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2-23\OP_Mladez_2022_12_04\"/>
    </mc:Choice>
  </mc:AlternateContent>
  <xr:revisionPtr revIDLastSave="0" documentId="8_{222E53D1-51F3-44C8-AA54-506422AADDCF}" xr6:coauthVersionLast="47" xr6:coauthVersionMax="47" xr10:uidLastSave="{00000000-0000-0000-0000-000000000000}"/>
  <bookViews>
    <workbookView xWindow="1815" yWindow="1125" windowWidth="23610" windowHeight="13695" tabRatio="721" activeTab="2" xr2:uid="{00000000-000D-0000-FFFF-FFFF00000000}"/>
  </bookViews>
  <sheets>
    <sheet name="seznam" sheetId="1" r:id="rId1"/>
    <sheet name="Prehledy" sheetId="18" r:id="rId2"/>
    <sheet name="I.Stupen" sheetId="2" r:id="rId3"/>
    <sheet name="I.StupenU11" sheetId="33" r:id="rId4"/>
    <sheet name="pav_U17U19" sheetId="4" r:id="rId5"/>
    <sheet name="zap_U17U19" sheetId="6" r:id="rId6"/>
    <sheet name="pav_U15" sheetId="27" r:id="rId7"/>
    <sheet name="zap_U15" sheetId="28" r:id="rId8"/>
    <sheet name="pav_U13" sheetId="29" r:id="rId9"/>
    <sheet name="zap_U13" sheetId="30" r:id="rId10"/>
    <sheet name="pav_U11" sheetId="31" r:id="rId11"/>
    <sheet name="zap_U11" sheetId="32" r:id="rId12"/>
  </sheets>
  <definedNames>
    <definedName name="_xlnm._FilterDatabase" localSheetId="0" hidden="1">seznam!$A$1:$M$189</definedName>
    <definedName name="_xlnm.Print_Area" localSheetId="2">I.Stupen!$A$1:$AH$168</definedName>
    <definedName name="_xlnm.Print_Area" localSheetId="3">I.StupenU11!$A$1:$AO$37</definedName>
    <definedName name="_xlnm.Print_Area" localSheetId="10">pav_U11!$A$1:$G$43</definedName>
    <definedName name="_xlnm.Print_Area" localSheetId="8">pav_U13!$A$1:$G$43</definedName>
    <definedName name="_xlnm.Print_Area" localSheetId="6">pav_U15!$A$1:$G$43</definedName>
    <definedName name="_xlnm.Print_Area" localSheetId="4">pav_U17U19!$A$1:$G$43</definedName>
    <definedName name="_xlnm.Print_Area" localSheetId="0">seznam!$A$1:$I$120</definedName>
  </definedNames>
  <calcPr calcId="181029"/>
  <pivotCaches>
    <pivotCache cacheId="0" r:id="rId13"/>
  </pivotCaches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7" i="32" l="1"/>
  <c r="W17" i="32"/>
  <c r="Q17" i="32"/>
  <c r="O17" i="32"/>
  <c r="D33" i="31"/>
  <c r="D32" i="31"/>
  <c r="E31" i="31"/>
  <c r="E30" i="31"/>
  <c r="Q12" i="32" s="1"/>
  <c r="D21" i="31"/>
  <c r="D20" i="31"/>
  <c r="G19" i="31"/>
  <c r="F11" i="31"/>
  <c r="D9" i="32"/>
  <c r="B9" i="32"/>
  <c r="D8" i="32"/>
  <c r="B8" i="32"/>
  <c r="D7" i="32"/>
  <c r="B7" i="32"/>
  <c r="D6" i="32"/>
  <c r="B6" i="32"/>
  <c r="Q5" i="32"/>
  <c r="D5" i="32"/>
  <c r="B5" i="32"/>
  <c r="O4" i="32"/>
  <c r="D4" i="32"/>
  <c r="B4" i="32"/>
  <c r="D3" i="32"/>
  <c r="B3" i="32"/>
  <c r="D2" i="32"/>
  <c r="B2" i="32"/>
  <c r="W17" i="30"/>
  <c r="Y17" i="30"/>
  <c r="Q17" i="28"/>
  <c r="O17" i="28"/>
  <c r="Q17" i="30"/>
  <c r="O17" i="30"/>
  <c r="M24" i="33"/>
  <c r="J24" i="33"/>
  <c r="C15" i="33"/>
  <c r="C14" i="33"/>
  <c r="C13" i="33"/>
  <c r="C12" i="33"/>
  <c r="C11" i="33"/>
  <c r="C10" i="33"/>
  <c r="C9" i="33"/>
  <c r="C8" i="33"/>
  <c r="C7" i="33"/>
  <c r="C6" i="33"/>
  <c r="C5" i="33"/>
  <c r="C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AP3" i="33"/>
  <c r="AQ3" i="33"/>
  <c r="S4" i="33" l="1"/>
  <c r="AM3" i="33"/>
  <c r="U4" i="33" s="1"/>
  <c r="AP4" i="33"/>
  <c r="AQ4" i="33"/>
  <c r="AC3" i="33"/>
  <c r="AP5" i="33"/>
  <c r="AQ5" i="33"/>
  <c r="P6" i="33" l="1"/>
  <c r="R6" i="33"/>
  <c r="AM5" i="33"/>
  <c r="AP6" i="33"/>
  <c r="AQ6" i="33"/>
  <c r="AC4" i="33"/>
  <c r="AP7" i="33"/>
  <c r="AQ7" i="33"/>
  <c r="P8" i="33" l="1"/>
  <c r="R8" i="33"/>
  <c r="M8" i="33"/>
  <c r="O8" i="33"/>
  <c r="AC8" i="33"/>
  <c r="AE8" i="33"/>
  <c r="AP8" i="33"/>
  <c r="AQ8" i="33"/>
  <c r="AC9" i="33"/>
  <c r="AP9" i="33"/>
  <c r="AQ9" i="33"/>
  <c r="AM9" i="33" l="1"/>
  <c r="U6" i="33" s="1"/>
  <c r="S6" i="33"/>
  <c r="I4" i="33"/>
  <c r="G4" i="33"/>
  <c r="AC5" i="33"/>
  <c r="AE7" i="33"/>
  <c r="J10" i="33"/>
  <c r="L10" i="33"/>
  <c r="S10" i="33"/>
  <c r="U10" i="33"/>
  <c r="AC10" i="33"/>
  <c r="AE10" i="33"/>
  <c r="AP10" i="33"/>
  <c r="AQ10" i="33"/>
  <c r="AC11" i="33"/>
  <c r="AP11" i="33"/>
  <c r="AQ11" i="33"/>
  <c r="AK10" i="33" l="1"/>
  <c r="L4" i="33" s="1"/>
  <c r="D8" i="33" s="1"/>
  <c r="AK11" i="33"/>
  <c r="P10" i="33" s="1"/>
  <c r="O12" i="33" s="1"/>
  <c r="AE5" i="33"/>
  <c r="AE6" i="33"/>
  <c r="R10" i="33"/>
  <c r="M12" i="33" s="1"/>
  <c r="J4" i="33"/>
  <c r="F8" i="33" s="1"/>
  <c r="D6" i="33"/>
  <c r="F6" i="33"/>
  <c r="G12" i="33"/>
  <c r="I12" i="33"/>
  <c r="J12" i="33"/>
  <c r="L12" i="33"/>
  <c r="AP12" i="33"/>
  <c r="AQ12" i="33"/>
  <c r="AC13" i="33"/>
  <c r="AE13" i="33"/>
  <c r="AP13" i="33"/>
  <c r="AQ13" i="33"/>
  <c r="M4" i="33" l="1"/>
  <c r="F10" i="33" s="1"/>
  <c r="AK12" i="33"/>
  <c r="U12" i="33" s="1"/>
  <c r="X12" i="33" s="1"/>
  <c r="AM13" i="33"/>
  <c r="O4" i="33" s="1"/>
  <c r="AE4" i="33"/>
  <c r="AC7" i="33"/>
  <c r="AE11" i="33"/>
  <c r="S12" i="33"/>
  <c r="V12" i="33" s="1"/>
  <c r="AE12" i="33"/>
  <c r="D14" i="33"/>
  <c r="F14" i="33"/>
  <c r="G14" i="33"/>
  <c r="I14" i="33"/>
  <c r="M14" i="33"/>
  <c r="O14" i="33"/>
  <c r="AC14" i="33"/>
  <c r="AE14" i="33"/>
  <c r="AP14" i="33"/>
  <c r="J6" i="33" s="1"/>
  <c r="AQ14" i="33"/>
  <c r="AC15" i="33"/>
  <c r="AE15" i="33"/>
  <c r="AP15" i="33"/>
  <c r="AQ15" i="33"/>
  <c r="AC16" i="33"/>
  <c r="AE16" i="33"/>
  <c r="AP16" i="33"/>
  <c r="AQ16" i="33"/>
  <c r="AC17" i="33"/>
  <c r="AE17" i="33"/>
  <c r="AP17" i="33"/>
  <c r="AQ17" i="33"/>
  <c r="AP21" i="33"/>
  <c r="AQ21" i="33"/>
  <c r="P14" i="33" l="1"/>
  <c r="S8" i="33"/>
  <c r="L14" i="33" s="1"/>
  <c r="AK17" i="33"/>
  <c r="R4" i="33" s="1"/>
  <c r="D12" i="33" s="1"/>
  <c r="I8" i="33"/>
  <c r="AM14" i="33"/>
  <c r="L6" i="33" s="1"/>
  <c r="P4" i="33"/>
  <c r="R14" i="33"/>
  <c r="D10" i="33"/>
  <c r="M6" i="33"/>
  <c r="I10" i="33" s="1"/>
  <c r="X10" i="33" s="1"/>
  <c r="AK16" i="33"/>
  <c r="O6" i="33" s="1"/>
  <c r="G10" i="33" s="1"/>
  <c r="V10" i="33" s="1"/>
  <c r="AM15" i="33"/>
  <c r="U8" i="33" s="1"/>
  <c r="J14" i="33" s="1"/>
  <c r="V14" i="33" s="1"/>
  <c r="AE3" i="33"/>
  <c r="AC6" i="33"/>
  <c r="AE9" i="33"/>
  <c r="AC12" i="33"/>
  <c r="S22" i="33"/>
  <c r="U22" i="33"/>
  <c r="AP22" i="33"/>
  <c r="AQ22" i="33"/>
  <c r="AC21" i="33"/>
  <c r="AP23" i="33"/>
  <c r="AQ23" i="33"/>
  <c r="X14" i="33" l="1"/>
  <c r="X4" i="33"/>
  <c r="AK23" i="33"/>
  <c r="F12" i="33"/>
  <c r="V4" i="33"/>
  <c r="X6" i="33"/>
  <c r="G8" i="33"/>
  <c r="V8" i="33" s="1"/>
  <c r="R24" i="33"/>
  <c r="X8" i="33"/>
  <c r="AK22" i="33"/>
  <c r="P24" i="33" s="1"/>
  <c r="V6" i="33"/>
  <c r="AP24" i="33"/>
  <c r="AQ24" i="33"/>
  <c r="AC22" i="33"/>
  <c r="AP25" i="33"/>
  <c r="AQ25" i="33"/>
  <c r="R26" i="33" l="1"/>
  <c r="AM25" i="33"/>
  <c r="P26" i="33" s="1"/>
  <c r="AM24" i="33"/>
  <c r="AK24" i="33"/>
  <c r="M26" i="33"/>
  <c r="O26" i="33"/>
  <c r="AC26" i="33"/>
  <c r="AE26" i="33"/>
  <c r="AP26" i="33"/>
  <c r="AQ26" i="33"/>
  <c r="AC27" i="33"/>
  <c r="AP27" i="33"/>
  <c r="AQ27" i="33"/>
  <c r="AM27" i="33" l="1"/>
  <c r="U24" i="33" s="1"/>
  <c r="AK27" i="33"/>
  <c r="S24" i="33" s="1"/>
  <c r="AM26" i="33"/>
  <c r="I22" i="33" s="1"/>
  <c r="D24" i="33" s="1"/>
  <c r="AC23" i="33"/>
  <c r="AE25" i="33"/>
  <c r="G22" i="33"/>
  <c r="J28" i="33"/>
  <c r="L28" i="33"/>
  <c r="S28" i="33"/>
  <c r="U28" i="33"/>
  <c r="AC28" i="33"/>
  <c r="AE28" i="33"/>
  <c r="AP28" i="33"/>
  <c r="AK28" i="33" s="1"/>
  <c r="L22" i="33" s="1"/>
  <c r="AQ28" i="33"/>
  <c r="AC29" i="33"/>
  <c r="AP29" i="33"/>
  <c r="AQ29" i="33"/>
  <c r="R28" i="33" l="1"/>
  <c r="M30" i="33" s="1"/>
  <c r="P28" i="33"/>
  <c r="O30" i="33" s="1"/>
  <c r="D26" i="33"/>
  <c r="J22" i="33"/>
  <c r="F26" i="33" s="1"/>
  <c r="AE23" i="33"/>
  <c r="AE24" i="33"/>
  <c r="F24" i="33"/>
  <c r="G30" i="33"/>
  <c r="I30" i="33"/>
  <c r="J30" i="33"/>
  <c r="L30" i="33"/>
  <c r="AP30" i="33"/>
  <c r="AQ30" i="33"/>
  <c r="AC31" i="33"/>
  <c r="AE31" i="33"/>
  <c r="AP31" i="33"/>
  <c r="AQ31" i="33"/>
  <c r="AM30" i="33" l="1"/>
  <c r="S30" i="33" s="1"/>
  <c r="M22" i="33"/>
  <c r="F28" i="33" s="1"/>
  <c r="AE22" i="33"/>
  <c r="AC25" i="33"/>
  <c r="AE29" i="33"/>
  <c r="AK30" i="33"/>
  <c r="U30" i="33" s="1"/>
  <c r="P32" i="33" s="1"/>
  <c r="AE30" i="33"/>
  <c r="AM31" i="33"/>
  <c r="O22" i="33" s="1"/>
  <c r="D32" i="33"/>
  <c r="F32" i="33"/>
  <c r="G32" i="33"/>
  <c r="I32" i="33"/>
  <c r="M32" i="33"/>
  <c r="O32" i="33"/>
  <c r="R32" i="33"/>
  <c r="AC32" i="33"/>
  <c r="AE32" i="33"/>
  <c r="AP32" i="33"/>
  <c r="AQ32" i="33"/>
  <c r="AC33" i="33"/>
  <c r="AE33" i="33"/>
  <c r="AP33" i="33"/>
  <c r="AM33" i="33" s="1"/>
  <c r="U26" i="33" s="1"/>
  <c r="J32" i="33" s="1"/>
  <c r="AQ33" i="33"/>
  <c r="AC34" i="33"/>
  <c r="AE34" i="33"/>
  <c r="AP34" i="33"/>
  <c r="AQ34" i="33"/>
  <c r="AC35" i="33"/>
  <c r="AE35" i="33"/>
  <c r="AP35" i="33"/>
  <c r="AQ35" i="33"/>
  <c r="I28" i="33" l="1"/>
  <c r="X28" i="33" s="1"/>
  <c r="O24" i="33"/>
  <c r="G28" i="33" s="1"/>
  <c r="V22" i="33"/>
  <c r="R22" i="33"/>
  <c r="D30" i="33" s="1"/>
  <c r="V30" i="33" s="1"/>
  <c r="V32" i="33"/>
  <c r="P22" i="33"/>
  <c r="F30" i="33" s="1"/>
  <c r="X30" i="33" s="1"/>
  <c r="AK33" i="33"/>
  <c r="S26" i="33" s="1"/>
  <c r="L32" i="33" s="1"/>
  <c r="X32" i="33" s="1"/>
  <c r="L24" i="33"/>
  <c r="AE21" i="33"/>
  <c r="AC24" i="33"/>
  <c r="AE27" i="33"/>
  <c r="AC30" i="33"/>
  <c r="D28" i="33"/>
  <c r="X22" i="33"/>
  <c r="V28" i="33" l="1"/>
  <c r="I26" i="33"/>
  <c r="X26" i="33" s="1"/>
  <c r="V24" i="33"/>
  <c r="G26" i="33"/>
  <c r="V26" i="33" s="1"/>
  <c r="X24" i="33"/>
  <c r="Y16" i="32" l="1"/>
  <c r="W16" i="32"/>
  <c r="Y12" i="32"/>
  <c r="W12" i="32"/>
  <c r="Y11" i="32"/>
  <c r="W11" i="32"/>
  <c r="L9" i="32"/>
  <c r="J9" i="32"/>
  <c r="L8" i="32"/>
  <c r="J8" i="32"/>
  <c r="L7" i="32"/>
  <c r="J7" i="32"/>
  <c r="L6" i="32"/>
  <c r="J6" i="32"/>
  <c r="Y5" i="32"/>
  <c r="W5" i="32"/>
  <c r="L5" i="32"/>
  <c r="J5" i="32"/>
  <c r="Y4" i="32"/>
  <c r="W4" i="32"/>
  <c r="L4" i="32"/>
  <c r="J4" i="32"/>
  <c r="Y3" i="32"/>
  <c r="W3" i="32"/>
  <c r="L3" i="32"/>
  <c r="J3" i="32"/>
  <c r="Y2" i="32"/>
  <c r="W2" i="32"/>
  <c r="E7" i="31" s="1"/>
  <c r="L2" i="32"/>
  <c r="J2" i="32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C3" i="31"/>
  <c r="C2" i="31"/>
  <c r="B1" i="31"/>
  <c r="D33" i="29"/>
  <c r="E31" i="29"/>
  <c r="D21" i="29"/>
  <c r="D17" i="29"/>
  <c r="E7" i="29"/>
  <c r="Y16" i="30"/>
  <c r="W16" i="30"/>
  <c r="Y12" i="30"/>
  <c r="W12" i="30"/>
  <c r="Y11" i="30"/>
  <c r="W11" i="30"/>
  <c r="F11" i="29" s="1"/>
  <c r="L9" i="30"/>
  <c r="J9" i="30"/>
  <c r="L8" i="30"/>
  <c r="J8" i="30"/>
  <c r="L7" i="30"/>
  <c r="J7" i="30"/>
  <c r="D25" i="29" s="1"/>
  <c r="L6" i="30"/>
  <c r="J6" i="30"/>
  <c r="Y5" i="30"/>
  <c r="W5" i="30"/>
  <c r="L5" i="30"/>
  <c r="J5" i="30"/>
  <c r="Y4" i="30"/>
  <c r="W4" i="30"/>
  <c r="L4" i="30"/>
  <c r="J4" i="30"/>
  <c r="D13" i="29" s="1"/>
  <c r="Y3" i="30"/>
  <c r="W3" i="30"/>
  <c r="E15" i="29" s="1"/>
  <c r="L3" i="30"/>
  <c r="J3" i="30"/>
  <c r="D9" i="29" s="1"/>
  <c r="Y2" i="30"/>
  <c r="W2" i="30"/>
  <c r="L2" i="30"/>
  <c r="J2" i="30"/>
  <c r="C33" i="29"/>
  <c r="D9" i="30" s="1"/>
  <c r="C32" i="29"/>
  <c r="C31" i="29"/>
  <c r="C30" i="29"/>
  <c r="C29" i="29"/>
  <c r="C28" i="29"/>
  <c r="C27" i="29"/>
  <c r="C26" i="29"/>
  <c r="C25" i="29"/>
  <c r="D7" i="30" s="1"/>
  <c r="C24" i="29"/>
  <c r="C23" i="29"/>
  <c r="C22" i="29"/>
  <c r="C21" i="29"/>
  <c r="C20" i="29"/>
  <c r="C19" i="29"/>
  <c r="B6" i="30" s="1"/>
  <c r="C18" i="29"/>
  <c r="C17" i="29"/>
  <c r="D5" i="30" s="1"/>
  <c r="C16" i="29"/>
  <c r="C15" i="29"/>
  <c r="C14" i="29"/>
  <c r="C13" i="29"/>
  <c r="C12" i="29"/>
  <c r="C11" i="29"/>
  <c r="B4" i="30" s="1"/>
  <c r="C10" i="29"/>
  <c r="C9" i="29"/>
  <c r="D3" i="30" s="1"/>
  <c r="C8" i="29"/>
  <c r="C7" i="29"/>
  <c r="B3" i="30" s="1"/>
  <c r="C6" i="29"/>
  <c r="C5" i="29"/>
  <c r="C4" i="29"/>
  <c r="C3" i="29"/>
  <c r="B2" i="30" s="1"/>
  <c r="C2" i="29"/>
  <c r="B1" i="29"/>
  <c r="D7" i="28"/>
  <c r="B7" i="28"/>
  <c r="D6" i="28"/>
  <c r="B6" i="28"/>
  <c r="D20" i="27" s="1"/>
  <c r="O4" i="28" s="1"/>
  <c r="D5" i="28"/>
  <c r="D16" i="27" s="1"/>
  <c r="Q3" i="28" s="1"/>
  <c r="B5" i="28"/>
  <c r="D4" i="28"/>
  <c r="E31" i="27"/>
  <c r="D21" i="27"/>
  <c r="D17" i="27"/>
  <c r="F11" i="27"/>
  <c r="E7" i="27"/>
  <c r="Y16" i="28"/>
  <c r="W16" i="28"/>
  <c r="G19" i="27" s="1"/>
  <c r="Y12" i="28"/>
  <c r="W12" i="28"/>
  <c r="F27" i="27" s="1"/>
  <c r="Y11" i="28"/>
  <c r="W11" i="28"/>
  <c r="L9" i="28"/>
  <c r="J9" i="28"/>
  <c r="D33" i="27" s="1"/>
  <c r="L8" i="28"/>
  <c r="J8" i="28"/>
  <c r="D29" i="27" s="1"/>
  <c r="L7" i="28"/>
  <c r="J7" i="28"/>
  <c r="D25" i="27" s="1"/>
  <c r="L6" i="28"/>
  <c r="J6" i="28"/>
  <c r="Y5" i="28"/>
  <c r="W5" i="28"/>
  <c r="L5" i="28"/>
  <c r="J5" i="28"/>
  <c r="Y4" i="28"/>
  <c r="W4" i="28"/>
  <c r="E23" i="27" s="1"/>
  <c r="L4" i="28"/>
  <c r="J4" i="28"/>
  <c r="D13" i="27" s="1"/>
  <c r="Y3" i="28"/>
  <c r="W3" i="28"/>
  <c r="E15" i="27" s="1"/>
  <c r="L3" i="28"/>
  <c r="J3" i="28"/>
  <c r="D9" i="27" s="1"/>
  <c r="Y2" i="28"/>
  <c r="W2" i="28"/>
  <c r="L2" i="28"/>
  <c r="J2" i="28"/>
  <c r="D5" i="27" s="1"/>
  <c r="C33" i="27"/>
  <c r="D9" i="28" s="1"/>
  <c r="C32" i="27"/>
  <c r="C31" i="27"/>
  <c r="B9" i="28" s="1"/>
  <c r="C30" i="27"/>
  <c r="C29" i="27"/>
  <c r="D8" i="28" s="1"/>
  <c r="C28" i="27"/>
  <c r="C27" i="27"/>
  <c r="B8" i="28" s="1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B4" i="28" s="1"/>
  <c r="C10" i="27"/>
  <c r="C9" i="27"/>
  <c r="D3" i="28" s="1"/>
  <c r="C8" i="27"/>
  <c r="C7" i="27"/>
  <c r="B3" i="28" s="1"/>
  <c r="C6" i="27"/>
  <c r="C5" i="27"/>
  <c r="D2" i="28" s="1"/>
  <c r="C4" i="27"/>
  <c r="C3" i="27"/>
  <c r="B2" i="28" s="1"/>
  <c r="C2" i="27"/>
  <c r="B1" i="27"/>
  <c r="B1" i="4"/>
  <c r="F27" i="31" l="1"/>
  <c r="F26" i="31"/>
  <c r="Q16" i="32" s="1"/>
  <c r="E23" i="31"/>
  <c r="E15" i="31"/>
  <c r="D29" i="31"/>
  <c r="D28" i="31"/>
  <c r="O5" i="32" s="1"/>
  <c r="D25" i="31"/>
  <c r="D24" i="31"/>
  <c r="Q4" i="32" s="1"/>
  <c r="E22" i="31" s="1"/>
  <c r="D12" i="31"/>
  <c r="O3" i="32" s="1"/>
  <c r="E14" i="31" s="1"/>
  <c r="D13" i="31"/>
  <c r="D9" i="31"/>
  <c r="D8" i="31"/>
  <c r="Q2" i="32" s="1"/>
  <c r="D5" i="31"/>
  <c r="D4" i="31"/>
  <c r="O2" i="32" s="1"/>
  <c r="E6" i="31" s="1"/>
  <c r="O11" i="32" s="1"/>
  <c r="F10" i="31" s="1"/>
  <c r="O16" i="32" s="1"/>
  <c r="G18" i="31" s="1"/>
  <c r="D16" i="31"/>
  <c r="Q3" i="32" s="1"/>
  <c r="D17" i="31"/>
  <c r="G19" i="29"/>
  <c r="F27" i="29"/>
  <c r="E23" i="29"/>
  <c r="D29" i="29"/>
  <c r="D5" i="29"/>
  <c r="D4" i="29"/>
  <c r="O2" i="30" s="1"/>
  <c r="D32" i="29"/>
  <c r="Q5" i="30" s="1"/>
  <c r="B9" i="30"/>
  <c r="D8" i="30"/>
  <c r="B8" i="30"/>
  <c r="D24" i="29"/>
  <c r="Q4" i="30" s="1"/>
  <c r="E22" i="29" s="1"/>
  <c r="B7" i="30"/>
  <c r="D6" i="30"/>
  <c r="D20" i="29"/>
  <c r="D16" i="29"/>
  <c r="B5" i="30"/>
  <c r="D4" i="30"/>
  <c r="D12" i="29"/>
  <c r="D8" i="29"/>
  <c r="Q2" i="30" s="1"/>
  <c r="D2" i="30"/>
  <c r="D32" i="27"/>
  <c r="Q5" i="28" s="1"/>
  <c r="D28" i="27"/>
  <c r="O5" i="28" s="1"/>
  <c r="D24" i="27"/>
  <c r="Q4" i="28" s="1"/>
  <c r="D12" i="27"/>
  <c r="O3" i="28" s="1"/>
  <c r="D8" i="27"/>
  <c r="Q2" i="28" s="1"/>
  <c r="D4" i="27"/>
  <c r="O2" i="28" s="1"/>
  <c r="E87" i="1"/>
  <c r="G36" i="31" l="1"/>
  <c r="O12" i="32"/>
  <c r="F38" i="31" s="1"/>
  <c r="Q11" i="32"/>
  <c r="F34" i="31" s="1"/>
  <c r="E6" i="29"/>
  <c r="E30" i="29"/>
  <c r="D28" i="29"/>
  <c r="G36" i="29"/>
  <c r="O12" i="30"/>
  <c r="F38" i="29"/>
  <c r="O4" i="30"/>
  <c r="Q3" i="30"/>
  <c r="O3" i="30"/>
  <c r="E120" i="1"/>
  <c r="E119" i="1"/>
  <c r="E85" i="1"/>
  <c r="E80" i="1"/>
  <c r="E75" i="1"/>
  <c r="E114" i="1"/>
  <c r="E73" i="1"/>
  <c r="E100" i="1"/>
  <c r="E83" i="1"/>
  <c r="E95" i="1"/>
  <c r="E118" i="1"/>
  <c r="E59" i="1"/>
  <c r="E26" i="1"/>
  <c r="E107" i="1"/>
  <c r="E29" i="1"/>
  <c r="E11" i="1"/>
  <c r="E53" i="1"/>
  <c r="E109" i="1"/>
  <c r="E10" i="1"/>
  <c r="E103" i="1"/>
  <c r="E60" i="1"/>
  <c r="E70" i="1"/>
  <c r="E35" i="1"/>
  <c r="E62" i="1"/>
  <c r="E40" i="1"/>
  <c r="E28" i="1"/>
  <c r="E47" i="1"/>
  <c r="E106" i="1"/>
  <c r="E105" i="1"/>
  <c r="E96" i="1"/>
  <c r="E94" i="1"/>
  <c r="E91" i="1"/>
  <c r="E90" i="1"/>
  <c r="E89" i="1"/>
  <c r="E88" i="1"/>
  <c r="E84" i="1"/>
  <c r="E116" i="1"/>
  <c r="E112" i="1"/>
  <c r="E49" i="1"/>
  <c r="E72" i="1"/>
  <c r="E55" i="1"/>
  <c r="E63" i="1"/>
  <c r="E104" i="1"/>
  <c r="E102" i="1"/>
  <c r="E101" i="1"/>
  <c r="E86" i="1"/>
  <c r="E98" i="1"/>
  <c r="E64" i="1"/>
  <c r="E50" i="1"/>
  <c r="E34" i="1"/>
  <c r="E97" i="1"/>
  <c r="E117" i="1"/>
  <c r="E93" i="1"/>
  <c r="E57" i="1"/>
  <c r="E92" i="1"/>
  <c r="E45" i="1"/>
  <c r="E66" i="1"/>
  <c r="E27" i="1"/>
  <c r="E76" i="1"/>
  <c r="E113" i="1"/>
  <c r="E111" i="1"/>
  <c r="E110" i="1"/>
  <c r="E67" i="1"/>
  <c r="E108" i="1"/>
  <c r="E99" i="1"/>
  <c r="E41" i="1"/>
  <c r="E25" i="1"/>
  <c r="E58" i="1"/>
  <c r="E46" i="1"/>
  <c r="E36" i="1"/>
  <c r="E15" i="1"/>
  <c r="E17" i="1"/>
  <c r="E20" i="1"/>
  <c r="E4" i="1"/>
  <c r="E16" i="1"/>
  <c r="E24" i="1"/>
  <c r="E78" i="1"/>
  <c r="E69" i="1"/>
  <c r="E68" i="1"/>
  <c r="E14" i="1"/>
  <c r="E13" i="1"/>
  <c r="E74" i="1"/>
  <c r="E48" i="1"/>
  <c r="E115" i="1"/>
  <c r="E31" i="1"/>
  <c r="E65" i="1"/>
  <c r="E22" i="1"/>
  <c r="E54" i="1"/>
  <c r="E30" i="1"/>
  <c r="E43" i="1"/>
  <c r="E6" i="1"/>
  <c r="E56" i="1"/>
  <c r="E2" i="1"/>
  <c r="E7" i="1"/>
  <c r="E61" i="1"/>
  <c r="E42" i="1"/>
  <c r="E3" i="1"/>
  <c r="E21" i="1"/>
  <c r="E5" i="1"/>
  <c r="E52" i="1"/>
  <c r="E32" i="1"/>
  <c r="E39" i="1"/>
  <c r="E82" i="1"/>
  <c r="E81" i="1"/>
  <c r="E23" i="1"/>
  <c r="E18" i="1"/>
  <c r="E33" i="1"/>
  <c r="E77" i="1"/>
  <c r="E8" i="1"/>
  <c r="E44" i="1"/>
  <c r="E12" i="1"/>
  <c r="E9" i="1"/>
  <c r="E19" i="1"/>
  <c r="E71" i="1"/>
  <c r="E79" i="1"/>
  <c r="E51" i="1"/>
  <c r="E37" i="1"/>
  <c r="E38" i="1"/>
  <c r="O11" i="30" l="1"/>
  <c r="Q12" i="30"/>
  <c r="O5" i="30"/>
  <c r="E14" i="29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19" i="2"/>
  <c r="AJ19" i="2"/>
  <c r="AK18" i="2"/>
  <c r="AJ18" i="2"/>
  <c r="AK17" i="2"/>
  <c r="AJ17" i="2"/>
  <c r="AK16" i="2"/>
  <c r="AJ16" i="2"/>
  <c r="AK15" i="2"/>
  <c r="AJ15" i="2"/>
  <c r="AK14" i="2"/>
  <c r="AJ14" i="2"/>
  <c r="AK9" i="2"/>
  <c r="AK8" i="2"/>
  <c r="AK7" i="2"/>
  <c r="AK6" i="2"/>
  <c r="AK5" i="2"/>
  <c r="AK4" i="2"/>
  <c r="AJ9" i="2"/>
  <c r="AJ8" i="2"/>
  <c r="AJ7" i="2"/>
  <c r="AJ5" i="2"/>
  <c r="AJ6" i="2"/>
  <c r="AJ4" i="2"/>
  <c r="K120" i="1"/>
  <c r="K119" i="1"/>
  <c r="K118" i="1"/>
  <c r="K95" i="1"/>
  <c r="K114" i="1"/>
  <c r="F10" i="29" l="1"/>
  <c r="F26" i="29"/>
  <c r="Q11" i="30"/>
  <c r="AI61" i="2"/>
  <c r="AI60" i="2"/>
  <c r="AI59" i="2"/>
  <c r="AI56" i="2"/>
  <c r="AI58" i="2"/>
  <c r="AI57" i="2"/>
  <c r="M120" i="1"/>
  <c r="M119" i="1"/>
  <c r="M114" i="1"/>
  <c r="M95" i="1"/>
  <c r="M118" i="1"/>
  <c r="AJ27" i="2"/>
  <c r="AJ24" i="2"/>
  <c r="AK29" i="2"/>
  <c r="O16" i="30" l="1"/>
  <c r="Q16" i="30"/>
  <c r="F34" i="29"/>
  <c r="E121" i="1"/>
  <c r="G18" i="29" l="1"/>
  <c r="E123" i="1"/>
  <c r="E128" i="1" l="1"/>
  <c r="E127" i="1"/>
  <c r="E125" i="1"/>
  <c r="E122" i="1"/>
  <c r="E126" i="1"/>
  <c r="E124" i="1"/>
  <c r="AK39" i="2" l="1"/>
  <c r="AJ37" i="2"/>
  <c r="AJ34" i="2"/>
  <c r="K108" i="1"/>
  <c r="M108" i="1" s="1"/>
  <c r="AJ155" i="2" l="1"/>
  <c r="AK152" i="2"/>
  <c r="AK151" i="2"/>
  <c r="AK165" i="2"/>
  <c r="AJ163" i="2"/>
  <c r="AJ160" i="2"/>
  <c r="AJ153" i="2"/>
  <c r="AJ150" i="2"/>
  <c r="AK155" i="2"/>
  <c r="AJ164" i="2"/>
  <c r="AK163" i="2"/>
  <c r="AJ161" i="2"/>
  <c r="AK164" i="2"/>
  <c r="AK160" i="2"/>
  <c r="AJ162" i="2"/>
  <c r="AK154" i="2"/>
  <c r="AJ152" i="2"/>
  <c r="AK150" i="2"/>
  <c r="AK153" i="2"/>
  <c r="AJ151" i="2"/>
  <c r="AJ154" i="2"/>
  <c r="AJ165" i="2"/>
  <c r="AK162" i="2"/>
  <c r="AK161" i="2"/>
  <c r="AJ81" i="2"/>
  <c r="AK78" i="2"/>
  <c r="AK77" i="2"/>
  <c r="AK68" i="2"/>
  <c r="AK67" i="2"/>
  <c r="AJ71" i="2"/>
  <c r="AK80" i="2"/>
  <c r="AK76" i="2"/>
  <c r="AJ78" i="2"/>
  <c r="AK81" i="2"/>
  <c r="AJ79" i="2"/>
  <c r="AJ76" i="2"/>
  <c r="AJ69" i="2"/>
  <c r="AK71" i="2"/>
  <c r="AJ66" i="2"/>
  <c r="AJ68" i="2"/>
  <c r="AK70" i="2"/>
  <c r="AK66" i="2"/>
  <c r="AJ80" i="2"/>
  <c r="AK79" i="2"/>
  <c r="AJ77" i="2"/>
  <c r="AK69" i="2"/>
  <c r="AJ67" i="2"/>
  <c r="AJ70" i="2"/>
  <c r="AJ26" i="2"/>
  <c r="AK24" i="2"/>
  <c r="AK28" i="2"/>
  <c r="AK37" i="2"/>
  <c r="AJ38" i="2"/>
  <c r="AJ35" i="2"/>
  <c r="AK35" i="2"/>
  <c r="AJ39" i="2"/>
  <c r="AK36" i="2"/>
  <c r="AK26" i="2"/>
  <c r="AK25" i="2"/>
  <c r="AJ29" i="2"/>
  <c r="AK27" i="2"/>
  <c r="AJ25" i="2"/>
  <c r="AJ28" i="2"/>
  <c r="AK38" i="2"/>
  <c r="AJ36" i="2"/>
  <c r="AK34" i="2"/>
  <c r="C33" i="4" l="1"/>
  <c r="D9" i="6" s="1"/>
  <c r="C32" i="4"/>
  <c r="C31" i="4"/>
  <c r="B9" i="6" s="1"/>
  <c r="C30" i="4"/>
  <c r="C29" i="4"/>
  <c r="D8" i="6" s="1"/>
  <c r="C28" i="4"/>
  <c r="C27" i="4"/>
  <c r="B8" i="6" s="1"/>
  <c r="C26" i="4"/>
  <c r="C25" i="4"/>
  <c r="D7" i="6" s="1"/>
  <c r="C24" i="4"/>
  <c r="C23" i="4"/>
  <c r="B7" i="6" s="1"/>
  <c r="C22" i="4"/>
  <c r="C21" i="4"/>
  <c r="D6" i="6" s="1"/>
  <c r="C20" i="4"/>
  <c r="C19" i="4"/>
  <c r="B6" i="6" s="1"/>
  <c r="C18" i="4"/>
  <c r="C17" i="4"/>
  <c r="D5" i="6" s="1"/>
  <c r="C16" i="4"/>
  <c r="C15" i="4"/>
  <c r="B5" i="6" s="1"/>
  <c r="C14" i="4"/>
  <c r="C13" i="4"/>
  <c r="D4" i="6" s="1"/>
  <c r="C12" i="4"/>
  <c r="C11" i="4"/>
  <c r="B4" i="6" s="1"/>
  <c r="C10" i="4"/>
  <c r="C9" i="4"/>
  <c r="D3" i="6" s="1"/>
  <c r="C8" i="4"/>
  <c r="C7" i="4"/>
  <c r="B3" i="6" s="1"/>
  <c r="C6" i="4"/>
  <c r="C5" i="4"/>
  <c r="D2" i="6" s="1"/>
  <c r="C4" i="4"/>
  <c r="C3" i="4"/>
  <c r="B2" i="6" s="1"/>
  <c r="C2" i="4"/>
  <c r="C147" i="2"/>
  <c r="C146" i="2"/>
  <c r="C145" i="2"/>
  <c r="C144" i="2"/>
  <c r="C143" i="2"/>
  <c r="C142" i="2"/>
  <c r="C141" i="2"/>
  <c r="C140" i="2"/>
  <c r="C137" i="2"/>
  <c r="C136" i="2"/>
  <c r="C135" i="2"/>
  <c r="C134" i="2"/>
  <c r="C133" i="2"/>
  <c r="C132" i="2"/>
  <c r="C131" i="2"/>
  <c r="C130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8" i="2"/>
  <c r="C47" i="2"/>
  <c r="C46" i="2"/>
  <c r="C21" i="2"/>
  <c r="C20" i="2"/>
  <c r="C19" i="2"/>
  <c r="C18" i="2"/>
  <c r="C17" i="2"/>
  <c r="C16" i="2"/>
  <c r="C15" i="2"/>
  <c r="C14" i="2"/>
  <c r="C11" i="2"/>
  <c r="C9" i="2"/>
  <c r="C10" i="2"/>
  <c r="C8" i="2"/>
  <c r="C6" i="2"/>
  <c r="C7" i="2"/>
  <c r="C5" i="2"/>
  <c r="C4" i="2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H4" i="2" l="1"/>
  <c r="C2" i="18"/>
  <c r="L7" i="6" l="1"/>
  <c r="L5" i="6"/>
  <c r="J6" i="6"/>
  <c r="J4" i="6"/>
  <c r="L9" i="6"/>
  <c r="L2" i="6"/>
  <c r="J2" i="6"/>
  <c r="AI17" i="2"/>
  <c r="AI6" i="2"/>
  <c r="AI5" i="2"/>
  <c r="AI4" i="2"/>
  <c r="W2" i="6"/>
  <c r="Y2" i="6"/>
  <c r="W3" i="6"/>
  <c r="Y3" i="6"/>
  <c r="W4" i="6"/>
  <c r="Y4" i="6"/>
  <c r="W5" i="6"/>
  <c r="Y5" i="6"/>
  <c r="W12" i="6"/>
  <c r="Y12" i="6"/>
  <c r="W11" i="6"/>
  <c r="Y11" i="6"/>
  <c r="W16" i="6"/>
  <c r="Y16" i="6"/>
  <c r="W17" i="6"/>
  <c r="Y17" i="6"/>
  <c r="L4" i="6"/>
  <c r="J9" i="6"/>
  <c r="J8" i="6"/>
  <c r="L8" i="6"/>
  <c r="J7" i="6"/>
  <c r="L6" i="6"/>
  <c r="J5" i="6"/>
  <c r="J3" i="6"/>
  <c r="L3" i="6"/>
  <c r="Y144" i="2"/>
  <c r="W145" i="2"/>
  <c r="Y143" i="2"/>
  <c r="W143" i="2"/>
  <c r="Y134" i="2"/>
  <c r="Y131" i="2"/>
  <c r="W130" i="2"/>
  <c r="Y98" i="2"/>
  <c r="Y99" i="2"/>
  <c r="Y101" i="2"/>
  <c r="Y103" i="2"/>
  <c r="Y92" i="2"/>
  <c r="Y89" i="2"/>
  <c r="Y91" i="2"/>
  <c r="Y60" i="2"/>
  <c r="W61" i="2"/>
  <c r="Y59" i="2"/>
  <c r="W56" i="2"/>
  <c r="Y50" i="2"/>
  <c r="W51" i="2"/>
  <c r="W47" i="2"/>
  <c r="W46" i="2"/>
  <c r="Y15" i="2"/>
  <c r="Y17" i="2"/>
  <c r="Y19" i="2"/>
  <c r="Y4" i="2"/>
  <c r="Y6" i="2"/>
  <c r="Y7" i="2"/>
  <c r="W7" i="2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E6" i="2"/>
  <c r="N6" i="2"/>
  <c r="H10" i="2" s="1"/>
  <c r="N4" i="2"/>
  <c r="E10" i="2" s="1"/>
  <c r="G37" i="4" l="1"/>
  <c r="AI8" i="2"/>
  <c r="AI7" i="2"/>
  <c r="AI9" i="2"/>
  <c r="AI16" i="2"/>
  <c r="AI14" i="2"/>
  <c r="AI18" i="2"/>
  <c r="AI15" i="2"/>
  <c r="AI19" i="2"/>
  <c r="G19" i="4"/>
  <c r="D33" i="4"/>
  <c r="F27" i="4"/>
  <c r="E31" i="4"/>
  <c r="D32" i="4"/>
  <c r="D25" i="4"/>
  <c r="D28" i="4"/>
  <c r="O5" i="6" s="1"/>
  <c r="D16" i="4"/>
  <c r="D8" i="4"/>
  <c r="Q2" i="6" s="1"/>
  <c r="E15" i="4"/>
  <c r="D12" i="4"/>
  <c r="O3" i="6" s="1"/>
  <c r="D9" i="4"/>
  <c r="D29" i="4"/>
  <c r="D17" i="4"/>
  <c r="D24" i="4"/>
  <c r="Q4" i="6" s="1"/>
  <c r="F11" i="4"/>
  <c r="D21" i="4"/>
  <c r="E7" i="4"/>
  <c r="E23" i="4"/>
  <c r="D20" i="4"/>
  <c r="AE141" i="2"/>
  <c r="J142" i="2" s="1"/>
  <c r="I144" i="2" s="1"/>
  <c r="L142" i="2"/>
  <c r="G144" i="2" s="1"/>
  <c r="AG143" i="2"/>
  <c r="I140" i="2" s="1"/>
  <c r="D142" i="2" s="1"/>
  <c r="G140" i="2"/>
  <c r="F142" i="2" s="1"/>
  <c r="AE145" i="2"/>
  <c r="L140" i="2" s="1"/>
  <c r="D144" i="2" s="1"/>
  <c r="J140" i="2"/>
  <c r="F144" i="2" s="1"/>
  <c r="M140" i="2"/>
  <c r="F146" i="2" s="1"/>
  <c r="AG140" i="2"/>
  <c r="O140" i="2" s="1"/>
  <c r="D146" i="2" s="1"/>
  <c r="M144" i="2"/>
  <c r="L146" i="2" s="1"/>
  <c r="O144" i="2"/>
  <c r="J146" i="2" s="1"/>
  <c r="M142" i="2"/>
  <c r="I146" i="2" s="1"/>
  <c r="O142" i="2"/>
  <c r="G146" i="2" s="1"/>
  <c r="AE130" i="2"/>
  <c r="M130" i="2" s="1"/>
  <c r="F136" i="2" s="1"/>
  <c r="AG130" i="2"/>
  <c r="O130" i="2" s="1"/>
  <c r="D136" i="2" s="1"/>
  <c r="AE132" i="2"/>
  <c r="O134" i="2" s="1"/>
  <c r="J136" i="2" s="1"/>
  <c r="AG132" i="2"/>
  <c r="M134" i="2" s="1"/>
  <c r="L136" i="2" s="1"/>
  <c r="AE134" i="2"/>
  <c r="M132" i="2" s="1"/>
  <c r="I136" i="2" s="1"/>
  <c r="AG134" i="2"/>
  <c r="O132" i="2" s="1"/>
  <c r="G136" i="2" s="1"/>
  <c r="J132" i="2"/>
  <c r="I134" i="2" s="1"/>
  <c r="L132" i="2"/>
  <c r="G134" i="2" s="1"/>
  <c r="G130" i="2"/>
  <c r="F132" i="2" s="1"/>
  <c r="I130" i="2"/>
  <c r="D132" i="2" s="1"/>
  <c r="AE135" i="2"/>
  <c r="L130" i="2" s="1"/>
  <c r="D134" i="2" s="1"/>
  <c r="J130" i="2"/>
  <c r="F134" i="2" s="1"/>
  <c r="AG98" i="2"/>
  <c r="O98" i="2" s="1"/>
  <c r="D104" i="2" s="1"/>
  <c r="AE98" i="2"/>
  <c r="M98" i="2" s="1"/>
  <c r="F104" i="2" s="1"/>
  <c r="AE100" i="2"/>
  <c r="O102" i="2" s="1"/>
  <c r="J104" i="2" s="1"/>
  <c r="AG100" i="2"/>
  <c r="M102" i="2" s="1"/>
  <c r="L104" i="2" s="1"/>
  <c r="AG102" i="2"/>
  <c r="O100" i="2" s="1"/>
  <c r="G104" i="2" s="1"/>
  <c r="AE102" i="2"/>
  <c r="M100" i="2" s="1"/>
  <c r="I104" i="2" s="1"/>
  <c r="L100" i="2"/>
  <c r="G102" i="2" s="1"/>
  <c r="AE99" i="2"/>
  <c r="J100" i="2" s="1"/>
  <c r="I102" i="2" s="1"/>
  <c r="G98" i="2"/>
  <c r="F100" i="2" s="1"/>
  <c r="AG101" i="2"/>
  <c r="I98" i="2" s="1"/>
  <c r="D100" i="2" s="1"/>
  <c r="J98" i="2"/>
  <c r="F102" i="2" s="1"/>
  <c r="L98" i="2"/>
  <c r="D102" i="2" s="1"/>
  <c r="AE88" i="2"/>
  <c r="M88" i="2" s="1"/>
  <c r="F94" i="2" s="1"/>
  <c r="AG88" i="2"/>
  <c r="O88" i="2" s="1"/>
  <c r="D94" i="2" s="1"/>
  <c r="AE90" i="2"/>
  <c r="O92" i="2" s="1"/>
  <c r="J94" i="2" s="1"/>
  <c r="AG90" i="2"/>
  <c r="M92" i="2" s="1"/>
  <c r="L94" i="2" s="1"/>
  <c r="AE92" i="2"/>
  <c r="M90" i="2" s="1"/>
  <c r="I94" i="2" s="1"/>
  <c r="AG92" i="2"/>
  <c r="O90" i="2" s="1"/>
  <c r="G94" i="2" s="1"/>
  <c r="AE89" i="2"/>
  <c r="J90" i="2" s="1"/>
  <c r="I92" i="2" s="1"/>
  <c r="L90" i="2"/>
  <c r="G92" i="2" s="1"/>
  <c r="G88" i="2"/>
  <c r="F90" i="2" s="1"/>
  <c r="I88" i="2"/>
  <c r="D90" i="2" s="1"/>
  <c r="L88" i="2"/>
  <c r="D92" i="2" s="1"/>
  <c r="AG93" i="2"/>
  <c r="J88" i="2" s="1"/>
  <c r="F92" i="2" s="1"/>
  <c r="J58" i="2"/>
  <c r="I60" i="2" s="1"/>
  <c r="L58" i="2"/>
  <c r="G60" i="2" s="1"/>
  <c r="AG59" i="2"/>
  <c r="I56" i="2" s="1"/>
  <c r="D58" i="2" s="1"/>
  <c r="G56" i="2"/>
  <c r="F58" i="2" s="1"/>
  <c r="AE61" i="2"/>
  <c r="L56" i="2" s="1"/>
  <c r="D60" i="2" s="1"/>
  <c r="J56" i="2"/>
  <c r="F60" i="2" s="1"/>
  <c r="AE56" i="2"/>
  <c r="M56" i="2" s="1"/>
  <c r="F62" i="2" s="1"/>
  <c r="AG56" i="2"/>
  <c r="O56" i="2" s="1"/>
  <c r="D62" i="2" s="1"/>
  <c r="AG58" i="2"/>
  <c r="M60" i="2" s="1"/>
  <c r="L62" i="2" s="1"/>
  <c r="AE58" i="2"/>
  <c r="O60" i="2" s="1"/>
  <c r="J62" i="2" s="1"/>
  <c r="AE60" i="2"/>
  <c r="M58" i="2" s="1"/>
  <c r="I62" i="2" s="1"/>
  <c r="AG60" i="2"/>
  <c r="O58" i="2" s="1"/>
  <c r="G62" i="2" s="1"/>
  <c r="AE46" i="2"/>
  <c r="M46" i="2" s="1"/>
  <c r="F52" i="2" s="1"/>
  <c r="AG46" i="2"/>
  <c r="O46" i="2" s="1"/>
  <c r="D52" i="2" s="1"/>
  <c r="AG48" i="2"/>
  <c r="M50" i="2" s="1"/>
  <c r="L52" i="2" s="1"/>
  <c r="AE48" i="2"/>
  <c r="O50" i="2" s="1"/>
  <c r="J52" i="2" s="1"/>
  <c r="AG50" i="2"/>
  <c r="O48" i="2" s="1"/>
  <c r="G52" i="2" s="1"/>
  <c r="AE50" i="2"/>
  <c r="M48" i="2" s="1"/>
  <c r="I52" i="2" s="1"/>
  <c r="L48" i="2"/>
  <c r="G50" i="2" s="1"/>
  <c r="AE47" i="2"/>
  <c r="J48" i="2" s="1"/>
  <c r="I50" i="2" s="1"/>
  <c r="AG49" i="2"/>
  <c r="I46" i="2" s="1"/>
  <c r="D48" i="2" s="1"/>
  <c r="G46" i="2"/>
  <c r="F48" i="2" s="1"/>
  <c r="J46" i="2"/>
  <c r="F50" i="2" s="1"/>
  <c r="AE51" i="2"/>
  <c r="L46" i="2" s="1"/>
  <c r="D50" i="2" s="1"/>
  <c r="J16" i="2"/>
  <c r="I18" i="2" s="1"/>
  <c r="AG15" i="2"/>
  <c r="L16" i="2" s="1"/>
  <c r="G18" i="2" s="1"/>
  <c r="G14" i="2"/>
  <c r="F16" i="2" s="1"/>
  <c r="AG17" i="2"/>
  <c r="I14" i="2" s="1"/>
  <c r="D16" i="2" s="1"/>
  <c r="J14" i="2"/>
  <c r="F18" i="2" s="1"/>
  <c r="AE19" i="2"/>
  <c r="L14" i="2" s="1"/>
  <c r="D18" i="2" s="1"/>
  <c r="M8" i="2"/>
  <c r="L10" i="2" s="1"/>
  <c r="O8" i="2"/>
  <c r="J10" i="2" s="1"/>
  <c r="M4" i="2"/>
  <c r="F10" i="2" s="1"/>
  <c r="O4" i="2"/>
  <c r="D10" i="2" s="1"/>
  <c r="L4" i="2"/>
  <c r="D8" i="2" s="1"/>
  <c r="J4" i="2"/>
  <c r="F8" i="2" s="1"/>
  <c r="AG16" i="2"/>
  <c r="M18" i="2" s="1"/>
  <c r="L20" i="2" s="1"/>
  <c r="AE16" i="2"/>
  <c r="O18" i="2" s="1"/>
  <c r="J20" i="2" s="1"/>
  <c r="AE14" i="2"/>
  <c r="M14" i="2" s="1"/>
  <c r="F20" i="2" s="1"/>
  <c r="AG14" i="2"/>
  <c r="O14" i="2" s="1"/>
  <c r="D20" i="2" s="1"/>
  <c r="AE18" i="2"/>
  <c r="M16" i="2" s="1"/>
  <c r="I20" i="2" s="1"/>
  <c r="AG18" i="2"/>
  <c r="O16" i="2" s="1"/>
  <c r="G20" i="2" s="1"/>
  <c r="L6" i="2"/>
  <c r="G8" i="2" s="1"/>
  <c r="J6" i="2"/>
  <c r="I8" i="2" s="1"/>
  <c r="G4" i="2"/>
  <c r="F6" i="2" s="1"/>
  <c r="I4" i="2"/>
  <c r="O6" i="2"/>
  <c r="G10" i="2" s="1"/>
  <c r="M6" i="2"/>
  <c r="I10" i="2" s="1"/>
  <c r="D4" i="4"/>
  <c r="D5" i="4"/>
  <c r="W102" i="2"/>
  <c r="Y142" i="2"/>
  <c r="Y130" i="2"/>
  <c r="W58" i="2"/>
  <c r="W144" i="2"/>
  <c r="W9" i="2"/>
  <c r="W18" i="2"/>
  <c r="Y5" i="2"/>
  <c r="W133" i="2"/>
  <c r="Y102" i="2"/>
  <c r="W132" i="2"/>
  <c r="W15" i="2"/>
  <c r="Y56" i="2"/>
  <c r="W101" i="2"/>
  <c r="W98" i="2"/>
  <c r="W93" i="2"/>
  <c r="Y49" i="2"/>
  <c r="W99" i="2"/>
  <c r="Y135" i="2"/>
  <c r="Y132" i="2"/>
  <c r="W100" i="2"/>
  <c r="W48" i="2"/>
  <c r="W50" i="2"/>
  <c r="Y46" i="2"/>
  <c r="Y58" i="2"/>
  <c r="Y47" i="2"/>
  <c r="W141" i="2"/>
  <c r="Y90" i="2"/>
  <c r="W5" i="2"/>
  <c r="Y16" i="2"/>
  <c r="W19" i="2"/>
  <c r="W59" i="2"/>
  <c r="Y100" i="2"/>
  <c r="W57" i="2"/>
  <c r="Y61" i="2"/>
  <c r="Y141" i="2"/>
  <c r="W92" i="2"/>
  <c r="W103" i="2"/>
  <c r="W60" i="2"/>
  <c r="W17" i="2"/>
  <c r="W14" i="2"/>
  <c r="Y88" i="2"/>
  <c r="W90" i="2"/>
  <c r="Y145" i="2"/>
  <c r="W140" i="2"/>
  <c r="Y18" i="2"/>
  <c r="Y14" i="2"/>
  <c r="W16" i="2"/>
  <c r="W142" i="2"/>
  <c r="Y140" i="2"/>
  <c r="W91" i="2"/>
  <c r="W88" i="2"/>
  <c r="Y93" i="2"/>
  <c r="Y48" i="2"/>
  <c r="W135" i="2"/>
  <c r="W8" i="2"/>
  <c r="Y57" i="2"/>
  <c r="W89" i="2"/>
  <c r="Y8" i="2"/>
  <c r="W6" i="2"/>
  <c r="W4" i="2"/>
  <c r="Y9" i="2"/>
  <c r="W49" i="2"/>
  <c r="Y51" i="2"/>
  <c r="W131" i="2"/>
  <c r="Y133" i="2"/>
  <c r="W134" i="2"/>
  <c r="D13" i="4"/>
  <c r="E22" i="27" l="1"/>
  <c r="O4" i="6"/>
  <c r="E14" i="27"/>
  <c r="Q3" i="6"/>
  <c r="E30" i="27"/>
  <c r="Q5" i="6"/>
  <c r="E6" i="27"/>
  <c r="O2" i="6"/>
  <c r="Q11" i="28"/>
  <c r="Q12" i="28"/>
  <c r="G36" i="27"/>
  <c r="O12" i="28"/>
  <c r="O11" i="28"/>
  <c r="E22" i="4"/>
  <c r="E14" i="4"/>
  <c r="E6" i="4"/>
  <c r="E30" i="4"/>
  <c r="R94" i="2"/>
  <c r="P62" i="2"/>
  <c r="R134" i="2"/>
  <c r="R144" i="2"/>
  <c r="R146" i="2"/>
  <c r="P136" i="2"/>
  <c r="S146" i="2"/>
  <c r="P146" i="2"/>
  <c r="P144" i="2"/>
  <c r="S130" i="2"/>
  <c r="R136" i="2"/>
  <c r="S90" i="2"/>
  <c r="R104" i="2"/>
  <c r="P104" i="2"/>
  <c r="S94" i="2"/>
  <c r="R62" i="2"/>
  <c r="P58" i="2"/>
  <c r="P48" i="2"/>
  <c r="R48" i="2"/>
  <c r="P56" i="2"/>
  <c r="S50" i="2"/>
  <c r="P60" i="2"/>
  <c r="P8" i="2"/>
  <c r="R8" i="2"/>
  <c r="P16" i="2"/>
  <c r="P134" i="2"/>
  <c r="R142" i="2"/>
  <c r="S140" i="2"/>
  <c r="R140" i="2"/>
  <c r="P140" i="2"/>
  <c r="R132" i="2"/>
  <c r="P130" i="2"/>
  <c r="R130" i="2"/>
  <c r="S134" i="2"/>
  <c r="S92" i="2"/>
  <c r="R92" i="2"/>
  <c r="R102" i="2"/>
  <c r="S104" i="2"/>
  <c r="P90" i="2"/>
  <c r="P94" i="2"/>
  <c r="R88" i="2"/>
  <c r="P98" i="2"/>
  <c r="S98" i="2"/>
  <c r="R98" i="2"/>
  <c r="P100" i="2"/>
  <c r="S88" i="2"/>
  <c r="P88" i="2"/>
  <c r="S62" i="2"/>
  <c r="R58" i="2"/>
  <c r="R50" i="2"/>
  <c r="P50" i="2"/>
  <c r="R52" i="2"/>
  <c r="P52" i="2"/>
  <c r="R60" i="2"/>
  <c r="R56" i="2"/>
  <c r="S58" i="2"/>
  <c r="S56" i="2"/>
  <c r="S60" i="2"/>
  <c r="S46" i="2"/>
  <c r="P46" i="2"/>
  <c r="S48" i="2"/>
  <c r="S52" i="2"/>
  <c r="R46" i="2"/>
  <c r="P14" i="2"/>
  <c r="R20" i="2"/>
  <c r="R10" i="2"/>
  <c r="R4" i="2"/>
  <c r="P10" i="2"/>
  <c r="S4" i="2"/>
  <c r="R6" i="2"/>
  <c r="S10" i="2"/>
  <c r="R16" i="2"/>
  <c r="P18" i="2"/>
  <c r="R14" i="2"/>
  <c r="D6" i="2"/>
  <c r="S6" i="2" s="1"/>
  <c r="P4" i="2"/>
  <c r="S8" i="2"/>
  <c r="S20" i="2"/>
  <c r="S14" i="2"/>
  <c r="R18" i="2"/>
  <c r="P20" i="2"/>
  <c r="S18" i="2"/>
  <c r="P92" i="2"/>
  <c r="R90" i="2"/>
  <c r="S16" i="2"/>
  <c r="S102" i="2"/>
  <c r="P102" i="2"/>
  <c r="P132" i="2"/>
  <c r="S132" i="2"/>
  <c r="S144" i="2"/>
  <c r="S136" i="2"/>
  <c r="R100" i="2"/>
  <c r="S100" i="2"/>
  <c r="P142" i="2"/>
  <c r="S142" i="2"/>
  <c r="F26" i="27" l="1"/>
  <c r="Q16" i="28" s="1"/>
  <c r="Q12" i="6"/>
  <c r="Q17" i="6"/>
  <c r="O12" i="6"/>
  <c r="F38" i="4" s="1"/>
  <c r="O17" i="6"/>
  <c r="Q11" i="6"/>
  <c r="F10" i="27"/>
  <c r="O16" i="28" s="1"/>
  <c r="O11" i="6"/>
  <c r="F34" i="27"/>
  <c r="F38" i="27"/>
  <c r="F10" i="4"/>
  <c r="P6" i="2"/>
  <c r="G18" i="27" l="1"/>
  <c r="O16" i="6"/>
  <c r="G36" i="4"/>
  <c r="F34" i="4"/>
  <c r="F26" i="4"/>
  <c r="Q16" i="6" s="1"/>
  <c r="G18" i="4"/>
  <c r="C151" i="2"/>
  <c r="C150" i="2"/>
  <c r="AI135" i="2" l="1"/>
  <c r="C166" i="2"/>
  <c r="C167" i="2"/>
  <c r="C162" i="2"/>
  <c r="C163" i="2"/>
  <c r="C155" i="2"/>
  <c r="C154" i="2"/>
  <c r="C156" i="2"/>
  <c r="C157" i="2"/>
  <c r="C152" i="2"/>
  <c r="C153" i="2"/>
  <c r="C165" i="2"/>
  <c r="C164" i="2"/>
  <c r="C161" i="2"/>
  <c r="C160" i="2"/>
  <c r="C81" i="2"/>
  <c r="C80" i="2"/>
  <c r="C83" i="2"/>
  <c r="C82" i="2"/>
  <c r="C70" i="2"/>
  <c r="C71" i="2"/>
  <c r="C73" i="2"/>
  <c r="C72" i="2"/>
  <c r="C67" i="2"/>
  <c r="Y71" i="2" s="1"/>
  <c r="C66" i="2"/>
  <c r="C79" i="2"/>
  <c r="C78" i="2"/>
  <c r="C69" i="2"/>
  <c r="C68" i="2"/>
  <c r="C77" i="2"/>
  <c r="W79" i="2" s="1"/>
  <c r="C76" i="2"/>
  <c r="C29" i="2"/>
  <c r="W29" i="2" s="1"/>
  <c r="C28" i="2"/>
  <c r="C40" i="2"/>
  <c r="C41" i="2"/>
  <c r="C31" i="2"/>
  <c r="Y28" i="2" s="1"/>
  <c r="C30" i="2"/>
  <c r="C39" i="2"/>
  <c r="C38" i="2"/>
  <c r="AI93" i="2"/>
  <c r="AI91" i="2"/>
  <c r="AI90" i="2"/>
  <c r="AI92" i="2"/>
  <c r="AI89" i="2"/>
  <c r="AI88" i="2"/>
  <c r="AI145" i="2"/>
  <c r="AI143" i="2"/>
  <c r="AI144" i="2"/>
  <c r="AI142" i="2"/>
  <c r="AI140" i="2"/>
  <c r="AI141" i="2"/>
  <c r="AI133" i="2"/>
  <c r="AI134" i="2"/>
  <c r="AI130" i="2"/>
  <c r="AI131" i="2"/>
  <c r="AI132" i="2"/>
  <c r="AI101" i="2"/>
  <c r="AI98" i="2"/>
  <c r="AI102" i="2"/>
  <c r="AI99" i="2"/>
  <c r="AI103" i="2"/>
  <c r="AI100" i="2"/>
  <c r="AI51" i="2"/>
  <c r="AI50" i="2"/>
  <c r="AI48" i="2"/>
  <c r="AI49" i="2"/>
  <c r="AI47" i="2"/>
  <c r="AI46" i="2"/>
  <c r="AI36" i="2" l="1"/>
  <c r="Z152" i="2"/>
  <c r="AA152" i="2"/>
  <c r="AC26" i="2"/>
  <c r="W66" i="2"/>
  <c r="W26" i="2"/>
  <c r="W69" i="2"/>
  <c r="Y81" i="2"/>
  <c r="Y24" i="2"/>
  <c r="W76" i="2"/>
  <c r="AG66" i="2"/>
  <c r="O66" i="2" s="1"/>
  <c r="D72" i="2" s="1"/>
  <c r="AE71" i="2"/>
  <c r="L66" i="2" s="1"/>
  <c r="D70" i="2" s="1"/>
  <c r="Y38" i="2"/>
  <c r="Y34" i="2"/>
  <c r="Y25" i="2"/>
  <c r="Y26" i="2"/>
  <c r="AB26" i="2"/>
  <c r="AA26" i="2"/>
  <c r="AD26" i="2"/>
  <c r="Z26" i="2"/>
  <c r="AG76" i="2"/>
  <c r="O76" i="2" s="1"/>
  <c r="D82" i="2" s="1"/>
  <c r="AE81" i="2"/>
  <c r="L76" i="2" s="1"/>
  <c r="D80" i="2" s="1"/>
  <c r="W36" i="2"/>
  <c r="W155" i="2"/>
  <c r="Y152" i="2"/>
  <c r="Y151" i="2"/>
  <c r="Y160" i="2"/>
  <c r="Y164" i="2"/>
  <c r="W162" i="2"/>
  <c r="Y161" i="2"/>
  <c r="Y162" i="2"/>
  <c r="W165" i="2"/>
  <c r="Z162" i="2"/>
  <c r="AB162" i="2"/>
  <c r="AA162" i="2"/>
  <c r="AD152" i="2"/>
  <c r="AB152" i="2"/>
  <c r="AC162" i="2"/>
  <c r="AC152" i="2"/>
  <c r="AD162" i="2"/>
  <c r="Y150" i="2"/>
  <c r="Y154" i="2"/>
  <c r="W152" i="2"/>
  <c r="L150" i="2"/>
  <c r="D154" i="2" s="1"/>
  <c r="AG155" i="2"/>
  <c r="J150" i="2" s="1"/>
  <c r="F154" i="2" s="1"/>
  <c r="O162" i="2"/>
  <c r="G166" i="2" s="1"/>
  <c r="M162" i="2"/>
  <c r="I166" i="2" s="1"/>
  <c r="W164" i="2"/>
  <c r="Y163" i="2"/>
  <c r="W161" i="2"/>
  <c r="M160" i="2"/>
  <c r="F166" i="2" s="1"/>
  <c r="AG160" i="2"/>
  <c r="O160" i="2" s="1"/>
  <c r="D166" i="2" s="1"/>
  <c r="AD153" i="2"/>
  <c r="AB153" i="2"/>
  <c r="Z163" i="2"/>
  <c r="AA163" i="2"/>
  <c r="AC153" i="2"/>
  <c r="Z153" i="2"/>
  <c r="AA153" i="2"/>
  <c r="AC163" i="2"/>
  <c r="AD163" i="2"/>
  <c r="AB163" i="2"/>
  <c r="M150" i="2"/>
  <c r="F156" i="2" s="1"/>
  <c r="O150" i="2"/>
  <c r="D156" i="2" s="1"/>
  <c r="W153" i="2"/>
  <c r="Y155" i="2"/>
  <c r="W150" i="2"/>
  <c r="J162" i="2"/>
  <c r="I164" i="2" s="1"/>
  <c r="L162" i="2"/>
  <c r="G164" i="2" s="1"/>
  <c r="W154" i="2"/>
  <c r="Y153" i="2"/>
  <c r="W151" i="2"/>
  <c r="M152" i="2"/>
  <c r="I156" i="2" s="1"/>
  <c r="O152" i="2"/>
  <c r="G156" i="2" s="1"/>
  <c r="Y165" i="2"/>
  <c r="W163" i="2"/>
  <c r="W160" i="2"/>
  <c r="AE151" i="2"/>
  <c r="J152" i="2" s="1"/>
  <c r="I154" i="2" s="1"/>
  <c r="L152" i="2"/>
  <c r="G154" i="2" s="1"/>
  <c r="J160" i="2"/>
  <c r="F164" i="2" s="1"/>
  <c r="L160" i="2"/>
  <c r="D164" i="2" s="1"/>
  <c r="AE76" i="2"/>
  <c r="M76" i="2" s="1"/>
  <c r="F82" i="2" s="1"/>
  <c r="W68" i="2"/>
  <c r="Y70" i="2"/>
  <c r="Y66" i="2"/>
  <c r="AD68" i="2"/>
  <c r="AB78" i="2"/>
  <c r="Z78" i="2"/>
  <c r="AA68" i="2"/>
  <c r="Z68" i="2"/>
  <c r="AB68" i="2"/>
  <c r="AC78" i="2"/>
  <c r="AA78" i="2"/>
  <c r="AC68" i="2"/>
  <c r="AD78" i="2"/>
  <c r="W71" i="2"/>
  <c r="Y67" i="2"/>
  <c r="Y68" i="2"/>
  <c r="Y76" i="2"/>
  <c r="W78" i="2"/>
  <c r="Y80" i="2"/>
  <c r="AE66" i="2"/>
  <c r="M66" i="2" s="1"/>
  <c r="F72" i="2" s="1"/>
  <c r="J66" i="2"/>
  <c r="F70" i="2" s="1"/>
  <c r="J76" i="2"/>
  <c r="F80" i="2" s="1"/>
  <c r="Y77" i="2"/>
  <c r="Y78" i="2"/>
  <c r="W81" i="2"/>
  <c r="AB69" i="2"/>
  <c r="AD79" i="2"/>
  <c r="AC69" i="2"/>
  <c r="AC79" i="2"/>
  <c r="Z69" i="2"/>
  <c r="AD69" i="2"/>
  <c r="AB79" i="2"/>
  <c r="Z79" i="2"/>
  <c r="AA79" i="2"/>
  <c r="AA69" i="2"/>
  <c r="Y79" i="2"/>
  <c r="W77" i="2"/>
  <c r="W80" i="2"/>
  <c r="AG77" i="2"/>
  <c r="L78" i="2" s="1"/>
  <c r="G80" i="2" s="1"/>
  <c r="J78" i="2"/>
  <c r="I80" i="2" s="1"/>
  <c r="L68" i="2"/>
  <c r="G70" i="2" s="1"/>
  <c r="J68" i="2"/>
  <c r="I70" i="2" s="1"/>
  <c r="AE80" i="2"/>
  <c r="M78" i="2" s="1"/>
  <c r="I82" i="2" s="1"/>
  <c r="AG80" i="2"/>
  <c r="O78" i="2" s="1"/>
  <c r="G82" i="2" s="1"/>
  <c r="AE70" i="2"/>
  <c r="M68" i="2" s="1"/>
  <c r="I72" i="2" s="1"/>
  <c r="AG70" i="2"/>
  <c r="O68" i="2" s="1"/>
  <c r="G72" i="2" s="1"/>
  <c r="W70" i="2"/>
  <c r="Y69" i="2"/>
  <c r="W67" i="2"/>
  <c r="AD36" i="2"/>
  <c r="AA36" i="2"/>
  <c r="Z36" i="2"/>
  <c r="AB36" i="2"/>
  <c r="Y35" i="2"/>
  <c r="Y36" i="2"/>
  <c r="W39" i="2"/>
  <c r="AC36" i="2"/>
  <c r="AE78" i="2" l="1"/>
  <c r="O80" i="2" s="1"/>
  <c r="J82" i="2" s="1"/>
  <c r="P82" i="2" s="1"/>
  <c r="M164" i="2"/>
  <c r="L166" i="2" s="1"/>
  <c r="R166" i="2" s="1"/>
  <c r="G160" i="2"/>
  <c r="F162" i="2" s="1"/>
  <c r="R162" i="2" s="1"/>
  <c r="AG163" i="2"/>
  <c r="I160" i="2" s="1"/>
  <c r="D162" i="2" s="1"/>
  <c r="I150" i="2"/>
  <c r="R150" i="2" s="1"/>
  <c r="AG78" i="2"/>
  <c r="M80" i="2" s="1"/>
  <c r="L82" i="2" s="1"/>
  <c r="R82" i="2" s="1"/>
  <c r="AE162" i="2"/>
  <c r="O164" i="2" s="1"/>
  <c r="J166" i="2" s="1"/>
  <c r="M154" i="2"/>
  <c r="L156" i="2" s="1"/>
  <c r="R156" i="2" s="1"/>
  <c r="AE152" i="2"/>
  <c r="O154" i="2" s="1"/>
  <c r="J156" i="2" s="1"/>
  <c r="P156" i="2" s="1"/>
  <c r="G150" i="2"/>
  <c r="P150" i="2" s="1"/>
  <c r="G76" i="2"/>
  <c r="F78" i="2" s="1"/>
  <c r="R78" i="2" s="1"/>
  <c r="I76" i="2"/>
  <c r="D78" i="2" s="1"/>
  <c r="I66" i="2"/>
  <c r="D68" i="2" s="1"/>
  <c r="G66" i="2"/>
  <c r="F68" i="2" s="1"/>
  <c r="R68" i="2" s="1"/>
  <c r="AG36" i="2"/>
  <c r="M38" i="2" s="1"/>
  <c r="L40" i="2" s="1"/>
  <c r="AE68" i="2"/>
  <c r="O70" i="2" s="1"/>
  <c r="J72" i="2" s="1"/>
  <c r="P72" i="2" s="1"/>
  <c r="AG68" i="2"/>
  <c r="M70" i="2" s="1"/>
  <c r="L72" i="2" s="1"/>
  <c r="AE36" i="2"/>
  <c r="O38" i="2" s="1"/>
  <c r="J40" i="2" s="1"/>
  <c r="M28" i="2"/>
  <c r="AE26" i="2"/>
  <c r="O28" i="2" s="1"/>
  <c r="S166" i="2" l="1"/>
  <c r="R80" i="2"/>
  <c r="P80" i="2"/>
  <c r="S80" i="2"/>
  <c r="D152" i="2"/>
  <c r="P152" i="2" s="1"/>
  <c r="R160" i="2"/>
  <c r="S160" i="2"/>
  <c r="P160" i="2"/>
  <c r="S82" i="2"/>
  <c r="P164" i="2"/>
  <c r="S72" i="2"/>
  <c r="S150" i="2"/>
  <c r="P166" i="2"/>
  <c r="R66" i="2"/>
  <c r="S164" i="2"/>
  <c r="R164" i="2"/>
  <c r="P76" i="2"/>
  <c r="S76" i="2"/>
  <c r="S78" i="2"/>
  <c r="S70" i="2"/>
  <c r="R70" i="2"/>
  <c r="P66" i="2"/>
  <c r="S156" i="2"/>
  <c r="R154" i="2"/>
  <c r="S154" i="2"/>
  <c r="P154" i="2"/>
  <c r="F152" i="2"/>
  <c r="R152" i="2" s="1"/>
  <c r="P78" i="2"/>
  <c r="R76" i="2"/>
  <c r="P68" i="2"/>
  <c r="S68" i="2"/>
  <c r="S66" i="2"/>
  <c r="R72" i="2"/>
  <c r="P70" i="2"/>
  <c r="S162" i="2"/>
  <c r="P162" i="2"/>
  <c r="J30" i="2"/>
  <c r="L30" i="2"/>
  <c r="S152" i="2" l="1"/>
  <c r="C27" i="2" l="1"/>
  <c r="C26" i="2"/>
  <c r="C35" i="2"/>
  <c r="C34" i="2"/>
  <c r="C36" i="2"/>
  <c r="C37" i="2"/>
  <c r="C25" i="2"/>
  <c r="C24" i="2"/>
  <c r="H10" i="1" l="1"/>
  <c r="H27" i="1"/>
  <c r="H114" i="1"/>
  <c r="H100" i="1"/>
  <c r="H95" i="1"/>
  <c r="H118" i="1"/>
  <c r="H31" i="1"/>
  <c r="H9" i="1"/>
  <c r="H29" i="1"/>
  <c r="H13" i="1"/>
  <c r="H92" i="1"/>
  <c r="H41" i="1"/>
  <c r="H19" i="1"/>
  <c r="H99" i="1"/>
  <c r="H12" i="1"/>
  <c r="H97" i="1"/>
  <c r="H57" i="1"/>
  <c r="H37" i="1"/>
  <c r="H47" i="1"/>
  <c r="H22" i="1"/>
  <c r="H61" i="1"/>
  <c r="H105" i="1"/>
  <c r="H103" i="1"/>
  <c r="H77" i="1"/>
  <c r="H58" i="1"/>
  <c r="H65" i="1"/>
  <c r="H55" i="1"/>
  <c r="H71" i="1"/>
  <c r="H110" i="1"/>
  <c r="H93" i="1"/>
  <c r="H76" i="1"/>
  <c r="H56" i="1"/>
  <c r="H46" i="1"/>
  <c r="H88" i="1"/>
  <c r="H117" i="1"/>
  <c r="H62" i="1"/>
  <c r="H98" i="1"/>
  <c r="H59" i="1"/>
  <c r="H35" i="1"/>
  <c r="H11" i="1"/>
  <c r="H45" i="1"/>
  <c r="H107" i="1"/>
  <c r="H101" i="1"/>
  <c r="H104" i="1"/>
  <c r="H72" i="1"/>
  <c r="H39" i="1"/>
  <c r="H6" i="1"/>
  <c r="H21" i="1"/>
  <c r="H115" i="1"/>
  <c r="H91" i="1"/>
  <c r="H5" i="1"/>
  <c r="H53" i="1"/>
  <c r="H43" i="1"/>
  <c r="H79" i="1"/>
  <c r="H63" i="1"/>
  <c r="H116" i="1"/>
  <c r="H52" i="1"/>
  <c r="H36" i="1"/>
  <c r="H30" i="1"/>
  <c r="H96" i="1"/>
  <c r="H70" i="1"/>
  <c r="H89" i="1"/>
  <c r="H54" i="1"/>
  <c r="H38" i="1"/>
  <c r="H2" i="1"/>
  <c r="H109" i="1"/>
  <c r="H112" i="1"/>
  <c r="H108" i="1"/>
  <c r="H48" i="1"/>
  <c r="H42" i="1"/>
  <c r="H40" i="1"/>
  <c r="H111" i="1"/>
  <c r="H102" i="1"/>
  <c r="H67" i="1"/>
  <c r="H51" i="1"/>
  <c r="H26" i="1"/>
  <c r="H34" i="1"/>
  <c r="H94" i="1"/>
  <c r="H106" i="1"/>
  <c r="H86" i="1"/>
  <c r="H66" i="1"/>
  <c r="H50" i="1"/>
  <c r="H24" i="1"/>
  <c r="H113" i="1"/>
  <c r="H90" i="1"/>
  <c r="H84" i="1"/>
  <c r="H44" i="1"/>
  <c r="H25" i="1"/>
  <c r="H60" i="1"/>
  <c r="H14" i="1"/>
  <c r="AI37" i="2"/>
  <c r="AI34" i="2"/>
  <c r="AI38" i="2"/>
  <c r="AI35" i="2"/>
  <c r="AI39" i="2"/>
  <c r="J34" i="2"/>
  <c r="F38" i="2" s="1"/>
  <c r="L36" i="2"/>
  <c r="G38" i="2" s="1"/>
  <c r="AE39" i="2"/>
  <c r="L34" i="2" s="1"/>
  <c r="D38" i="2" s="1"/>
  <c r="AE35" i="2"/>
  <c r="J36" i="2" s="1"/>
  <c r="I38" i="2" s="1"/>
  <c r="AE29" i="2"/>
  <c r="L24" i="2" s="1"/>
  <c r="D28" i="2" s="1"/>
  <c r="AE38" i="2"/>
  <c r="M36" i="2" s="1"/>
  <c r="I40" i="2" s="1"/>
  <c r="J24" i="2"/>
  <c r="F28" i="2" s="1"/>
  <c r="AG38" i="2"/>
  <c r="O36" i="2" s="1"/>
  <c r="G40" i="2" s="1"/>
  <c r="AA37" i="2"/>
  <c r="AD27" i="2"/>
  <c r="AB37" i="2"/>
  <c r="AB27" i="2"/>
  <c r="AA27" i="2"/>
  <c r="Z27" i="2"/>
  <c r="AC27" i="2"/>
  <c r="Z37" i="2"/>
  <c r="AC37" i="2"/>
  <c r="AD37" i="2"/>
  <c r="AG34" i="2"/>
  <c r="O34" i="2" s="1"/>
  <c r="D40" i="2" s="1"/>
  <c r="AE34" i="2"/>
  <c r="M34" i="2" s="1"/>
  <c r="F40" i="2" s="1"/>
  <c r="J26" i="2"/>
  <c r="I28" i="2" s="1"/>
  <c r="L26" i="2"/>
  <c r="G28" i="2" s="1"/>
  <c r="AG28" i="2"/>
  <c r="O26" i="2" s="1"/>
  <c r="G30" i="2" s="1"/>
  <c r="M26" i="2"/>
  <c r="I30" i="2" s="1"/>
  <c r="Y39" i="2"/>
  <c r="W37" i="2"/>
  <c r="W34" i="2"/>
  <c r="Y29" i="2"/>
  <c r="W27" i="2"/>
  <c r="W24" i="2"/>
  <c r="M24" i="2"/>
  <c r="F30" i="2" s="1"/>
  <c r="AG24" i="2"/>
  <c r="O24" i="2" s="1"/>
  <c r="D30" i="2" s="1"/>
  <c r="Y37" i="2"/>
  <c r="W38" i="2"/>
  <c r="W35" i="2"/>
  <c r="Y27" i="2"/>
  <c r="W28" i="2"/>
  <c r="W25" i="2"/>
  <c r="K127" i="1"/>
  <c r="K128" i="1"/>
  <c r="K102" i="1"/>
  <c r="M102" i="1" s="1"/>
  <c r="K93" i="1"/>
  <c r="M93" i="1" s="1"/>
  <c r="K106" i="1"/>
  <c r="M106" i="1" s="1"/>
  <c r="K123" i="1"/>
  <c r="M123" i="1" s="1"/>
  <c r="K90" i="1"/>
  <c r="M90" i="1" s="1"/>
  <c r="K76" i="1"/>
  <c r="M76" i="1" s="1"/>
  <c r="K121" i="1"/>
  <c r="K113" i="1"/>
  <c r="K86" i="1"/>
  <c r="K88" i="1"/>
  <c r="K77" i="1"/>
  <c r="K104" i="1"/>
  <c r="K5" i="1"/>
  <c r="K109" i="1"/>
  <c r="K97" i="1"/>
  <c r="K111" i="1"/>
  <c r="K112" i="1"/>
  <c r="K117" i="1"/>
  <c r="K67" i="1"/>
  <c r="K105" i="1"/>
  <c r="K11" i="1"/>
  <c r="K98" i="1"/>
  <c r="K47" i="1"/>
  <c r="K2" i="1"/>
  <c r="K14" i="1"/>
  <c r="K12" i="1"/>
  <c r="K53" i="1"/>
  <c r="K42" i="1"/>
  <c r="K84" i="1"/>
  <c r="K73" i="1"/>
  <c r="K85" i="1"/>
  <c r="K82" i="1"/>
  <c r="K80" i="1"/>
  <c r="K87" i="1"/>
  <c r="K68" i="1"/>
  <c r="K74" i="1"/>
  <c r="K81" i="1"/>
  <c r="K83" i="1"/>
  <c r="K69" i="1"/>
  <c r="K75" i="1"/>
  <c r="K64" i="1"/>
  <c r="K36" i="1"/>
  <c r="K41" i="1"/>
  <c r="K40" i="1"/>
  <c r="K65" i="1"/>
  <c r="K35" i="1"/>
  <c r="K52" i="1"/>
  <c r="K57" i="1"/>
  <c r="K39" i="1"/>
  <c r="K44" i="1"/>
  <c r="K30" i="1"/>
  <c r="K38" i="1"/>
  <c r="K100" i="1"/>
  <c r="K48" i="1"/>
  <c r="K56" i="1"/>
  <c r="K79" i="1"/>
  <c r="K71" i="1"/>
  <c r="M100" i="1" l="1"/>
  <c r="M83" i="1"/>
  <c r="M73" i="1"/>
  <c r="M75" i="1"/>
  <c r="M80" i="1"/>
  <c r="M85" i="1"/>
  <c r="M87" i="1"/>
  <c r="M71" i="1"/>
  <c r="M12" i="1"/>
  <c r="M105" i="1"/>
  <c r="M39" i="1"/>
  <c r="M48" i="1"/>
  <c r="M11" i="1"/>
  <c r="M56" i="1"/>
  <c r="M112" i="1"/>
  <c r="M111" i="1"/>
  <c r="M67" i="1"/>
  <c r="M36" i="1"/>
  <c r="M38" i="1"/>
  <c r="M74" i="1"/>
  <c r="M117" i="1"/>
  <c r="M109" i="1"/>
  <c r="M52" i="1"/>
  <c r="M40" i="1"/>
  <c r="M42" i="1"/>
  <c r="M57" i="1"/>
  <c r="M30" i="1"/>
  <c r="M68" i="1"/>
  <c r="M104" i="1"/>
  <c r="M69" i="1"/>
  <c r="M64" i="1"/>
  <c r="M98" i="1"/>
  <c r="M5" i="1"/>
  <c r="M82" i="1"/>
  <c r="M121" i="1"/>
  <c r="M14" i="1"/>
  <c r="M113" i="1"/>
  <c r="M47" i="1"/>
  <c r="M2" i="1"/>
  <c r="M88" i="1"/>
  <c r="M86" i="1"/>
  <c r="M84" i="1"/>
  <c r="M53" i="1"/>
  <c r="M44" i="1"/>
  <c r="M79" i="1"/>
  <c r="M77" i="1"/>
  <c r="M35" i="1"/>
  <c r="M65" i="1"/>
  <c r="M41" i="1"/>
  <c r="M97" i="1"/>
  <c r="M81" i="1"/>
  <c r="S38" i="2"/>
  <c r="R38" i="2"/>
  <c r="P38" i="2"/>
  <c r="R40" i="2"/>
  <c r="P28" i="2"/>
  <c r="AG27" i="2"/>
  <c r="I24" i="2" s="1"/>
  <c r="AG37" i="2"/>
  <c r="I34" i="2" s="1"/>
  <c r="D36" i="2" s="1"/>
  <c r="G34" i="2"/>
  <c r="P34" i="2" s="1"/>
  <c r="G24" i="2"/>
  <c r="P24" i="2" s="1"/>
  <c r="R28" i="2"/>
  <c r="R30" i="2"/>
  <c r="S28" i="2"/>
  <c r="P40" i="2"/>
  <c r="S40" i="2"/>
  <c r="P30" i="2"/>
  <c r="S30" i="2"/>
  <c r="R34" i="2" l="1"/>
  <c r="S24" i="2"/>
  <c r="D26" i="2"/>
  <c r="P26" i="2" s="1"/>
  <c r="F26" i="2"/>
  <c r="R26" i="2" s="1"/>
  <c r="R24" i="2"/>
  <c r="S34" i="2"/>
  <c r="F36" i="2"/>
  <c r="R36" i="2" s="1"/>
  <c r="P36" i="2"/>
  <c r="S36" i="2" l="1"/>
  <c r="S26" i="2"/>
  <c r="H20" i="1" l="1"/>
  <c r="H4" i="1"/>
  <c r="K46" i="1"/>
  <c r="K58" i="1"/>
  <c r="K45" i="1"/>
  <c r="K25" i="1"/>
  <c r="K54" i="1"/>
  <c r="K26" i="1"/>
  <c r="H16" i="1" l="1"/>
  <c r="H32" i="1"/>
  <c r="H15" i="1"/>
  <c r="H18" i="1"/>
  <c r="H17" i="1"/>
  <c r="H23" i="1"/>
  <c r="M46" i="1"/>
  <c r="M45" i="1"/>
  <c r="M58" i="1"/>
  <c r="M26" i="1"/>
  <c r="M54" i="1"/>
  <c r="M25" i="1"/>
  <c r="H7" i="1"/>
  <c r="K72" i="1"/>
  <c r="K9" i="1"/>
  <c r="K43" i="1"/>
  <c r="K107" i="1"/>
  <c r="K55" i="1"/>
  <c r="K50" i="1"/>
  <c r="K78" i="1"/>
  <c r="K28" i="1"/>
  <c r="K4" i="1"/>
  <c r="K34" i="1"/>
  <c r="K20" i="1"/>
  <c r="K59" i="1"/>
  <c r="K15" i="1"/>
  <c r="K61" i="1"/>
  <c r="K23" i="1"/>
  <c r="K18" i="1"/>
  <c r="K16" i="1"/>
  <c r="K32" i="1"/>
  <c r="K7" i="1"/>
  <c r="K27" i="1"/>
  <c r="K19" i="1"/>
  <c r="K24" i="1"/>
  <c r="K6" i="1"/>
  <c r="M32" i="1" l="1"/>
  <c r="M16" i="1"/>
  <c r="M18" i="1"/>
  <c r="M23" i="1"/>
  <c r="H8" i="1"/>
  <c r="H33" i="1"/>
  <c r="H28" i="1"/>
  <c r="H49" i="1"/>
  <c r="M7" i="1"/>
  <c r="H3" i="1"/>
  <c r="H120" i="1"/>
  <c r="H119" i="1"/>
  <c r="M28" i="1"/>
  <c r="H122" i="1"/>
  <c r="H121" i="1"/>
  <c r="H123" i="1"/>
  <c r="H126" i="1"/>
  <c r="H125" i="1"/>
  <c r="H124" i="1"/>
  <c r="M24" i="1"/>
  <c r="M107" i="1"/>
  <c r="M72" i="1"/>
  <c r="M50" i="1"/>
  <c r="M6" i="1"/>
  <c r="M43" i="1"/>
  <c r="M59" i="1"/>
  <c r="M55" i="1"/>
  <c r="M27" i="1"/>
  <c r="M61" i="1"/>
  <c r="M9" i="1"/>
  <c r="M34" i="1"/>
  <c r="M78" i="1"/>
  <c r="M15" i="1"/>
  <c r="M4" i="1"/>
  <c r="M19" i="1"/>
  <c r="M20" i="1"/>
  <c r="H128" i="1"/>
  <c r="H127" i="1"/>
  <c r="H187" i="1"/>
  <c r="H171" i="1"/>
  <c r="H155" i="1"/>
  <c r="H139" i="1"/>
  <c r="H182" i="1"/>
  <c r="H166" i="1"/>
  <c r="H150" i="1"/>
  <c r="H134" i="1"/>
  <c r="H185" i="1"/>
  <c r="H169" i="1"/>
  <c r="H153" i="1"/>
  <c r="H137" i="1"/>
  <c r="H188" i="1"/>
  <c r="H172" i="1"/>
  <c r="H156" i="1"/>
  <c r="H183" i="1"/>
  <c r="H167" i="1"/>
  <c r="H151" i="1"/>
  <c r="H135" i="1"/>
  <c r="H178" i="1"/>
  <c r="H162" i="1"/>
  <c r="H146" i="1"/>
  <c r="H130" i="1"/>
  <c r="H181" i="1"/>
  <c r="H165" i="1"/>
  <c r="H149" i="1"/>
  <c r="H133" i="1"/>
  <c r="H184" i="1"/>
  <c r="H168" i="1"/>
  <c r="H152" i="1"/>
  <c r="H132" i="1"/>
  <c r="H179" i="1"/>
  <c r="H163" i="1"/>
  <c r="H147" i="1"/>
  <c r="H131" i="1"/>
  <c r="H174" i="1"/>
  <c r="H158" i="1"/>
  <c r="H142" i="1"/>
  <c r="H177" i="1"/>
  <c r="H161" i="1"/>
  <c r="H145" i="1"/>
  <c r="H129" i="1"/>
  <c r="H180" i="1"/>
  <c r="H164" i="1"/>
  <c r="H148" i="1"/>
  <c r="H136" i="1"/>
  <c r="H175" i="1"/>
  <c r="H159" i="1"/>
  <c r="H143" i="1"/>
  <c r="H186" i="1"/>
  <c r="H170" i="1"/>
  <c r="H154" i="1"/>
  <c r="H138" i="1"/>
  <c r="H189" i="1"/>
  <c r="H173" i="1"/>
  <c r="H157" i="1"/>
  <c r="H141" i="1"/>
  <c r="H176" i="1"/>
  <c r="H160" i="1"/>
  <c r="H144" i="1"/>
  <c r="H140" i="1"/>
  <c r="K116" i="1"/>
  <c r="M116" i="1" s="1"/>
  <c r="K110" i="1"/>
  <c r="M110" i="1" s="1"/>
  <c r="K122" i="1"/>
  <c r="M122" i="1" s="1"/>
  <c r="K124" i="1"/>
  <c r="M124" i="1" s="1"/>
  <c r="K126" i="1"/>
  <c r="M126" i="1" s="1"/>
  <c r="K125" i="1"/>
  <c r="K103" i="1"/>
  <c r="K101" i="1"/>
  <c r="K10" i="1"/>
  <c r="K66" i="1"/>
  <c r="K96" i="1"/>
  <c r="K94" i="1"/>
  <c r="K89" i="1"/>
  <c r="K92" i="1"/>
  <c r="K13" i="1"/>
  <c r="K91" i="1"/>
  <c r="K115" i="1"/>
  <c r="K29" i="1"/>
  <c r="K31" i="1"/>
  <c r="K99" i="1"/>
  <c r="K62" i="1"/>
  <c r="K8" i="1"/>
  <c r="K17" i="1"/>
  <c r="K60" i="1"/>
  <c r="K63" i="1"/>
  <c r="K22" i="1"/>
  <c r="K33" i="1"/>
  <c r="K49" i="1"/>
  <c r="K51" i="1"/>
  <c r="K37" i="1"/>
  <c r="K70" i="1"/>
  <c r="K21" i="1"/>
  <c r="K3" i="1"/>
  <c r="M33" i="1" l="1"/>
  <c r="M49" i="1"/>
  <c r="M63" i="1"/>
  <c r="M60" i="1"/>
  <c r="M96" i="1"/>
  <c r="M91" i="1"/>
  <c r="M89" i="1"/>
  <c r="M94" i="1"/>
  <c r="M115" i="1"/>
  <c r="M13" i="1"/>
  <c r="M10" i="1"/>
  <c r="M31" i="1"/>
  <c r="M21" i="1"/>
  <c r="M17" i="1"/>
  <c r="M70" i="1"/>
  <c r="M99" i="1"/>
  <c r="M101" i="1"/>
  <c r="M66" i="1"/>
  <c r="M62" i="1"/>
  <c r="M37" i="1"/>
  <c r="M51" i="1"/>
  <c r="M125" i="1"/>
  <c r="M22" i="1"/>
  <c r="M103" i="1"/>
  <c r="M8" i="1"/>
  <c r="M92" i="1"/>
  <c r="M29" i="1"/>
  <c r="M3" i="1"/>
</calcChain>
</file>

<file path=xl/sharedStrings.xml><?xml version="1.0" encoding="utf-8"?>
<sst xmlns="http://schemas.openxmlformats.org/spreadsheetml/2006/main" count="1115" uniqueCount="190">
  <si>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</si>
  <si>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</si>
  <si>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</si>
  <si>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</si>
  <si>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</si>
  <si>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</si>
  <si>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</si>
  <si>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</si>
  <si>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</si>
  <si>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</si>
  <si>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</si>
  <si>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</si>
  <si>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</si>
  <si>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</si>
  <si>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</si>
  <si>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</si>
  <si>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1. kolo</t>
  </si>
  <si>
    <t>2. kolo</t>
  </si>
  <si>
    <t>3. kolo</t>
  </si>
  <si>
    <t>4. kolo</t>
  </si>
  <si>
    <t>Celkový součet</t>
  </si>
  <si>
    <t>Oddíl</t>
  </si>
  <si>
    <t>kategorie</t>
  </si>
  <si>
    <t xml:space="preserve"> </t>
  </si>
  <si>
    <t>Přítomen</t>
  </si>
  <si>
    <t>Počet hráčů podle kategorií</t>
  </si>
  <si>
    <t>Počet hráčů podle oddílů</t>
  </si>
  <si>
    <t>Pořadí</t>
  </si>
  <si>
    <t>Definice kategorií</t>
  </si>
  <si>
    <t>Od</t>
  </si>
  <si>
    <t>Do</t>
  </si>
  <si>
    <t>Pokorný Martin</t>
  </si>
  <si>
    <t>Novohradská Karolína</t>
  </si>
  <si>
    <t>Mazalová Kristýna</t>
  </si>
  <si>
    <t>St. Č</t>
  </si>
  <si>
    <t>Počet z St. Č</t>
  </si>
  <si>
    <t>Postup</t>
  </si>
  <si>
    <t>x</t>
  </si>
  <si>
    <t>Lysoněk Filip</t>
  </si>
  <si>
    <t>Přikryl Lukáš</t>
  </si>
  <si>
    <t>Zukal Filip</t>
  </si>
  <si>
    <t>Zbraslavec</t>
  </si>
  <si>
    <t>Blansko</t>
  </si>
  <si>
    <t>Letovice</t>
  </si>
  <si>
    <t>V. Opatovice</t>
  </si>
  <si>
    <t>Macháček Filip</t>
  </si>
  <si>
    <t>Kunštát</t>
  </si>
  <si>
    <t>Chalupa David</t>
  </si>
  <si>
    <t>Pelíšek Jan</t>
  </si>
  <si>
    <t>Bohatec Daniel</t>
  </si>
  <si>
    <t>Němeček Václav</t>
  </si>
  <si>
    <t>Ševčík Ondřej</t>
  </si>
  <si>
    <t>Pilitowska Lea</t>
  </si>
  <si>
    <t>Mareček Ladislav</t>
  </si>
  <si>
    <t>Šabrňáková Aneta</t>
  </si>
  <si>
    <t>Vaněk Jan</t>
  </si>
  <si>
    <t>Zuck Adam</t>
  </si>
  <si>
    <t>Elis Tobias</t>
  </si>
  <si>
    <t>Hujdič Josef</t>
  </si>
  <si>
    <t>Odehnal Aleš</t>
  </si>
  <si>
    <t>Boskovice</t>
  </si>
  <si>
    <t>Hauzar Šimon</t>
  </si>
  <si>
    <t>Přikryl Tomáš</t>
  </si>
  <si>
    <t>Vrtěl Maxim</t>
  </si>
  <si>
    <t>Kuchar Štěpán</t>
  </si>
  <si>
    <t>Hešur Ivan</t>
  </si>
  <si>
    <t>Šmerda Tomáš</t>
  </si>
  <si>
    <t>Krchňáková Viktorie</t>
  </si>
  <si>
    <t>Schön Zdeněk</t>
  </si>
  <si>
    <t>Sedláček Martin</t>
  </si>
  <si>
    <t>Sedláček Jakub</t>
  </si>
  <si>
    <t>Stria Damien</t>
  </si>
  <si>
    <t>Hampl Petr</t>
  </si>
  <si>
    <t>Majdl Karel</t>
  </si>
  <si>
    <t>OBTM Celkem</t>
  </si>
  <si>
    <t>Fousková Jarmila</t>
  </si>
  <si>
    <t>Zouharová Zuzana</t>
  </si>
  <si>
    <t>Přikrylová Adéla</t>
  </si>
  <si>
    <t>Wutka Michal</t>
  </si>
  <si>
    <t>Luňáček Matěj</t>
  </si>
  <si>
    <t>Barták Lukáš</t>
  </si>
  <si>
    <t>Chloupek Tomáš</t>
  </si>
  <si>
    <t>Chloupek Jan</t>
  </si>
  <si>
    <t>Polák Roman</t>
  </si>
  <si>
    <t>Severová Jindřiška</t>
  </si>
  <si>
    <t>Mareček Jan</t>
  </si>
  <si>
    <t>Dvořáček Václav</t>
  </si>
  <si>
    <t>Křepela David</t>
  </si>
  <si>
    <t>Janků Pavel</t>
  </si>
  <si>
    <t>Klusáček Ben</t>
  </si>
  <si>
    <t>ELO</t>
  </si>
  <si>
    <t>Just Jan</t>
  </si>
  <si>
    <t>Skopal Tadeáš</t>
  </si>
  <si>
    <t>OBTM body</t>
  </si>
  <si>
    <t>U17,U19</t>
  </si>
  <si>
    <t>U13</t>
  </si>
  <si>
    <t>U15</t>
  </si>
  <si>
    <t>U11</t>
  </si>
  <si>
    <t>Trubák Jakub</t>
  </si>
  <si>
    <t>Odstrčil Filip</t>
  </si>
  <si>
    <t>Kyzlinková Michaela</t>
  </si>
  <si>
    <t>Švarc Robert</t>
  </si>
  <si>
    <t>Slavotínek Petr</t>
  </si>
  <si>
    <t>Bárta Martin</t>
  </si>
  <si>
    <t>Bojdová Simona</t>
  </si>
  <si>
    <t>Zábojová Terezie</t>
  </si>
  <si>
    <t>Babka Matouš</t>
  </si>
  <si>
    <t>Musil Samuel</t>
  </si>
  <si>
    <t>Kopanický Aleš</t>
  </si>
  <si>
    <t>Labuť Dominik</t>
  </si>
  <si>
    <t>Dlapa Tomáš</t>
  </si>
  <si>
    <t>Buryšek Radovan</t>
  </si>
  <si>
    <t>Křepelová Kamila</t>
  </si>
  <si>
    <t xml:space="preserve">Brtnický Jan </t>
  </si>
  <si>
    <t>Hrabal František</t>
  </si>
  <si>
    <t>Habáňová Michaela</t>
  </si>
  <si>
    <t>Vysočany</t>
  </si>
  <si>
    <t>Lukeš Jan</t>
  </si>
  <si>
    <t>Majdl Antonín</t>
  </si>
  <si>
    <t>Jiruše Tomáš</t>
  </si>
  <si>
    <t>Hoppe Martin</t>
  </si>
  <si>
    <t>Koudelka Vít</t>
  </si>
  <si>
    <t>Krenželok Matěj</t>
  </si>
  <si>
    <t>Zouhar Michal</t>
  </si>
  <si>
    <t>Černý Ondřej</t>
  </si>
  <si>
    <t>Přikryl Jan</t>
  </si>
  <si>
    <t>Polák Matěj</t>
  </si>
  <si>
    <t>Chloupková Lucie</t>
  </si>
  <si>
    <t>Gajdová Tereza</t>
  </si>
  <si>
    <t>Kubíčková Michaela</t>
  </si>
  <si>
    <t>Hořínek Vojtěch</t>
  </si>
  <si>
    <t>Voráč Pavel</t>
  </si>
  <si>
    <t>Voráčová Kateřina</t>
  </si>
  <si>
    <t>Oujeský Damián</t>
  </si>
  <si>
    <t>body OpatoviceII</t>
  </si>
  <si>
    <t>Ježek Oskar</t>
  </si>
  <si>
    <t>Kraml Tobias</t>
  </si>
  <si>
    <t>Ryšavá Veronika</t>
  </si>
  <si>
    <t>Ryšavá Lucie</t>
  </si>
  <si>
    <t>Prchal Vojtěch</t>
  </si>
  <si>
    <t>Řehoř Robin</t>
  </si>
  <si>
    <t>4</t>
  </si>
  <si>
    <t>Krištof Martin</t>
  </si>
  <si>
    <t>Krupková Amálie</t>
  </si>
  <si>
    <t>Drašarová Malvína</t>
  </si>
  <si>
    <t>Pilitowská Ela</t>
  </si>
  <si>
    <t>Zouharová Beáta</t>
  </si>
  <si>
    <t>Krupková Klaudie</t>
  </si>
  <si>
    <t>Odehnal Ladislav</t>
  </si>
  <si>
    <t>Bořitov</t>
  </si>
  <si>
    <t>Kovář Jan</t>
  </si>
  <si>
    <t>Kotranyi Dan</t>
  </si>
  <si>
    <t>Krésa Jakub</t>
  </si>
  <si>
    <t>Gavula Marek</t>
  </si>
  <si>
    <t>skupina M</t>
  </si>
  <si>
    <t>Přikryl Vojtěch</t>
  </si>
  <si>
    <t>3</t>
  </si>
  <si>
    <t>0</t>
  </si>
  <si>
    <t>2</t>
  </si>
  <si>
    <t>Štaud Brian</t>
  </si>
  <si>
    <t>Stara David</t>
  </si>
  <si>
    <t>Schön Daniel</t>
  </si>
  <si>
    <t>Záviška Jakub</t>
  </si>
  <si>
    <t>5</t>
  </si>
  <si>
    <t>6</t>
  </si>
  <si>
    <t>1-2</t>
  </si>
  <si>
    <t>2-1</t>
  </si>
  <si>
    <t>2-3</t>
  </si>
  <si>
    <t>3-2</t>
  </si>
  <si>
    <t>3-4</t>
  </si>
  <si>
    <t>4-5</t>
  </si>
  <si>
    <t>6-5</t>
  </si>
  <si>
    <t>5-4</t>
  </si>
  <si>
    <t>5-6</t>
  </si>
  <si>
    <t>Prchal Jindřich</t>
  </si>
  <si>
    <t>Bradáč Lukáš</t>
  </si>
  <si>
    <t>Kuběna Adam</t>
  </si>
  <si>
    <t>Kuběna Matěj</t>
  </si>
  <si>
    <t>Lízna Dominik</t>
  </si>
  <si>
    <t>Kolomazníček Jakub</t>
  </si>
  <si>
    <t>Matoušek Michal</t>
  </si>
  <si>
    <t>Borek Jan</t>
  </si>
  <si>
    <t>Polák Matyáš</t>
  </si>
  <si>
    <t>Záviška Jan</t>
  </si>
  <si>
    <t>-0</t>
  </si>
  <si>
    <t>3. místo</t>
  </si>
  <si>
    <t>OP Mládeže - Rájec  4.12.2022                  U11</t>
  </si>
  <si>
    <t>OP Mládeže  - Rájec 4.12.2022                 U17,U19</t>
  </si>
  <si>
    <t>OP Mládeže  - Rájec 4.12.2022                 U15</t>
  </si>
  <si>
    <t>OP Mládeže  - Rájec 4.12.2022                 U13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</si>
</sst>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0"/>
      <name val="Arial CE"/>
      <charset val="238"/>
    </font>
    <font>
      <sz val="20"/>
      <color theme="0" tint="-4.9989318521683403E-2"/>
      <name val="Times New Roman CE"/>
      <family val="1"/>
      <charset val="238"/>
    </font>
    <font>
      <sz val="10"/>
      <color theme="0" tint="-4.9989318521683403E-2"/>
      <name val="Times New Roman CE"/>
      <family val="1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name val="Dialog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 style="medium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0" fontId="10" fillId="0" borderId="0"/>
    <xf numFmtId="0" fontId="16" fillId="0" borderId="0"/>
  </cellStyleXfs>
  <cellXfs count="2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hidden="1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1" fillId="0" borderId="33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left"/>
      <protection hidden="1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vertical="center"/>
      <protection hidden="1"/>
    </xf>
    <xf numFmtId="0" fontId="2" fillId="0" borderId="38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right" vertic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left"/>
      <protection hidden="1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2" xfId="0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hidden="1"/>
    </xf>
    <xf numFmtId="0" fontId="8" fillId="0" borderId="23" xfId="0" applyFont="1" applyBorder="1" applyAlignment="1" applyProtection="1">
      <alignment horizontal="left"/>
      <protection hidden="1"/>
    </xf>
    <xf numFmtId="0" fontId="6" fillId="0" borderId="0" xfId="0" applyFont="1"/>
    <xf numFmtId="0" fontId="0" fillId="0" borderId="0" xfId="0" applyAlignment="1">
      <alignment horizontal="left"/>
    </xf>
    <xf numFmtId="1" fontId="0" fillId="0" borderId="9" xfId="0" applyNumberForma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 vertical="center"/>
      <protection hidden="1"/>
    </xf>
    <xf numFmtId="0" fontId="0" fillId="0" borderId="0" xfId="0" pivotButton="1"/>
    <xf numFmtId="0" fontId="1" fillId="0" borderId="0" xfId="0" applyFont="1" applyProtection="1"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applyFont="1" applyAlignment="1">
      <alignment horizontal="left"/>
    </xf>
    <xf numFmtId="49" fontId="2" fillId="0" borderId="59" xfId="0" applyNumberFormat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8" fillId="0" borderId="78" xfId="0" applyFont="1" applyBorder="1" applyAlignment="1" applyProtection="1">
      <alignment horizontal="right" vertical="center"/>
      <protection hidden="1"/>
    </xf>
    <xf numFmtId="1" fontId="0" fillId="0" borderId="0" xfId="0" applyNumberFormat="1"/>
    <xf numFmtId="0" fontId="0" fillId="0" borderId="9" xfId="0" applyBorder="1"/>
    <xf numFmtId="0" fontId="1" fillId="0" borderId="32" xfId="0" applyFont="1" applyBorder="1" applyAlignment="1" applyProtection="1">
      <alignment horizontal="center"/>
      <protection hidden="1"/>
    </xf>
    <xf numFmtId="0" fontId="15" fillId="0" borderId="0" xfId="0" applyFont="1"/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1" fillId="0" borderId="0" xfId="0" applyNumberFormat="1" applyFont="1"/>
    <xf numFmtId="0" fontId="11" fillId="0" borderId="56" xfId="0" applyFont="1" applyBorder="1"/>
    <xf numFmtId="0" fontId="8" fillId="0" borderId="28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right"/>
      <protection hidden="1"/>
    </xf>
    <xf numFmtId="0" fontId="8" fillId="0" borderId="22" xfId="0" applyFont="1" applyBorder="1" applyAlignment="1" applyProtection="1">
      <alignment horizontal="right"/>
      <protection hidden="1"/>
    </xf>
    <xf numFmtId="0" fontId="0" fillId="0" borderId="0" xfId="0"/>
    <xf numFmtId="0" fontId="0" fillId="0" borderId="0" xfId="0" applyNumberFormat="1"/>
    <xf numFmtId="0" fontId="0" fillId="0" borderId="9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17" fillId="0" borderId="9" xfId="0" applyFont="1" applyBorder="1" applyAlignment="1">
      <alignment horizontal="right"/>
    </xf>
    <xf numFmtId="0" fontId="0" fillId="0" borderId="0" xfId="0"/>
    <xf numFmtId="0" fontId="0" fillId="0" borderId="0" xfId="0"/>
    <xf numFmtId="1" fontId="0" fillId="0" borderId="0" xfId="0" applyNumberFormat="1" applyBorder="1"/>
    <xf numFmtId="0" fontId="0" fillId="0" borderId="0" xfId="0"/>
    <xf numFmtId="0" fontId="0" fillId="0" borderId="0" xfId="0"/>
    <xf numFmtId="49" fontId="0" fillId="0" borderId="9" xfId="0" applyNumberFormat="1" applyBorder="1"/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center"/>
    </xf>
    <xf numFmtId="0" fontId="0" fillId="0" borderId="2" xfId="0" applyBorder="1"/>
    <xf numFmtId="0" fontId="0" fillId="0" borderId="0" xfId="0"/>
    <xf numFmtId="0" fontId="1" fillId="0" borderId="60" xfId="0" applyFont="1" applyBorder="1" applyAlignment="1" applyProtection="1">
      <alignment horizontal="center"/>
      <protection hidden="1"/>
    </xf>
    <xf numFmtId="0" fontId="4" fillId="0" borderId="53" xfId="0" applyFont="1" applyBorder="1" applyAlignment="1" applyProtection="1">
      <alignment horizontal="center"/>
      <protection locked="0"/>
    </xf>
    <xf numFmtId="0" fontId="1" fillId="0" borderId="54" xfId="0" applyFont="1" applyBorder="1" applyAlignment="1" applyProtection="1">
      <alignment horizontal="center"/>
      <protection hidden="1"/>
    </xf>
    <xf numFmtId="0" fontId="2" fillId="0" borderId="56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left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left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4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9" xfId="0" applyFill="1" applyBorder="1"/>
    <xf numFmtId="0" fontId="0" fillId="0" borderId="26" xfId="0" applyBorder="1"/>
    <xf numFmtId="0" fontId="0" fillId="0" borderId="0" xfId="0"/>
    <xf numFmtId="0" fontId="0" fillId="0" borderId="0" xfId="0"/>
    <xf numFmtId="0" fontId="0" fillId="0" borderId="0" xfId="0"/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0" fillId="0" borderId="6" xfId="0" applyBorder="1"/>
    <xf numFmtId="0" fontId="1" fillId="0" borderId="3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29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4" borderId="71" xfId="0" applyFont="1" applyFill="1" applyBorder="1" applyAlignment="1" applyProtection="1">
      <alignment horizontal="center" vertical="center"/>
      <protection locked="0"/>
    </xf>
    <xf numFmtId="0" fontId="2" fillId="4" borderId="57" xfId="0" applyFont="1" applyFill="1" applyBorder="1" applyAlignment="1" applyProtection="1">
      <alignment horizontal="center" vertical="center"/>
      <protection locked="0"/>
    </xf>
    <xf numFmtId="0" fontId="2" fillId="4" borderId="58" xfId="0" applyFont="1" applyFill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23" xfId="0" applyBorder="1"/>
    <xf numFmtId="0" fontId="2" fillId="0" borderId="22" xfId="0" applyFont="1" applyBorder="1" applyAlignment="1" applyProtection="1">
      <alignment horizontal="center" vertical="center"/>
      <protection hidden="1"/>
    </xf>
    <xf numFmtId="0" fontId="0" fillId="0" borderId="28" xfId="0" applyBorder="1"/>
    <xf numFmtId="0" fontId="2" fillId="0" borderId="30" xfId="0" applyFont="1" applyBorder="1" applyAlignment="1" applyProtection="1">
      <alignment horizontal="center" vertical="center"/>
      <protection hidden="1"/>
    </xf>
    <xf numFmtId="0" fontId="0" fillId="0" borderId="20" xfId="0" applyBorder="1"/>
    <xf numFmtId="0" fontId="2" fillId="0" borderId="43" xfId="0" applyFont="1" applyBorder="1" applyAlignment="1" applyProtection="1">
      <alignment horizontal="center" vertical="center"/>
      <protection hidden="1"/>
    </xf>
    <xf numFmtId="0" fontId="0" fillId="0" borderId="44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2" fillId="0" borderId="65" xfId="0" applyFont="1" applyBorder="1" applyAlignment="1" applyProtection="1">
      <alignment horizontal="center" vertical="center"/>
      <protection hidden="1"/>
    </xf>
    <xf numFmtId="0" fontId="0" fillId="0" borderId="66" xfId="0" applyBorder="1"/>
    <xf numFmtId="1" fontId="1" fillId="0" borderId="81" xfId="0" applyNumberFormat="1" applyFont="1" applyBorder="1" applyAlignment="1" applyProtection="1">
      <alignment horizontal="center" vertical="center"/>
      <protection locked="0"/>
    </xf>
    <xf numFmtId="1" fontId="0" fillId="0" borderId="21" xfId="0" applyNumberFormat="1" applyBorder="1" applyProtection="1">
      <protection locked="0"/>
    </xf>
    <xf numFmtId="0" fontId="1" fillId="0" borderId="67" xfId="0" applyFont="1" applyBorder="1" applyAlignment="1" applyProtection="1">
      <alignment horizontal="center"/>
      <protection hidden="1"/>
    </xf>
    <xf numFmtId="0" fontId="0" fillId="0" borderId="4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0" fillId="0" borderId="6" xfId="0" applyBorder="1"/>
    <xf numFmtId="0" fontId="1" fillId="0" borderId="31" xfId="0" applyFont="1" applyBorder="1" applyAlignment="1" applyProtection="1">
      <alignment horizontal="center" vertical="center"/>
      <protection locked="0"/>
    </xf>
    <xf numFmtId="0" fontId="0" fillId="0" borderId="54" xfId="0" applyBorder="1"/>
    <xf numFmtId="0" fontId="0" fillId="0" borderId="52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55" xfId="0" applyBorder="1"/>
    <xf numFmtId="0" fontId="0" fillId="0" borderId="56" xfId="0" applyBorder="1"/>
    <xf numFmtId="0" fontId="0" fillId="0" borderId="53" xfId="0" applyBorder="1"/>
    <xf numFmtId="0" fontId="0" fillId="0" borderId="50" xfId="0" applyBorder="1"/>
    <xf numFmtId="0" fontId="0" fillId="0" borderId="19" xfId="0" applyBorder="1"/>
    <xf numFmtId="0" fontId="1" fillId="0" borderId="72" xfId="0" applyFont="1" applyBorder="1" applyAlignment="1" applyProtection="1">
      <alignment horizontal="center" vertical="center"/>
      <protection hidden="1"/>
    </xf>
    <xf numFmtId="0" fontId="2" fillId="0" borderId="73" xfId="0" applyFont="1" applyBorder="1" applyAlignment="1" applyProtection="1">
      <alignment horizontal="center" vertical="center"/>
      <protection hidden="1"/>
    </xf>
    <xf numFmtId="0" fontId="0" fillId="0" borderId="73" xfId="0" applyBorder="1"/>
    <xf numFmtId="0" fontId="0" fillId="0" borderId="74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1" fillId="0" borderId="77" xfId="0" applyFont="1" applyBorder="1" applyAlignment="1" applyProtection="1">
      <alignment horizontal="center" vertical="center"/>
      <protection hidden="1"/>
    </xf>
    <xf numFmtId="0" fontId="0" fillId="0" borderId="76" xfId="0" applyBorder="1"/>
    <xf numFmtId="0" fontId="0" fillId="0" borderId="34" xfId="0" applyBorder="1"/>
    <xf numFmtId="0" fontId="2" fillId="0" borderId="28" xfId="0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hidden="1"/>
    </xf>
    <xf numFmtId="0" fontId="1" fillId="0" borderId="75" xfId="0" applyFont="1" applyBorder="1" applyAlignment="1" applyProtection="1">
      <alignment horizontal="center" vertical="center"/>
      <protection hidden="1"/>
    </xf>
    <xf numFmtId="0" fontId="0" fillId="0" borderId="78" xfId="0" applyBorder="1"/>
    <xf numFmtId="0" fontId="7" fillId="0" borderId="76" xfId="0" applyFont="1" applyBorder="1"/>
    <xf numFmtId="0" fontId="7" fillId="0" borderId="34" xfId="0" applyFont="1" applyBorder="1"/>
    <xf numFmtId="1" fontId="1" fillId="0" borderId="69" xfId="0" applyNumberFormat="1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42" xfId="0" applyBorder="1"/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2" fillId="0" borderId="79" xfId="0" applyFont="1" applyBorder="1" applyAlignment="1" applyProtection="1">
      <alignment horizontal="center" vertical="center"/>
      <protection hidden="1"/>
    </xf>
    <xf numFmtId="0" fontId="0" fillId="0" borderId="80" xfId="0" applyBorder="1"/>
    <xf numFmtId="0" fontId="1" fillId="0" borderId="54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2" fillId="0" borderId="84" xfId="0" applyFont="1" applyBorder="1" applyAlignment="1" applyProtection="1">
      <alignment horizontal="center" vertical="center"/>
      <protection hidden="1"/>
    </xf>
    <xf numFmtId="0" fontId="2" fillId="0" borderId="85" xfId="0" applyFont="1" applyBorder="1" applyAlignment="1" applyProtection="1">
      <alignment horizontal="center" vertical="center"/>
      <protection hidden="1"/>
    </xf>
    <xf numFmtId="0" fontId="2" fillId="0" borderId="88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2" fillId="0" borderId="83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4" borderId="87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/>
      <protection hidden="1"/>
    </xf>
    <xf numFmtId="1" fontId="1" fillId="0" borderId="54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7" fillId="0" borderId="20" xfId="0" applyFont="1" applyBorder="1"/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4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áš Harna" refreshedDate="44900.682002430556" createdVersion="5" refreshedVersion="7" minRefreshableVersion="3" recordCount="189" xr:uid="{00000000-000A-0000-FFFF-FFFF08000000}">
  <cacheSource type="worksheet">
    <worksheetSource ref="A1:G1048576" sheet="seznam"/>
  </cacheSource>
  <cacheFields count="7">
    <cacheField name="St. Č" numFmtId="0">
      <sharedItems containsString="0" containsBlank="1" containsNumber="1" containsInteger="1" minValue="1" maxValue="118"/>
    </cacheField>
    <cacheField name="příjmení" numFmtId="49">
      <sharedItems containsBlank="1"/>
    </cacheField>
    <cacheField name="oddíl" numFmtId="49">
      <sharedItems containsBlank="1" count="63">
        <s v="Blansko"/>
        <s v="V. Opatovice"/>
        <s v="Boskovice"/>
        <s v="Bořitov"/>
        <s v="Zbraslavec"/>
        <s v="Kunštát"/>
        <s v="Letovice"/>
        <s v="Vysočany"/>
        <m/>
        <s v="Olešnice" u="1"/>
        <s v="Vanovice" u="1"/>
        <s v="STP Mikulov" u="1"/>
        <s v="TTC MS Brno" u="1"/>
        <s v="Orel Šitbořice" u="1"/>
        <s v="Spartak Velká Bíteš" u="1"/>
        <s v="MSK Břeclav" u="1"/>
        <s v="Sokol Josefov" u="1"/>
        <s v="TJ Jevišovka" u="1"/>
        <s v="Velké Opatovice" u="1"/>
        <s v="Moravská Slávie" u="1"/>
        <s v="Sokol Morkůvky" u="1"/>
        <s v="TJ Lažánky" u="1"/>
        <s v="Křetín" u="1"/>
        <s v="Petrovice" u="1"/>
        <s v="KST Sokol Znojmo" u="1"/>
        <s v="KST Vyškov" u="1"/>
        <s v="Rájec" u="1"/>
        <s v="Jevíčko" u="1"/>
        <s v="TJ Brno-Bystrc" u="1"/>
        <s v="Kunštátx" u="1"/>
        <s v="TJ Jevišovka-Drnholec" u="1"/>
        <s v="SKST Hodonín" u="1"/>
        <s v="Sokol Vlkoš" u="1"/>
        <s v="Sokol Brno I" u="1"/>
        <s v="Rudice" u="1"/>
        <s v="TJ Ostrava KST" u="1"/>
        <s v="MK Řeznovice" u="1"/>
        <s v="Salesko Líšeň" u="1"/>
        <s v="KST Blansko" u="1"/>
        <s v="xKunštát" u="1"/>
        <s v="Šošůvka" u="1"/>
        <s v="Sokol Bzenec" u="1"/>
        <s v="SK Prace" u="1"/>
        <s v="Sokol Bučovice" u="1"/>
        <s v="Sokol Brno I." u="1"/>
        <s v="TJ Jiskra Hrušovany" u="1"/>
        <s v="Kunštátxx" u="1"/>
        <s v="TJ Holásky" u="1"/>
        <s v="Spartak Adamov" u="1"/>
        <s v="TTC Sokol Znojmo" u="1"/>
        <s v="TJ Sokol Klobouky" u="1"/>
        <s v="Slovan Hodonín" u="1"/>
        <s v="Adamov" u="1"/>
        <s v="Sokol Klobouky" u="1"/>
        <s v="Sokol Líšeň" u="1"/>
        <s v="SKST Nový Lískovec" u="1"/>
        <s v="Sokol Čejč" u="1"/>
        <s v="SKST Dubňany" u="1"/>
        <s v="Jedovnice" u="1"/>
        <s v="Baník Mikulčice" u="1"/>
        <s v="Sokol Vracov" u="1"/>
        <s v="TJ Jiskra Strážnice" u="1"/>
        <s v="TTC Koral Tišnov" u="1"/>
      </sharedItems>
    </cacheField>
    <cacheField name="ročník" numFmtId="0">
      <sharedItems containsString="0" containsBlank="1" containsNumber="1" containsInteger="1" minValue="2004" maxValue="2016"/>
    </cacheField>
    <cacheField name="kategorie" numFmtId="0">
      <sharedItems containsBlank="1" count="13">
        <s v="U17,U19"/>
        <s v="U15"/>
        <s v="U13"/>
        <s v="U11"/>
        <s v=""/>
        <m/>
        <s v="s" u="1"/>
        <s v="mž" u="1"/>
        <s v="nž" u="1"/>
        <s v="m" u="1"/>
        <s v="sž" u="1"/>
        <s v="d" u="1"/>
        <s v="n" u="1"/>
      </sharedItems>
    </cacheField>
    <cacheField name="Přítomen" numFmtId="0">
      <sharedItems containsBlank="1" count="2">
        <m/>
        <s v="x"/>
      </sharedItems>
    </cacheField>
    <cacheField name="žebříček" numFmtId="0">
      <sharedItems containsString="0" containsBlank="1" containsNumber="1" containsInteger="1" minValue="1" maxValue="2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n v="1"/>
    <s v="Pokorný Martin"/>
    <x v="0"/>
    <n v="2004"/>
    <x v="0"/>
    <x v="0"/>
    <n v="21"/>
  </r>
  <r>
    <n v="2"/>
    <s v="Novohradská Karolína"/>
    <x v="0"/>
    <n v="2005"/>
    <x v="0"/>
    <x v="1"/>
    <n v="1"/>
  </r>
  <r>
    <n v="3"/>
    <s v="Zukal Filip"/>
    <x v="0"/>
    <n v="2009"/>
    <x v="1"/>
    <x v="0"/>
    <n v="20"/>
  </r>
  <r>
    <n v="4"/>
    <s v="Mazalová Kristýna"/>
    <x v="0"/>
    <n v="2004"/>
    <x v="0"/>
    <x v="0"/>
    <n v="130"/>
  </r>
  <r>
    <n v="5"/>
    <s v="Přikryl Lukáš"/>
    <x v="0"/>
    <n v="2010"/>
    <x v="2"/>
    <x v="1"/>
    <n v="24"/>
  </r>
  <r>
    <n v="7"/>
    <s v="Pilitowska Lea"/>
    <x v="0"/>
    <n v="2005"/>
    <x v="0"/>
    <x v="1"/>
    <n v="4"/>
  </r>
  <r>
    <n v="8"/>
    <s v="Chalupa David"/>
    <x v="0"/>
    <n v="2006"/>
    <x v="0"/>
    <x v="0"/>
    <n v="2"/>
  </r>
  <r>
    <n v="9"/>
    <s v="Habáňová Michaela"/>
    <x v="0"/>
    <n v="2005"/>
    <x v="0"/>
    <x v="0"/>
    <n v="8"/>
  </r>
  <r>
    <n v="10"/>
    <s v="Lysoněk Filip"/>
    <x v="1"/>
    <n v="2005"/>
    <x v="0"/>
    <x v="0"/>
    <n v="3"/>
  </r>
  <r>
    <n v="11"/>
    <s v="Ševčík Ondřej"/>
    <x v="1"/>
    <n v="2007"/>
    <x v="0"/>
    <x v="0"/>
    <n v="25"/>
  </r>
  <r>
    <n v="12"/>
    <s v="Hampl Petr"/>
    <x v="0"/>
    <n v="2008"/>
    <x v="1"/>
    <x v="0"/>
    <n v="190"/>
  </r>
  <r>
    <n v="13"/>
    <s v="Vrtěl Maxim"/>
    <x v="0"/>
    <n v="2008"/>
    <x v="1"/>
    <x v="0"/>
    <n v="190"/>
  </r>
  <r>
    <n v="14"/>
    <s v="Wutka Michal"/>
    <x v="0"/>
    <n v="2007"/>
    <x v="0"/>
    <x v="0"/>
    <n v="170"/>
  </r>
  <r>
    <n v="15"/>
    <s v="Janků Pavel"/>
    <x v="2"/>
    <n v="2007"/>
    <x v="0"/>
    <x v="0"/>
    <n v="6"/>
  </r>
  <r>
    <n v="16"/>
    <s v="Zuck Adam"/>
    <x v="0"/>
    <n v="2008"/>
    <x v="1"/>
    <x v="1"/>
    <n v="12"/>
  </r>
  <r>
    <n v="17"/>
    <s v="Odehnal Ladislav"/>
    <x v="3"/>
    <n v="2004"/>
    <x v="0"/>
    <x v="0"/>
    <n v="10"/>
  </r>
  <r>
    <n v="18"/>
    <s v="Krchňáková Viktorie"/>
    <x v="0"/>
    <n v="2009"/>
    <x v="1"/>
    <x v="1"/>
    <n v="11"/>
  </r>
  <r>
    <n v="19"/>
    <s v="Fousková Jarmila"/>
    <x v="0"/>
    <n v="2009"/>
    <x v="1"/>
    <x v="1"/>
    <n v="14"/>
  </r>
  <r>
    <n v="20"/>
    <s v="Kovář Jan"/>
    <x v="3"/>
    <n v="2008"/>
    <x v="1"/>
    <x v="0"/>
    <n v="16"/>
  </r>
  <r>
    <n v="21"/>
    <s v="Musil Samuel"/>
    <x v="0"/>
    <n v="2010"/>
    <x v="2"/>
    <x v="1"/>
    <n v="15"/>
  </r>
  <r>
    <n v="22"/>
    <s v="Schön Zdeněk"/>
    <x v="0"/>
    <n v="2007"/>
    <x v="0"/>
    <x v="1"/>
    <n v="13"/>
  </r>
  <r>
    <n v="23"/>
    <s v="Krištof Martin"/>
    <x v="0"/>
    <n v="2010"/>
    <x v="2"/>
    <x v="1"/>
    <n v="26"/>
  </r>
  <r>
    <n v="24"/>
    <s v="Zouharová Zuzana"/>
    <x v="0"/>
    <n v="2010"/>
    <x v="2"/>
    <x v="1"/>
    <n v="18"/>
  </r>
  <r>
    <n v="25"/>
    <s v="Koudelka Vít"/>
    <x v="2"/>
    <n v="2008"/>
    <x v="1"/>
    <x v="0"/>
    <n v="17"/>
  </r>
  <r>
    <n v="26"/>
    <s v="Křepela David"/>
    <x v="4"/>
    <n v="2012"/>
    <x v="3"/>
    <x v="1"/>
    <n v="19"/>
  </r>
  <r>
    <n v="27"/>
    <s v="Barták Lukáš"/>
    <x v="5"/>
    <n v="2011"/>
    <x v="2"/>
    <x v="1"/>
    <n v="5"/>
  </r>
  <r>
    <n v="28"/>
    <s v="Pelíšek Jan"/>
    <x v="6"/>
    <n v="2008"/>
    <x v="1"/>
    <x v="0"/>
    <n v="33"/>
  </r>
  <r>
    <n v="29"/>
    <s v="Vaněk Jan"/>
    <x v="1"/>
    <n v="2007"/>
    <x v="0"/>
    <x v="0"/>
    <n v="7"/>
  </r>
  <r>
    <n v="30"/>
    <s v="Přikrylová Adéla"/>
    <x v="0"/>
    <n v="2010"/>
    <x v="2"/>
    <x v="1"/>
    <n v="22"/>
  </r>
  <r>
    <n v="31"/>
    <s v="Švarc Robert"/>
    <x v="0"/>
    <n v="2009"/>
    <x v="1"/>
    <x v="0"/>
    <n v="9"/>
  </r>
  <r>
    <n v="32"/>
    <s v="Kyzlinková Michaela"/>
    <x v="0"/>
    <n v="2009"/>
    <x v="1"/>
    <x v="1"/>
    <n v="31"/>
  </r>
  <r>
    <n v="33"/>
    <s v="Kopanický Aleš"/>
    <x v="0"/>
    <n v="2009"/>
    <x v="1"/>
    <x v="1"/>
    <n v="28"/>
  </r>
  <r>
    <n v="34"/>
    <s v="Chloupek Jan"/>
    <x v="5"/>
    <n v="2009"/>
    <x v="1"/>
    <x v="0"/>
    <n v="32"/>
  </r>
  <r>
    <n v="35"/>
    <s v="Sedláček Martin"/>
    <x v="6"/>
    <n v="2010"/>
    <x v="2"/>
    <x v="0"/>
    <n v="41"/>
  </r>
  <r>
    <n v="36"/>
    <s v="Ježek Oskar"/>
    <x v="2"/>
    <n v="2011"/>
    <x v="2"/>
    <x v="0"/>
    <n v="38"/>
  </r>
  <r>
    <n v="37"/>
    <s v="Bárta Martin"/>
    <x v="0"/>
    <n v="2011"/>
    <x v="2"/>
    <x v="1"/>
    <n v="45"/>
  </r>
  <r>
    <n v="38"/>
    <s v="Babka Matouš"/>
    <x v="0"/>
    <n v="2011"/>
    <x v="2"/>
    <x v="1"/>
    <n v="37"/>
  </r>
  <r>
    <n v="39"/>
    <s v="Kuchar Štěpán"/>
    <x v="0"/>
    <n v="2009"/>
    <x v="1"/>
    <x v="1"/>
    <n v="40"/>
  </r>
  <r>
    <n v="40"/>
    <s v="Polák Roman"/>
    <x v="6"/>
    <n v="2008"/>
    <x v="1"/>
    <x v="0"/>
    <n v="47"/>
  </r>
  <r>
    <n v="41"/>
    <s v="Kraml Tobias"/>
    <x v="2"/>
    <n v="2011"/>
    <x v="2"/>
    <x v="0"/>
    <n v="46"/>
  </r>
  <r>
    <n v="42"/>
    <s v="Odstrčil Filip"/>
    <x v="0"/>
    <n v="2008"/>
    <x v="1"/>
    <x v="0"/>
    <n v="36"/>
  </r>
  <r>
    <n v="43"/>
    <s v="Přikryl Vojtěch"/>
    <x v="0"/>
    <n v="2006"/>
    <x v="0"/>
    <x v="0"/>
    <n v="23"/>
  </r>
  <r>
    <n v="44"/>
    <s v="Hoppe Martin"/>
    <x v="0"/>
    <n v="2012"/>
    <x v="3"/>
    <x v="1"/>
    <n v="49"/>
  </r>
  <r>
    <n v="45"/>
    <s v="Dlapa Tomáš"/>
    <x v="5"/>
    <n v="2009"/>
    <x v="1"/>
    <x v="0"/>
    <n v="48"/>
  </r>
  <r>
    <n v="46"/>
    <s v="Klusáček Ben"/>
    <x v="2"/>
    <n v="2008"/>
    <x v="1"/>
    <x v="0"/>
    <n v="27"/>
  </r>
  <r>
    <n v="47"/>
    <s v="Němeček Václav"/>
    <x v="6"/>
    <n v="2006"/>
    <x v="0"/>
    <x v="0"/>
    <n v="29"/>
  </r>
  <r>
    <n v="48"/>
    <s v="Voráč Pavel"/>
    <x v="0"/>
    <n v="2015"/>
    <x v="3"/>
    <x v="1"/>
    <n v="52"/>
  </r>
  <r>
    <n v="49"/>
    <s v="Prchal Vojtěch"/>
    <x v="5"/>
    <n v="2008"/>
    <x v="1"/>
    <x v="1"/>
    <n v="30"/>
  </r>
  <r>
    <n v="50"/>
    <s v="Chloupek Tomáš"/>
    <x v="5"/>
    <n v="2011"/>
    <x v="2"/>
    <x v="0"/>
    <n v="34"/>
  </r>
  <r>
    <n v="51"/>
    <s v="Bojdová Simona"/>
    <x v="0"/>
    <n v="2011"/>
    <x v="2"/>
    <x v="1"/>
    <n v="35"/>
  </r>
  <r>
    <n v="52"/>
    <s v="Labuť Dominik"/>
    <x v="0"/>
    <n v="2009"/>
    <x v="1"/>
    <x v="0"/>
    <n v="130"/>
  </r>
  <r>
    <n v="53"/>
    <s v="Řehoř Robin"/>
    <x v="1"/>
    <n v="2010"/>
    <x v="2"/>
    <x v="0"/>
    <n v="39"/>
  </r>
  <r>
    <n v="54"/>
    <s v="Schön Daniel"/>
    <x v="0"/>
    <n v="2010"/>
    <x v="2"/>
    <x v="1"/>
    <n v="53"/>
  </r>
  <r>
    <n v="55"/>
    <s v="Mareček Ladislav"/>
    <x v="5"/>
    <n v="2006"/>
    <x v="0"/>
    <x v="0"/>
    <n v="42"/>
  </r>
  <r>
    <n v="56"/>
    <s v="Přikryl Jan"/>
    <x v="0"/>
    <n v="2012"/>
    <x v="3"/>
    <x v="1"/>
    <n v="43"/>
  </r>
  <r>
    <n v="57"/>
    <s v="Gavula Marek"/>
    <x v="5"/>
    <n v="2010"/>
    <x v="2"/>
    <x v="0"/>
    <n v="130"/>
  </r>
  <r>
    <n v="58"/>
    <s v="Kotranyi Dan"/>
    <x v="2"/>
    <n v="2008"/>
    <x v="1"/>
    <x v="0"/>
    <n v="44"/>
  </r>
  <r>
    <n v="59"/>
    <s v="Křepelová Kamila"/>
    <x v="4"/>
    <n v="2014"/>
    <x v="3"/>
    <x v="0"/>
    <n v="130"/>
  </r>
  <r>
    <n v="60"/>
    <s v="Šmerda Tomáš"/>
    <x v="6"/>
    <n v="2008"/>
    <x v="1"/>
    <x v="0"/>
    <n v="190"/>
  </r>
  <r>
    <n v="61"/>
    <s v="Pilitowská Ela"/>
    <x v="0"/>
    <n v="2014"/>
    <x v="3"/>
    <x v="1"/>
    <n v="130"/>
  </r>
  <r>
    <n v="62"/>
    <s v="Sedláček Jakub"/>
    <x v="6"/>
    <n v="2008"/>
    <x v="1"/>
    <x v="0"/>
    <n v="190"/>
  </r>
  <r>
    <n v="63"/>
    <s v="Borek Jan"/>
    <x v="2"/>
    <n v="2009"/>
    <x v="1"/>
    <x v="0"/>
    <n v="210"/>
  </r>
  <r>
    <n v="64"/>
    <s v="Chloupková Lucie"/>
    <x v="5"/>
    <n v="2014"/>
    <x v="3"/>
    <x v="0"/>
    <n v="130"/>
  </r>
  <r>
    <n v="65"/>
    <s v="Bradáč Lukáš"/>
    <x v="7"/>
    <n v="2010"/>
    <x v="2"/>
    <x v="0"/>
    <n v="210"/>
  </r>
  <r>
    <n v="66"/>
    <s v="Buryšek Radovan"/>
    <x v="5"/>
    <n v="2010"/>
    <x v="2"/>
    <x v="0"/>
    <n v="50"/>
  </r>
  <r>
    <n v="67"/>
    <s v="Oujeský Damián"/>
    <x v="2"/>
    <n v="2009"/>
    <x v="1"/>
    <x v="0"/>
    <n v="51"/>
  </r>
  <r>
    <n v="68"/>
    <s v="Zábojová Terezie"/>
    <x v="0"/>
    <n v="2011"/>
    <x v="2"/>
    <x v="0"/>
    <n v="130"/>
  </r>
  <r>
    <n v="69"/>
    <s v="Záviška Jakub"/>
    <x v="0"/>
    <n v="2013"/>
    <x v="3"/>
    <x v="1"/>
    <n v="130"/>
  </r>
  <r>
    <n v="70"/>
    <s v="Matoušek Michal"/>
    <x v="7"/>
    <n v="2009"/>
    <x v="1"/>
    <x v="1"/>
    <n v="190"/>
  </r>
  <r>
    <n v="71"/>
    <s v="Lízna Dominik"/>
    <x v="7"/>
    <n v="2010"/>
    <x v="2"/>
    <x v="1"/>
    <n v="210"/>
  </r>
  <r>
    <n v="72"/>
    <s v="Polák Matěj"/>
    <x v="5"/>
    <n v="2013"/>
    <x v="3"/>
    <x v="0"/>
    <n v="130"/>
  </r>
  <r>
    <n v="73"/>
    <s v="Polák Matyáš"/>
    <x v="2"/>
    <n v="2011"/>
    <x v="2"/>
    <x v="0"/>
    <n v="210"/>
  </r>
  <r>
    <n v="74"/>
    <s v="Voráčová Kateřina"/>
    <x v="0"/>
    <n v="2013"/>
    <x v="3"/>
    <x v="1"/>
    <n v="130"/>
  </r>
  <r>
    <n v="75"/>
    <s v="Prchal Jindřich"/>
    <x v="5"/>
    <n v="2012"/>
    <x v="3"/>
    <x v="0"/>
    <n v="210"/>
  </r>
  <r>
    <n v="76"/>
    <s v="Stara David"/>
    <x v="2"/>
    <n v="2010"/>
    <x v="2"/>
    <x v="0"/>
    <n v="130"/>
  </r>
  <r>
    <n v="77"/>
    <s v="Jiruše Tomáš"/>
    <x v="0"/>
    <n v="2012"/>
    <x v="3"/>
    <x v="0"/>
    <n v="130"/>
  </r>
  <r>
    <n v="78"/>
    <s v="Zouharová Beáta"/>
    <x v="0"/>
    <n v="2014"/>
    <x v="3"/>
    <x v="1"/>
    <n v="130"/>
  </r>
  <r>
    <n v="79"/>
    <s v="Černý Ondřej"/>
    <x v="0"/>
    <n v="2011"/>
    <x v="2"/>
    <x v="1"/>
    <n v="130"/>
  </r>
  <r>
    <n v="80"/>
    <s v="Kolomazníček Jakub"/>
    <x v="7"/>
    <n v="2012"/>
    <x v="3"/>
    <x v="0"/>
    <m/>
  </r>
  <r>
    <n v="81"/>
    <s v="Krupková Amálie"/>
    <x v="0"/>
    <n v="2013"/>
    <x v="3"/>
    <x v="1"/>
    <n v="130"/>
  </r>
  <r>
    <n v="82"/>
    <s v="Krupková Klaudie"/>
    <x v="0"/>
    <n v="2016"/>
    <x v="3"/>
    <x v="1"/>
    <n v="130"/>
  </r>
  <r>
    <n v="83"/>
    <s v="Kuběna Adam"/>
    <x v="7"/>
    <n v="2011"/>
    <x v="2"/>
    <x v="1"/>
    <n v="210"/>
  </r>
  <r>
    <n v="84"/>
    <s v="Štaud Brian"/>
    <x v="5"/>
    <n v="2011"/>
    <x v="2"/>
    <x v="0"/>
    <n v="130"/>
  </r>
  <r>
    <n v="85"/>
    <s v="Drašarová Malvína"/>
    <x v="0"/>
    <n v="2013"/>
    <x v="3"/>
    <x v="0"/>
    <m/>
  </r>
  <r>
    <n v="86"/>
    <s v="Krésa Jakub"/>
    <x v="5"/>
    <n v="2010"/>
    <x v="2"/>
    <x v="0"/>
    <n v="130"/>
  </r>
  <r>
    <n v="87"/>
    <s v="Záviška Jan"/>
    <x v="0"/>
    <n v="2015"/>
    <x v="3"/>
    <x v="1"/>
    <m/>
  </r>
  <r>
    <n v="88"/>
    <s v="Bohatec Daniel"/>
    <x v="6"/>
    <n v="2004"/>
    <x v="0"/>
    <x v="0"/>
    <n v="170"/>
  </r>
  <r>
    <n v="89"/>
    <s v="Brtnický Jan "/>
    <x v="6"/>
    <n v="2007"/>
    <x v="0"/>
    <x v="0"/>
    <n v="170"/>
  </r>
  <r>
    <n v="90"/>
    <s v="Dvořáček Václav"/>
    <x v="6"/>
    <n v="2007"/>
    <x v="0"/>
    <x v="0"/>
    <n v="170"/>
  </r>
  <r>
    <n v="91"/>
    <s v="Elis Tobias"/>
    <x v="6"/>
    <n v="2007"/>
    <x v="0"/>
    <x v="0"/>
    <n v="170"/>
  </r>
  <r>
    <n v="92"/>
    <s v="Gajdová Tereza"/>
    <x v="5"/>
    <n v="2006"/>
    <x v="0"/>
    <x v="0"/>
    <n v="170"/>
  </r>
  <r>
    <n v="93"/>
    <s v="Hauzar Šimon"/>
    <x v="5"/>
    <n v="2006"/>
    <x v="0"/>
    <x v="0"/>
    <n v="170"/>
  </r>
  <r>
    <n v="94"/>
    <s v="Hešur Ivan"/>
    <x v="6"/>
    <n v="2008"/>
    <x v="1"/>
    <x v="0"/>
    <n v="190"/>
  </r>
  <r>
    <n v="95"/>
    <s v="Hořínek Vojtěch"/>
    <x v="5"/>
    <n v="2011"/>
    <x v="2"/>
    <x v="0"/>
    <n v="210"/>
  </r>
  <r>
    <n v="96"/>
    <s v="Hrabal František"/>
    <x v="6"/>
    <n v="2008"/>
    <x v="1"/>
    <x v="0"/>
    <n v="190"/>
  </r>
  <r>
    <n v="97"/>
    <s v="Hujdič Josef"/>
    <x v="5"/>
    <n v="2006"/>
    <x v="0"/>
    <x v="0"/>
    <n v="170"/>
  </r>
  <r>
    <n v="98"/>
    <s v="Just Jan"/>
    <x v="5"/>
    <n v="2004"/>
    <x v="0"/>
    <x v="0"/>
    <n v="170"/>
  </r>
  <r>
    <n v="99"/>
    <s v="Krenželok Matěj"/>
    <x v="2"/>
    <n v="2008"/>
    <x v="1"/>
    <x v="0"/>
    <n v="190"/>
  </r>
  <r>
    <n v="100"/>
    <s v="Kuběna Matěj"/>
    <x v="7"/>
    <n v="2011"/>
    <x v="2"/>
    <x v="1"/>
    <n v="210"/>
  </r>
  <r>
    <n v="101"/>
    <s v="Kubíčková Michaela"/>
    <x v="5"/>
    <n v="2007"/>
    <x v="0"/>
    <x v="0"/>
    <n v="170"/>
  </r>
  <r>
    <n v="102"/>
    <s v="Lukeš Jan"/>
    <x v="5"/>
    <n v="2007"/>
    <x v="0"/>
    <x v="0"/>
    <n v="170"/>
  </r>
  <r>
    <n v="103"/>
    <s v="Luňáček Matěj"/>
    <x v="1"/>
    <n v="2006"/>
    <x v="0"/>
    <x v="0"/>
    <n v="170"/>
  </r>
  <r>
    <n v="104"/>
    <s v="Macháček Filip"/>
    <x v="5"/>
    <n v="2004"/>
    <x v="0"/>
    <x v="0"/>
    <n v="170"/>
  </r>
  <r>
    <n v="105"/>
    <s v="Majdl Antonín"/>
    <x v="6"/>
    <n v="2008"/>
    <x v="1"/>
    <x v="0"/>
    <n v="190"/>
  </r>
  <r>
    <n v="106"/>
    <s v="Majdl Karel"/>
    <x v="6"/>
    <n v="2007"/>
    <x v="0"/>
    <x v="0"/>
    <n v="170"/>
  </r>
  <r>
    <n v="107"/>
    <s v="Mareček Jan"/>
    <x v="5"/>
    <n v="2010"/>
    <x v="2"/>
    <x v="0"/>
    <n v="210"/>
  </r>
  <r>
    <n v="108"/>
    <s v="Odehnal Aleš"/>
    <x v="2"/>
    <n v="2007"/>
    <x v="0"/>
    <x v="0"/>
    <n v="170"/>
  </r>
  <r>
    <n v="109"/>
    <s v="Přikryl Tomáš"/>
    <x v="1"/>
    <n v="2007"/>
    <x v="0"/>
    <x v="0"/>
    <n v="170"/>
  </r>
  <r>
    <n v="110"/>
    <s v="Ryšavá Lucie"/>
    <x v="2"/>
    <n v="2008"/>
    <x v="1"/>
    <x v="0"/>
    <n v="190"/>
  </r>
  <r>
    <n v="111"/>
    <s v="Ryšavá Veronika"/>
    <x v="2"/>
    <n v="2009"/>
    <x v="1"/>
    <x v="0"/>
    <n v="190"/>
  </r>
  <r>
    <n v="112"/>
    <s v="Severová Jindřiška"/>
    <x v="5"/>
    <n v="2009"/>
    <x v="1"/>
    <x v="0"/>
    <n v="190"/>
  </r>
  <r>
    <n v="113"/>
    <s v="Skopal Tadeáš"/>
    <x v="2"/>
    <n v="2008"/>
    <x v="1"/>
    <x v="0"/>
    <n v="190"/>
  </r>
  <r>
    <n v="114"/>
    <s v="Slavotínek Petr"/>
    <x v="0"/>
    <n v="2012"/>
    <x v="3"/>
    <x v="0"/>
    <n v="210"/>
  </r>
  <r>
    <n v="115"/>
    <s v="Stria Damien"/>
    <x v="6"/>
    <n v="2010"/>
    <x v="2"/>
    <x v="0"/>
    <n v="210"/>
  </r>
  <r>
    <n v="116"/>
    <s v="Šabrňáková Aneta"/>
    <x v="5"/>
    <n v="2007"/>
    <x v="0"/>
    <x v="0"/>
    <n v="170"/>
  </r>
  <r>
    <n v="117"/>
    <s v="Trubák Jakub"/>
    <x v="0"/>
    <n v="2010"/>
    <x v="2"/>
    <x v="0"/>
    <n v="210"/>
  </r>
  <r>
    <n v="118"/>
    <s v="Zouhar Michal"/>
    <x v="7"/>
    <n v="2011"/>
    <x v="2"/>
    <x v="0"/>
    <n v="210"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4"/>
    <x v="0"/>
    <m/>
  </r>
  <r>
    <m/>
    <m/>
    <x v="8"/>
    <m/>
    <x v="5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11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F6:G11" firstHeaderRow="1" firstDataRow="1" firstDataCol="1" rowPageCount="1" colPageCount="1"/>
  <pivotFields count="7">
    <pivotField dataField="1" showAll="0" defaultSubtotal="0"/>
    <pivotField showAll="0"/>
    <pivotField showAll="0"/>
    <pivotField showAll="0"/>
    <pivotField axis="axisRow" showAll="0">
      <items count="14">
        <item x="4"/>
        <item m="1" x="11"/>
        <item m="1" x="9"/>
        <item m="1" x="12"/>
        <item m="1" x="6"/>
        <item x="5"/>
        <item m="1" x="10"/>
        <item m="1" x="7"/>
        <item m="1" x="8"/>
        <item x="0"/>
        <item x="2"/>
        <item x="1"/>
        <item x="3"/>
        <item t="default"/>
      </items>
    </pivotField>
    <pivotField axis="axisPage" showAll="0">
      <items count="3">
        <item x="1"/>
        <item x="0"/>
        <item t="default"/>
      </items>
    </pivotField>
    <pivotField showAll="0"/>
  </pivotFields>
  <rowFields count="1">
    <field x="4"/>
  </rowFields>
  <rowItems count="5">
    <i>
      <x v="9"/>
    </i>
    <i>
      <x v="10"/>
    </i>
    <i>
      <x v="11"/>
    </i>
    <i>
      <x v="1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0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A6:B11" firstHeaderRow="1" firstDataRow="1" firstDataCol="1" rowPageCount="1" colPageCount="1"/>
  <pivotFields count="7">
    <pivotField dataField="1" showAll="0" defaultSubtotal="0"/>
    <pivotField showAll="0"/>
    <pivotField axis="axisRow" showAll="0">
      <items count="64">
        <item m="1" x="52"/>
        <item x="0"/>
        <item x="2"/>
        <item m="1" x="27"/>
        <item m="1" x="22"/>
        <item x="6"/>
        <item m="1" x="9"/>
        <item m="1" x="26"/>
        <item m="1" x="18"/>
        <item x="4"/>
        <item x="8"/>
        <item m="1" x="40"/>
        <item x="5"/>
        <item x="7"/>
        <item m="1" x="34"/>
        <item m="1" x="19"/>
        <item m="1" x="31"/>
        <item m="1" x="61"/>
        <item m="1" x="57"/>
        <item m="1" x="41"/>
        <item m="1" x="38"/>
        <item m="1" x="12"/>
        <item m="1" x="36"/>
        <item m="1" x="37"/>
        <item m="1" x="51"/>
        <item m="1" x="44"/>
        <item m="1" x="15"/>
        <item m="1" x="17"/>
        <item m="1" x="55"/>
        <item m="1" x="54"/>
        <item m="1" x="62"/>
        <item m="1" x="21"/>
        <item m="1" x="32"/>
        <item m="1" x="24"/>
        <item m="1" x="50"/>
        <item m="1" x="48"/>
        <item m="1" x="58"/>
        <item x="1"/>
        <item m="1" x="35"/>
        <item m="1" x="47"/>
        <item m="1" x="25"/>
        <item m="1" x="33"/>
        <item m="1" x="28"/>
        <item m="1" x="11"/>
        <item m="1" x="49"/>
        <item m="1" x="14"/>
        <item m="1" x="43"/>
        <item m="1" x="13"/>
        <item m="1" x="53"/>
        <item m="1" x="60"/>
        <item m="1" x="59"/>
        <item m="1" x="56"/>
        <item m="1" x="30"/>
        <item m="1" x="20"/>
        <item m="1" x="16"/>
        <item m="1" x="42"/>
        <item m="1" x="45"/>
        <item m="1" x="39"/>
        <item m="1" x="46"/>
        <item m="1" x="10"/>
        <item m="1" x="23"/>
        <item m="1" x="29"/>
        <item x="3"/>
        <item t="default"/>
      </items>
    </pivotField>
    <pivotField showAll="0"/>
    <pivotField showAll="0"/>
    <pivotField axis="axisPage" showAll="0">
      <items count="3">
        <item x="1"/>
        <item x="0"/>
        <item t="default"/>
      </items>
    </pivotField>
    <pivotField showAll="0"/>
  </pivotFields>
  <rowFields count="1">
    <field x="2"/>
  </rowFields>
  <rowItems count="5">
    <i>
      <x v="1"/>
    </i>
    <i>
      <x v="9"/>
    </i>
    <i>
      <x v="12"/>
    </i>
    <i>
      <x v="13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 filterMode="1"/>
  <dimension ref="A1:M189"/>
  <sheetViews>
    <sheetView view="pageBreakPreview" zoomScale="85" zoomScaleNormal="100" zoomScaleSheetLayoutView="85" workbookViewId="0">
      <selection activeCell="F75" sqref="F75"/>
    </sheetView>
  </sheetViews>
  <sheetFormatPr defaultRowHeight="12.75"/>
  <cols>
    <col min="1" max="1" width="9.5703125" style="98" customWidth="1"/>
    <col min="2" max="2" width="20.7109375" style="99" customWidth="1"/>
    <col min="3" max="3" width="16.85546875" style="99" customWidth="1"/>
    <col min="4" max="4" width="9.85546875" style="101" customWidth="1"/>
    <col min="5" max="5" width="9.140625" style="17" customWidth="1"/>
    <col min="6" max="6" width="7.140625" style="100" customWidth="1"/>
    <col min="7" max="7" width="8.140625" style="98" customWidth="1"/>
    <col min="8" max="8" width="9.28515625" customWidth="1"/>
    <col min="9" max="9" width="8.5703125" style="158" customWidth="1"/>
    <col min="10" max="10" width="9.5703125" style="103" customWidth="1"/>
    <col min="11" max="11" width="13.85546875" customWidth="1"/>
    <col min="12" max="12" width="12.140625" customWidth="1"/>
    <col min="13" max="13" width="10.7109375" customWidth="1"/>
  </cols>
  <sheetData>
    <row r="1" spans="1:13" s="1" customFormat="1" ht="12" customHeight="1">
      <c r="A1" s="107" t="s">
        <v>34</v>
      </c>
      <c r="B1" s="129" t="s">
        <v>8</v>
      </c>
      <c r="C1" s="129" t="s">
        <v>0</v>
      </c>
      <c r="D1" s="107" t="s">
        <v>1</v>
      </c>
      <c r="E1" s="109" t="s">
        <v>22</v>
      </c>
      <c r="F1" s="108" t="s">
        <v>24</v>
      </c>
      <c r="G1" s="107" t="s">
        <v>9</v>
      </c>
      <c r="H1" s="110" t="s">
        <v>27</v>
      </c>
      <c r="I1" s="129" t="s">
        <v>36</v>
      </c>
      <c r="J1" s="107" t="s">
        <v>90</v>
      </c>
      <c r="K1" s="107" t="s">
        <v>134</v>
      </c>
      <c r="L1" s="1" t="s">
        <v>93</v>
      </c>
      <c r="M1" s="1" t="s">
        <v>74</v>
      </c>
    </row>
    <row r="2" spans="1:13" ht="14.25" hidden="1">
      <c r="A2" s="122">
        <v>1</v>
      </c>
      <c r="B2" s="128" t="s">
        <v>31</v>
      </c>
      <c r="C2" s="128" t="s">
        <v>42</v>
      </c>
      <c r="D2" s="104">
        <v>2004</v>
      </c>
      <c r="E2" s="131" t="str">
        <f>IF( $D2=0, "", IF( AND($D2&lt;=Prehledy!$K$3,$D2&gt;=Prehledy!$L$3),"U17,U19",  IF( AND($D2&lt;=Prehledy!$K$4,$D2&gt;=Prehledy!$L$4), "U15",  IF( AND($D2&lt;=Prehledy!$K$5, $D2&gt;=Prehledy!$L$5), "U13","U11"))))</f>
        <v>U17,U19</v>
      </c>
      <c r="F2" s="97"/>
      <c r="G2" s="122">
        <v>21</v>
      </c>
      <c r="H2" s="96" t="e">
        <f>IF(OR(ISNA(MATCH(A2,I.Stupen!#REF!:I.Stupen!#REF!,0)), ISBLANK(INDEX(I.Stupen!#REF!:I.Stupen!#REF!,MATCH(A2,I.Stupen!#REF!:I.Stupen!#REF!,0)) )), "",   INDEX(I.Stupen!#REF!:I.Stupen!#REF!,MATCH(A2,I.Stupen!#REF!:I.Stupen!#REF!,0)) )</f>
        <v>#REF!</v>
      </c>
      <c r="I2" s="130"/>
      <c r="J2" s="111"/>
      <c r="K2">
        <f>IF($F2="x",GETPIVOTDATA("St. Č",Prehledy!$A$6)-H2+1,0)</f>
        <v>0</v>
      </c>
      <c r="M2">
        <f t="shared" ref="M2:M33" si="0">K2+L2</f>
        <v>0</v>
      </c>
    </row>
    <row r="3" spans="1:13" ht="14.25">
      <c r="A3" s="122">
        <v>2</v>
      </c>
      <c r="B3" s="128" t="s">
        <v>32</v>
      </c>
      <c r="C3" s="128" t="s">
        <v>42</v>
      </c>
      <c r="D3" s="104">
        <v>2005</v>
      </c>
      <c r="E3" s="131" t="str">
        <f>IF( $D3=0, "", IF( AND($D3&lt;=Prehledy!$K$3,$D3&gt;=Prehledy!$L$3),"U17,U19",  IF( AND($D3&lt;=Prehledy!$K$4,$D3&gt;=Prehledy!$L$4), "U15",  IF( AND($D3&lt;=Prehledy!$K$5, $D3&gt;=Prehledy!$L$5), "U13","U11"))))</f>
        <v>U17,U19</v>
      </c>
      <c r="F3" s="97" t="s">
        <v>37</v>
      </c>
      <c r="G3" s="122">
        <v>1</v>
      </c>
      <c r="H3" s="96" t="e">
        <f>IF(OR(ISNA(MATCH(A3,I.Stupen!#REF!:I.Stupen!#REF!,0)), ISBLANK(INDEX(I.Stupen!#REF!:I.Stupen!#REF!,MATCH(A3,I.Stupen!#REF!:I.Stupen!#REF!,0)) )), "",   INDEX(I.Stupen!#REF!:I.Stupen!#REF!,MATCH(A3,I.Stupen!#REF!:I.Stupen!#REF!,0)) )</f>
        <v>#REF!</v>
      </c>
      <c r="I3" s="130">
        <v>1</v>
      </c>
      <c r="J3" s="111"/>
      <c r="K3" s="117" t="e">
        <f>IF($F3="x",GETPIVOTDATA("St. Č",Prehledy!$A$6)-H3+1,0)</f>
        <v>#REF!</v>
      </c>
      <c r="M3" s="150" t="e">
        <f t="shared" si="0"/>
        <v>#REF!</v>
      </c>
    </row>
    <row r="4" spans="1:13" ht="14.25" hidden="1">
      <c r="A4" s="122">
        <v>3</v>
      </c>
      <c r="B4" s="128" t="s">
        <v>40</v>
      </c>
      <c r="C4" s="128" t="s">
        <v>42</v>
      </c>
      <c r="D4" s="104">
        <v>2009</v>
      </c>
      <c r="E4" s="131" t="str">
        <f>IF( $D4=0, "", IF( AND($D4&lt;=Prehledy!$K$3,$D4&gt;=Prehledy!$L$3),"U17,U19",  IF( AND($D4&lt;=Prehledy!$K$4,$D4&gt;=Prehledy!$L$4), "U15",  IF( AND($D4&lt;=Prehledy!$K$5, $D4&gt;=Prehledy!$L$5), "U13","U11"))))</f>
        <v>U15</v>
      </c>
      <c r="F4" s="97"/>
      <c r="G4" s="122">
        <v>20</v>
      </c>
      <c r="H4" s="96" t="e">
        <f>IF(OR(ISNA(MATCH(A4,I.Stupen!#REF!:I.Stupen!#REF!,0)), ISBLANK(INDEX(I.Stupen!#REF!:I.Stupen!#REF!,MATCH(A4,I.Stupen!#REF!:I.Stupen!#REF!,0)) )), "",   INDEX(I.Stupen!#REF!:I.Stupen!#REF!,MATCH(A4,I.Stupen!#REF!:I.Stupen!#REF!,0)) )</f>
        <v>#REF!</v>
      </c>
      <c r="I4" s="130"/>
      <c r="J4" s="111"/>
      <c r="K4" s="117">
        <f>IF($F4="x",GETPIVOTDATA("St. Č",Prehledy!$A$6)-H4+1,0)</f>
        <v>0</v>
      </c>
      <c r="M4" s="150">
        <f t="shared" si="0"/>
        <v>0</v>
      </c>
    </row>
    <row r="5" spans="1:13" ht="14.25" hidden="1">
      <c r="A5" s="122">
        <v>4</v>
      </c>
      <c r="B5" s="128" t="s">
        <v>33</v>
      </c>
      <c r="C5" s="128" t="s">
        <v>42</v>
      </c>
      <c r="D5" s="104">
        <v>2004</v>
      </c>
      <c r="E5" s="131" t="str">
        <f>IF( $D5=0, "", IF( AND($D5&lt;=Prehledy!$K$3,$D5&gt;=Prehledy!$L$3),"U17,U19",  IF( AND($D5&lt;=Prehledy!$K$4,$D5&gt;=Prehledy!$L$4), "U15",  IF( AND($D5&lt;=Prehledy!$K$5, $D5&gt;=Prehledy!$L$5), "U13","U11"))))</f>
        <v>U17,U19</v>
      </c>
      <c r="F5" s="97"/>
      <c r="G5" s="122">
        <v>130</v>
      </c>
      <c r="H5" s="96" t="e">
        <f>IF(OR(ISNA(MATCH(A5,I.Stupen!#REF!:I.Stupen!#REF!,0)), ISBLANK(INDEX(I.Stupen!#REF!:I.Stupen!#REF!,MATCH(A5,I.Stupen!#REF!:I.Stupen!#REF!,0)) )), "",   INDEX(I.Stupen!#REF!:I.Stupen!#REF!,MATCH(A5,I.Stupen!#REF!:I.Stupen!#REF!,0)) )</f>
        <v>#REF!</v>
      </c>
      <c r="I5" s="130"/>
      <c r="J5" s="111"/>
      <c r="K5" s="117">
        <f>IF($F5="x",GETPIVOTDATA("St. Č",Prehledy!$A$6)-H5+1,0)</f>
        <v>0</v>
      </c>
      <c r="M5" s="150">
        <f t="shared" si="0"/>
        <v>0</v>
      </c>
    </row>
    <row r="6" spans="1:13" ht="14.25">
      <c r="A6" s="122">
        <v>5</v>
      </c>
      <c r="B6" s="128" t="s">
        <v>39</v>
      </c>
      <c r="C6" s="128" t="s">
        <v>42</v>
      </c>
      <c r="D6" s="104">
        <v>2010</v>
      </c>
      <c r="E6" s="131" t="str">
        <f>IF( $D6=0, "", IF( AND($D6&lt;=Prehledy!$K$3,$D6&gt;=Prehledy!$L$3),"U17,U19",  IF( AND($D6&lt;=Prehledy!$K$4,$D6&gt;=Prehledy!$L$4), "U15",  IF( AND($D6&lt;=Prehledy!$K$5, $D6&gt;=Prehledy!$L$5), "U13","U11"))))</f>
        <v>U13</v>
      </c>
      <c r="F6" s="97" t="s">
        <v>37</v>
      </c>
      <c r="G6" s="122">
        <v>24</v>
      </c>
      <c r="H6" s="96" t="e">
        <f>IF(OR(ISNA(MATCH(A6,I.Stupen!#REF!:I.Stupen!#REF!,0)), ISBLANK(INDEX(I.Stupen!#REF!:I.Stupen!#REF!,MATCH(A6,I.Stupen!#REF!:I.Stupen!#REF!,0)) )), "",   INDEX(I.Stupen!#REF!:I.Stupen!#REF!,MATCH(A6,I.Stupen!#REF!:I.Stupen!#REF!,0)) )</f>
        <v>#REF!</v>
      </c>
      <c r="I6" s="130"/>
      <c r="J6" s="111"/>
      <c r="K6" s="117" t="e">
        <f>IF($F6="x",GETPIVOTDATA("St. Č",Prehledy!$A$6)-H6+1,0)</f>
        <v>#REF!</v>
      </c>
      <c r="M6" s="150" t="e">
        <f t="shared" si="0"/>
        <v>#REF!</v>
      </c>
    </row>
    <row r="7" spans="1:13" ht="14.25">
      <c r="A7" s="122">
        <v>7</v>
      </c>
      <c r="B7" s="128" t="s">
        <v>52</v>
      </c>
      <c r="C7" s="128" t="s">
        <v>42</v>
      </c>
      <c r="D7" s="104">
        <v>2005</v>
      </c>
      <c r="E7" s="131" t="str">
        <f>IF( $D7=0, "", IF( AND($D7&lt;=Prehledy!$K$3,$D7&gt;=Prehledy!$L$3),"U17,U19",  IF( AND($D7&lt;=Prehledy!$K$4,$D7&gt;=Prehledy!$L$4), "U15",  IF( AND($D7&lt;=Prehledy!$K$5, $D7&gt;=Prehledy!$L$5), "U13","U11"))))</f>
        <v>U17,U19</v>
      </c>
      <c r="F7" s="97" t="s">
        <v>37</v>
      </c>
      <c r="G7" s="122">
        <v>4</v>
      </c>
      <c r="H7" s="96" t="e">
        <f>IF(OR(ISNA(MATCH(A7,I.Stupen!#REF!:I.Stupen!#REF!,0)), ISBLANK(INDEX(I.Stupen!#REF!:I.Stupen!#REF!,MATCH(A7,I.Stupen!#REF!:I.Stupen!#REF!,0)) )), "",   INDEX(I.Stupen!#REF!:I.Stupen!#REF!,MATCH(A7,I.Stupen!#REF!:I.Stupen!#REF!,0)) )</f>
        <v>#REF!</v>
      </c>
      <c r="I7" s="130"/>
      <c r="J7" s="111"/>
      <c r="K7" s="117" t="e">
        <f>IF($F7="x",GETPIVOTDATA("St. Č",Prehledy!$A$6)-H7+1,0)</f>
        <v>#REF!</v>
      </c>
      <c r="M7" s="150" t="e">
        <f t="shared" si="0"/>
        <v>#REF!</v>
      </c>
    </row>
    <row r="8" spans="1:13" ht="14.25" hidden="1">
      <c r="A8" s="122">
        <v>8</v>
      </c>
      <c r="B8" s="128" t="s">
        <v>47</v>
      </c>
      <c r="C8" s="128" t="s">
        <v>42</v>
      </c>
      <c r="D8" s="104">
        <v>2006</v>
      </c>
      <c r="E8" s="131" t="str">
        <f>IF( $D8=0, "", IF( AND($D8&lt;=Prehledy!$K$3,$D8&gt;=Prehledy!$L$3),"U17,U19",  IF( AND($D8&lt;=Prehledy!$K$4,$D8&gt;=Prehledy!$L$4), "U15",  IF( AND($D8&lt;=Prehledy!$K$5, $D8&gt;=Prehledy!$L$5), "U13","U11"))))</f>
        <v>U17,U19</v>
      </c>
      <c r="F8" s="97"/>
      <c r="G8" s="122">
        <v>2</v>
      </c>
      <c r="H8" s="96" t="e">
        <f>IF(OR(ISNA(MATCH(A8,I.Stupen!#REF!:I.Stupen!#REF!,0)), ISBLANK(INDEX(I.Stupen!#REF!:I.Stupen!#REF!,MATCH(A8,I.Stupen!#REF!:I.Stupen!#REF!,0)) )), "",   INDEX(I.Stupen!#REF!:I.Stupen!#REF!,MATCH(A8,I.Stupen!#REF!:I.Stupen!#REF!,0)) )</f>
        <v>#REF!</v>
      </c>
      <c r="I8" s="130">
        <v>1</v>
      </c>
      <c r="J8" s="111"/>
      <c r="K8" s="117">
        <f>IF($F8="x",GETPIVOTDATA("St. Č",Prehledy!$A$6)-H8+1,0)</f>
        <v>0</v>
      </c>
      <c r="M8" s="150">
        <f t="shared" si="0"/>
        <v>0</v>
      </c>
    </row>
    <row r="9" spans="1:13" ht="14.25" hidden="1">
      <c r="A9" s="122">
        <v>9</v>
      </c>
      <c r="B9" s="128" t="s">
        <v>115</v>
      </c>
      <c r="C9" s="128" t="s">
        <v>42</v>
      </c>
      <c r="D9" s="104">
        <v>2005</v>
      </c>
      <c r="E9" s="131" t="str">
        <f>IF( $D9=0, "", IF( AND($D9&lt;=Prehledy!$K$3,$D9&gt;=Prehledy!$L$3),"U17,U19",  IF( AND($D9&lt;=Prehledy!$K$4,$D9&gt;=Prehledy!$L$4), "U15",  IF( AND($D9&lt;=Prehledy!$K$5, $D9&gt;=Prehledy!$L$5), "U13","U11"))))</f>
        <v>U17,U19</v>
      </c>
      <c r="F9" s="97"/>
      <c r="G9" s="122">
        <v>8</v>
      </c>
      <c r="H9" s="96" t="e">
        <f>IF(OR(ISNA(MATCH(A9,I.Stupen!#REF!:I.Stupen!#REF!,0)), ISBLANK(INDEX(I.Stupen!#REF!:I.Stupen!#REF!,MATCH(A9,I.Stupen!#REF!:I.Stupen!#REF!,0)) )), "",   INDEX(I.Stupen!#REF!:I.Stupen!#REF!,MATCH(A9,I.Stupen!#REF!:I.Stupen!#REF!,0)) )</f>
        <v>#REF!</v>
      </c>
      <c r="I9" s="130"/>
      <c r="J9" s="111"/>
      <c r="K9" s="117">
        <f>IF($F9="x",GETPIVOTDATA("St. Č",Prehledy!$A$6)-H9+1,0)</f>
        <v>0</v>
      </c>
      <c r="M9" s="150">
        <f t="shared" si="0"/>
        <v>0</v>
      </c>
    </row>
    <row r="10" spans="1:13" ht="14.25" hidden="1">
      <c r="A10" s="122">
        <v>10</v>
      </c>
      <c r="B10" s="128" t="s">
        <v>38</v>
      </c>
      <c r="C10" s="128" t="s">
        <v>44</v>
      </c>
      <c r="D10" s="104">
        <v>2005</v>
      </c>
      <c r="E10" s="131" t="str">
        <f>IF( $D10=0, "", IF( AND($D10&lt;=Prehledy!$K$3,$D10&gt;=Prehledy!$L$3),"U17,U19",  IF( AND($D10&lt;=Prehledy!$K$4,$D10&gt;=Prehledy!$L$4), "U15",  IF( AND($D10&lt;=Prehledy!$K$5, $D10&gt;=Prehledy!$L$5), "U13","U11"))))</f>
        <v>U17,U19</v>
      </c>
      <c r="F10" s="97"/>
      <c r="G10" s="122">
        <v>3</v>
      </c>
      <c r="H10" s="96" t="e">
        <f>IF(OR(ISNA(MATCH(A10,I.Stupen!#REF!:I.Stupen!#REF!,0)), ISBLANK(INDEX(I.Stupen!#REF!:I.Stupen!#REF!,MATCH(A10,I.Stupen!#REF!:I.Stupen!#REF!,0)) )), "",   INDEX(I.Stupen!#REF!:I.Stupen!#REF!,MATCH(A10,I.Stupen!#REF!:I.Stupen!#REF!,0)) )</f>
        <v>#REF!</v>
      </c>
      <c r="I10" s="130"/>
      <c r="J10" s="111"/>
      <c r="K10" s="117">
        <f>IF($F10="x",GETPIVOTDATA("St. Č",Prehledy!$A$6)-H10+1,0)</f>
        <v>0</v>
      </c>
      <c r="M10" s="150">
        <f t="shared" si="0"/>
        <v>0</v>
      </c>
    </row>
    <row r="11" spans="1:13" ht="14.25" hidden="1">
      <c r="A11" s="122">
        <v>11</v>
      </c>
      <c r="B11" s="128" t="s">
        <v>51</v>
      </c>
      <c r="C11" s="128" t="s">
        <v>44</v>
      </c>
      <c r="D11" s="104">
        <v>2007</v>
      </c>
      <c r="E11" s="131" t="str">
        <f>IF( $D11=0, "", IF( AND($D11&lt;=Prehledy!$K$3,$D11&gt;=Prehledy!$L$3),"U17,U19",  IF( AND($D11&lt;=Prehledy!$K$4,$D11&gt;=Prehledy!$L$4), "U15",  IF( AND($D11&lt;=Prehledy!$K$5, $D11&gt;=Prehledy!$L$5), "U13","U11"))))</f>
        <v>U17,U19</v>
      </c>
      <c r="F11" s="97"/>
      <c r="G11" s="122">
        <v>25</v>
      </c>
      <c r="H11" s="96" t="e">
        <f>IF(OR(ISNA(MATCH(A11,I.Stupen!#REF!:I.Stupen!#REF!,0)), ISBLANK(INDEX(I.Stupen!#REF!:I.Stupen!#REF!,MATCH(A11,I.Stupen!#REF!:I.Stupen!#REF!,0)) )), "",   INDEX(I.Stupen!#REF!:I.Stupen!#REF!,MATCH(A11,I.Stupen!#REF!:I.Stupen!#REF!,0)) )</f>
        <v>#REF!</v>
      </c>
      <c r="I11" s="130"/>
      <c r="J11" s="111"/>
      <c r="K11" s="117">
        <f>IF($F11="x",GETPIVOTDATA("St. Č",Prehledy!$A$6)-H11+1,0)</f>
        <v>0</v>
      </c>
      <c r="M11" s="150">
        <f t="shared" si="0"/>
        <v>0</v>
      </c>
    </row>
    <row r="12" spans="1:13" ht="14.25" hidden="1">
      <c r="A12" s="122">
        <v>12</v>
      </c>
      <c r="B12" s="128" t="s">
        <v>72</v>
      </c>
      <c r="C12" s="128" t="s">
        <v>42</v>
      </c>
      <c r="D12" s="104">
        <v>2008</v>
      </c>
      <c r="E12" s="131" t="str">
        <f>IF( $D12=0, "", IF( AND($D12&lt;=Prehledy!$K$3,$D12&gt;=Prehledy!$L$3),"U17,U19",  IF( AND($D12&lt;=Prehledy!$K$4,$D12&gt;=Prehledy!$L$4), "U15",  IF( AND($D12&lt;=Prehledy!$K$5, $D12&gt;=Prehledy!$L$5), "U13","U11"))))</f>
        <v>U15</v>
      </c>
      <c r="F12" s="97"/>
      <c r="G12" s="122">
        <v>190</v>
      </c>
      <c r="H12" s="96" t="e">
        <f>IF(OR(ISNA(MATCH(A12,I.Stupen!#REF!:I.Stupen!#REF!,0)), ISBLANK(INDEX(I.Stupen!#REF!:I.Stupen!#REF!,MATCH(A12,I.Stupen!#REF!:I.Stupen!#REF!,0)) )), "",   INDEX(I.Stupen!#REF!:I.Stupen!#REF!,MATCH(A12,I.Stupen!#REF!:I.Stupen!#REF!,0)) )</f>
        <v>#REF!</v>
      </c>
      <c r="I12" s="130"/>
      <c r="J12" s="111"/>
      <c r="K12" s="117">
        <f>IF($F12="x",GETPIVOTDATA("St. Č",Prehledy!$A$6)-H12+1,0)</f>
        <v>0</v>
      </c>
      <c r="M12" s="150">
        <f t="shared" si="0"/>
        <v>0</v>
      </c>
    </row>
    <row r="13" spans="1:13" ht="14.25" hidden="1">
      <c r="A13" s="122">
        <v>13</v>
      </c>
      <c r="B13" s="128" t="s">
        <v>63</v>
      </c>
      <c r="C13" s="128" t="s">
        <v>42</v>
      </c>
      <c r="D13" s="104">
        <v>2008</v>
      </c>
      <c r="E13" s="131" t="str">
        <f>IF( $D13=0, "", IF( AND($D13&lt;=Prehledy!$K$3,$D13&gt;=Prehledy!$L$3),"U17,U19",  IF( AND($D13&lt;=Prehledy!$K$4,$D13&gt;=Prehledy!$L$4), "U15",  IF( AND($D13&lt;=Prehledy!$K$5, $D13&gt;=Prehledy!$L$5), "U13","U11"))))</f>
        <v>U15</v>
      </c>
      <c r="F13" s="97"/>
      <c r="G13" s="122">
        <v>190</v>
      </c>
      <c r="H13" s="96" t="e">
        <f>IF(OR(ISNA(MATCH(A13,I.Stupen!#REF!:I.Stupen!#REF!,0)), ISBLANK(INDEX(I.Stupen!#REF!:I.Stupen!#REF!,MATCH(A13,I.Stupen!#REF!:I.Stupen!#REF!,0)) )), "",   INDEX(I.Stupen!#REF!:I.Stupen!#REF!,MATCH(A13,I.Stupen!#REF!:I.Stupen!#REF!,0)) )</f>
        <v>#REF!</v>
      </c>
      <c r="I13" s="130"/>
      <c r="J13" s="111"/>
      <c r="K13" s="117">
        <f>IF($F13="x",GETPIVOTDATA("St. Č",Prehledy!$A$6)-H13+1,0)</f>
        <v>0</v>
      </c>
      <c r="M13" s="150">
        <f t="shared" si="0"/>
        <v>0</v>
      </c>
    </row>
    <row r="14" spans="1:13" ht="14.25" hidden="1">
      <c r="A14" s="122">
        <v>14</v>
      </c>
      <c r="B14" s="128" t="s">
        <v>78</v>
      </c>
      <c r="C14" s="128" t="s">
        <v>42</v>
      </c>
      <c r="D14" s="104">
        <v>2007</v>
      </c>
      <c r="E14" s="131" t="str">
        <f>IF( $D14=0, "", IF( AND($D14&lt;=Prehledy!$K$3,$D14&gt;=Prehledy!$L$3),"U17,U19",  IF( AND($D14&lt;=Prehledy!$K$4,$D14&gt;=Prehledy!$L$4), "U15",  IF( AND($D14&lt;=Prehledy!$K$5, $D14&gt;=Prehledy!$L$5), "U13","U11"))))</f>
        <v>U17,U19</v>
      </c>
      <c r="F14" s="97"/>
      <c r="G14" s="122">
        <v>170</v>
      </c>
      <c r="H14" s="96" t="e">
        <f>IF(OR(ISNA(MATCH(A14,I.Stupen!#REF!:I.Stupen!#REF!,0)), ISBLANK(INDEX(I.Stupen!#REF!:I.Stupen!#REF!,MATCH(A14,I.Stupen!#REF!:I.Stupen!#REF!,0)) )), "",   INDEX(I.Stupen!#REF!:I.Stupen!#REF!,MATCH(A14,I.Stupen!#REF!:I.Stupen!#REF!,0)) )</f>
        <v>#REF!</v>
      </c>
      <c r="I14" s="130"/>
      <c r="J14" s="111"/>
      <c r="K14" s="117">
        <f>IF($F14="x",GETPIVOTDATA("St. Č",Prehledy!$A$6)-H14+1,0)</f>
        <v>0</v>
      </c>
      <c r="M14" s="150">
        <f t="shared" si="0"/>
        <v>0</v>
      </c>
    </row>
    <row r="15" spans="1:13" ht="14.25" hidden="1">
      <c r="A15" s="122">
        <v>15</v>
      </c>
      <c r="B15" s="128" t="s">
        <v>88</v>
      </c>
      <c r="C15" s="128" t="s">
        <v>60</v>
      </c>
      <c r="D15" s="104">
        <v>2007</v>
      </c>
      <c r="E15" s="131" t="str">
        <f>IF( $D15=0, "", IF( AND($D15&lt;=Prehledy!$K$3,$D15&gt;=Prehledy!$L$3),"U17,U19",  IF( AND($D15&lt;=Prehledy!$K$4,$D15&gt;=Prehledy!$L$4), "U15",  IF( AND($D15&lt;=Prehledy!$K$5, $D15&gt;=Prehledy!$L$5), "U13","U11"))))</f>
        <v>U17,U19</v>
      </c>
      <c r="F15" s="97"/>
      <c r="G15" s="122">
        <v>6</v>
      </c>
      <c r="H15" s="96" t="e">
        <f>IF(OR(ISNA(MATCH(A15,I.Stupen!#REF!:I.Stupen!#REF!,0)), ISBLANK(INDEX(I.Stupen!#REF!:I.Stupen!#REF!,MATCH(A15,I.Stupen!#REF!:I.Stupen!#REF!,0)) )), "",   INDEX(I.Stupen!#REF!:I.Stupen!#REF!,MATCH(A15,I.Stupen!#REF!:I.Stupen!#REF!,0)) )</f>
        <v>#REF!</v>
      </c>
      <c r="I15" s="130">
        <v>2</v>
      </c>
      <c r="J15" s="111"/>
      <c r="K15" s="117">
        <f>IF($F15="x",GETPIVOTDATA("St. Č",Prehledy!$A$6)-H15+1,0)</f>
        <v>0</v>
      </c>
      <c r="M15" s="150">
        <f t="shared" si="0"/>
        <v>0</v>
      </c>
    </row>
    <row r="16" spans="1:13" ht="14.25">
      <c r="A16" s="122">
        <v>16</v>
      </c>
      <c r="B16" s="128" t="s">
        <v>56</v>
      </c>
      <c r="C16" s="128" t="s">
        <v>42</v>
      </c>
      <c r="D16" s="104">
        <v>2008</v>
      </c>
      <c r="E16" s="131" t="str">
        <f>IF( $D16=0, "", IF( AND($D16&lt;=Prehledy!$K$3,$D16&gt;=Prehledy!$L$3),"U17,U19",  IF( AND($D16&lt;=Prehledy!$K$4,$D16&gt;=Prehledy!$L$4), "U15",  IF( AND($D16&lt;=Prehledy!$K$5, $D16&gt;=Prehledy!$L$5), "U13","U11"))))</f>
        <v>U15</v>
      </c>
      <c r="F16" s="119" t="s">
        <v>37</v>
      </c>
      <c r="G16" s="122">
        <v>12</v>
      </c>
      <c r="H16" s="96" t="e">
        <f>IF(OR(ISNA(MATCH(A16,I.Stupen!#REF!:I.Stupen!#REF!,0)), ISBLANK(INDEX(I.Stupen!#REF!:I.Stupen!#REF!,MATCH(A16,I.Stupen!#REF!:I.Stupen!#REF!,0)) )), "",   INDEX(I.Stupen!#REF!:I.Stupen!#REF!,MATCH(A16,I.Stupen!#REF!:I.Stupen!#REF!,0)) )</f>
        <v>#REF!</v>
      </c>
      <c r="I16" s="130"/>
      <c r="J16" s="111"/>
      <c r="K16" s="117" t="e">
        <f>IF($F16="x",GETPIVOTDATA("St. Č",Prehledy!$A$6)-H16+1,0)</f>
        <v>#REF!</v>
      </c>
      <c r="M16" s="150" t="e">
        <f t="shared" si="0"/>
        <v>#REF!</v>
      </c>
    </row>
    <row r="17" spans="1:13" ht="14.25" hidden="1">
      <c r="A17" s="122">
        <v>17</v>
      </c>
      <c r="B17" s="128" t="s">
        <v>148</v>
      </c>
      <c r="C17" s="128" t="s">
        <v>149</v>
      </c>
      <c r="D17" s="104">
        <v>2004</v>
      </c>
      <c r="E17" s="131" t="str">
        <f>IF( $D17=0, "", IF( AND($D17&lt;=Prehledy!$K$3,$D17&gt;=Prehledy!$L$3),"U17,U19",  IF( AND($D17&lt;=Prehledy!$K$4,$D17&gt;=Prehledy!$L$4), "U15",  IF( AND($D17&lt;=Prehledy!$K$5, $D17&gt;=Prehledy!$L$5), "U13","U11"))))</f>
        <v>U17,U19</v>
      </c>
      <c r="F17" s="97"/>
      <c r="G17" s="122">
        <v>10</v>
      </c>
      <c r="H17" s="96" t="e">
        <f>IF(OR(ISNA(MATCH(A17,I.Stupen!#REF!:I.Stupen!#REF!,0)), ISBLANK(INDEX(I.Stupen!#REF!:I.Stupen!#REF!,MATCH(A17,I.Stupen!#REF!:I.Stupen!#REF!,0)) )), "",   INDEX(I.Stupen!#REF!:I.Stupen!#REF!,MATCH(A17,I.Stupen!#REF!:I.Stupen!#REF!,0)) )</f>
        <v>#REF!</v>
      </c>
      <c r="I17" s="130"/>
      <c r="J17" s="111"/>
      <c r="K17" s="117">
        <f>IF($F17="x",GETPIVOTDATA("St. Č",Prehledy!$A$6)-H17+1,0)</f>
        <v>0</v>
      </c>
      <c r="M17" s="150">
        <f t="shared" si="0"/>
        <v>0</v>
      </c>
    </row>
    <row r="18" spans="1:13" ht="14.25">
      <c r="A18" s="122">
        <v>18</v>
      </c>
      <c r="B18" s="128" t="s">
        <v>67</v>
      </c>
      <c r="C18" s="128" t="s">
        <v>42</v>
      </c>
      <c r="D18" s="104">
        <v>2009</v>
      </c>
      <c r="E18" s="131" t="str">
        <f>IF( $D18=0, "", IF( AND($D18&lt;=Prehledy!$K$3,$D18&gt;=Prehledy!$L$3),"U17,U19",  IF( AND($D18&lt;=Prehledy!$K$4,$D18&gt;=Prehledy!$L$4), "U15",  IF( AND($D18&lt;=Prehledy!$K$5, $D18&gt;=Prehledy!$L$5), "U13","U11"))))</f>
        <v>U15</v>
      </c>
      <c r="F18" s="97" t="s">
        <v>37</v>
      </c>
      <c r="G18" s="122">
        <v>11</v>
      </c>
      <c r="H18" s="96" t="e">
        <f>IF(OR(ISNA(MATCH(A18,I.Stupen!#REF!:I.Stupen!#REF!,0)), ISBLANK(INDEX(I.Stupen!#REF!:I.Stupen!#REF!,MATCH(A18,I.Stupen!#REF!:I.Stupen!#REF!,0)) )), "",   INDEX(I.Stupen!#REF!:I.Stupen!#REF!,MATCH(A18,I.Stupen!#REF!:I.Stupen!#REF!,0)) )</f>
        <v>#REF!</v>
      </c>
      <c r="I18" s="130"/>
      <c r="J18" s="111"/>
      <c r="K18" s="117" t="e">
        <f>IF($F18="x",GETPIVOTDATA("St. Č",Prehledy!$A$6)-H18+1,0)</f>
        <v>#REF!</v>
      </c>
      <c r="M18" s="150" t="e">
        <f t="shared" si="0"/>
        <v>#REF!</v>
      </c>
    </row>
    <row r="19" spans="1:13" ht="14.25">
      <c r="A19" s="122">
        <v>19</v>
      </c>
      <c r="B19" s="128" t="s">
        <v>75</v>
      </c>
      <c r="C19" s="128" t="s">
        <v>42</v>
      </c>
      <c r="D19" s="104">
        <v>2009</v>
      </c>
      <c r="E19" s="131" t="str">
        <f>IF( $D19=0, "", IF( AND($D19&lt;=Prehledy!$K$3,$D19&gt;=Prehledy!$L$3),"U17,U19",  IF( AND($D19&lt;=Prehledy!$K$4,$D19&gt;=Prehledy!$L$4), "U15",  IF( AND($D19&lt;=Prehledy!$K$5, $D19&gt;=Prehledy!$L$5), "U13","U11"))))</f>
        <v>U15</v>
      </c>
      <c r="F19" s="97" t="s">
        <v>37</v>
      </c>
      <c r="G19" s="122">
        <v>14</v>
      </c>
      <c r="H19" s="96" t="e">
        <f>IF(OR(ISNA(MATCH(A19,I.Stupen!#REF!:I.Stupen!#REF!,0)), ISBLANK(INDEX(I.Stupen!#REF!:I.Stupen!#REF!,MATCH(A19,I.Stupen!#REF!:I.Stupen!#REF!,0)) )), "",   INDEX(I.Stupen!#REF!:I.Stupen!#REF!,MATCH(A19,I.Stupen!#REF!:I.Stupen!#REF!,0)) )</f>
        <v>#REF!</v>
      </c>
      <c r="I19" s="130" t="s">
        <v>158</v>
      </c>
      <c r="J19" s="111"/>
      <c r="K19" s="117" t="e">
        <f>IF($F19="x",GETPIVOTDATA("St. Č",Prehledy!$A$6)-H19+1,0)</f>
        <v>#REF!</v>
      </c>
      <c r="M19" s="150" t="e">
        <f t="shared" si="0"/>
        <v>#REF!</v>
      </c>
    </row>
    <row r="20" spans="1:13" ht="14.25" hidden="1">
      <c r="A20" s="122">
        <v>20</v>
      </c>
      <c r="B20" s="128" t="s">
        <v>150</v>
      </c>
      <c r="C20" s="128" t="s">
        <v>149</v>
      </c>
      <c r="D20" s="104">
        <v>2008</v>
      </c>
      <c r="E20" s="131" t="str">
        <f>IF( $D20=0, "", IF( AND($D20&lt;=Prehledy!$K$3,$D20&gt;=Prehledy!$L$3),"U17,U19",  IF( AND($D20&lt;=Prehledy!$K$4,$D20&gt;=Prehledy!$L$4), "U15",  IF( AND($D20&lt;=Prehledy!$K$5, $D20&gt;=Prehledy!$L$5), "U13","U11"))))</f>
        <v>U15</v>
      </c>
      <c r="F20" s="97"/>
      <c r="G20" s="122">
        <v>16</v>
      </c>
      <c r="H20" s="96" t="e">
        <f>IF(OR(ISNA(MATCH(A20,I.Stupen!#REF!:I.Stupen!#REF!,0)), ISBLANK(INDEX(I.Stupen!#REF!:I.Stupen!#REF!,MATCH(A20,I.Stupen!#REF!:I.Stupen!#REF!,0)) )), "",   INDEX(I.Stupen!#REF!:I.Stupen!#REF!,MATCH(A20,I.Stupen!#REF!:I.Stupen!#REF!,0)) )</f>
        <v>#REF!</v>
      </c>
      <c r="I20" s="130"/>
      <c r="J20" s="111"/>
      <c r="K20" s="117">
        <f>IF($F20="x",GETPIVOTDATA("St. Č",Prehledy!$A$6)-H20+1,0)</f>
        <v>0</v>
      </c>
      <c r="M20" s="150">
        <f t="shared" si="0"/>
        <v>0</v>
      </c>
    </row>
    <row r="21" spans="1:13" ht="14.25">
      <c r="A21" s="122">
        <v>21</v>
      </c>
      <c r="B21" s="128" t="s">
        <v>107</v>
      </c>
      <c r="C21" s="128" t="s">
        <v>42</v>
      </c>
      <c r="D21" s="104">
        <v>2010</v>
      </c>
      <c r="E21" s="131" t="str">
        <f>IF( $D21=0, "", IF( AND($D21&lt;=Prehledy!$K$3,$D21&gt;=Prehledy!$L$3),"U17,U19",  IF( AND($D21&lt;=Prehledy!$K$4,$D21&gt;=Prehledy!$L$4), "U15",  IF( AND($D21&lt;=Prehledy!$K$5, $D21&gt;=Prehledy!$L$5), "U13","U11"))))</f>
        <v>U13</v>
      </c>
      <c r="F21" s="97" t="s">
        <v>37</v>
      </c>
      <c r="G21" s="122">
        <v>15</v>
      </c>
      <c r="H21" s="96" t="e">
        <f>IF(OR(ISNA(MATCH(A21,I.Stupen!#REF!:I.Stupen!#REF!,0)), ISBLANK(INDEX(I.Stupen!#REF!:I.Stupen!#REF!,MATCH(A21,I.Stupen!#REF!:I.Stupen!#REF!,0)) )), "",   INDEX(I.Stupen!#REF!:I.Stupen!#REF!,MATCH(A21,I.Stupen!#REF!:I.Stupen!#REF!,0)) )</f>
        <v>#REF!</v>
      </c>
      <c r="I21" s="130" t="s">
        <v>168</v>
      </c>
      <c r="J21" s="111"/>
      <c r="K21" s="117" t="e">
        <f>IF($F21="x",GETPIVOTDATA("St. Č",Prehledy!$A$6)-H21+1,0)</f>
        <v>#REF!</v>
      </c>
      <c r="M21" s="150" t="e">
        <f t="shared" si="0"/>
        <v>#REF!</v>
      </c>
    </row>
    <row r="22" spans="1:13" ht="14.25">
      <c r="A22" s="122">
        <v>22</v>
      </c>
      <c r="B22" s="128" t="s">
        <v>68</v>
      </c>
      <c r="C22" s="128" t="s">
        <v>42</v>
      </c>
      <c r="D22" s="104">
        <v>2007</v>
      </c>
      <c r="E22" s="131" t="str">
        <f>IF( $D22=0, "", IF( AND($D22&lt;=Prehledy!$K$3,$D22&gt;=Prehledy!$L$3),"U17,U19",  IF( AND($D22&lt;=Prehledy!$K$4,$D22&gt;=Prehledy!$L$4), "U15",  IF( AND($D22&lt;=Prehledy!$K$5, $D22&gt;=Prehledy!$L$5), "U13","U11"))))</f>
        <v>U17,U19</v>
      </c>
      <c r="F22" s="97" t="s">
        <v>37</v>
      </c>
      <c r="G22" s="122">
        <v>13</v>
      </c>
      <c r="H22" s="96" t="e">
        <f>IF(OR(ISNA(MATCH(A22,I.Stupen!#REF!:I.Stupen!#REF!,0)), ISBLANK(INDEX(I.Stupen!#REF!:I.Stupen!#REF!,MATCH(A22,I.Stupen!#REF!:I.Stupen!#REF!,0)) )), "",   INDEX(I.Stupen!#REF!:I.Stupen!#REF!,MATCH(A22,I.Stupen!#REF!:I.Stupen!#REF!,0)) )</f>
        <v>#REF!</v>
      </c>
      <c r="I22" s="130">
        <v>3</v>
      </c>
      <c r="J22" s="111"/>
      <c r="K22" s="117" t="e">
        <f>IF($F22="x",GETPIVOTDATA("St. Č",Prehledy!$A$6)-H22+1,0)</f>
        <v>#REF!</v>
      </c>
      <c r="M22" s="150" t="e">
        <f t="shared" si="0"/>
        <v>#REF!</v>
      </c>
    </row>
    <row r="23" spans="1:13" ht="14.25">
      <c r="A23" s="122">
        <v>23</v>
      </c>
      <c r="B23" s="128" t="s">
        <v>142</v>
      </c>
      <c r="C23" s="128" t="s">
        <v>42</v>
      </c>
      <c r="D23" s="104">
        <v>2010</v>
      </c>
      <c r="E23" s="131" t="str">
        <f>IF( $D23=0, "", IF( AND($D23&lt;=Prehledy!$K$3,$D23&gt;=Prehledy!$L$3),"U17,U19",  IF( AND($D23&lt;=Prehledy!$K$4,$D23&gt;=Prehledy!$L$4), "U15",  IF( AND($D23&lt;=Prehledy!$K$5, $D23&gt;=Prehledy!$L$5), "U13","U11"))))</f>
        <v>U13</v>
      </c>
      <c r="F23" s="97" t="s">
        <v>37</v>
      </c>
      <c r="G23" s="122">
        <v>26</v>
      </c>
      <c r="H23" s="96" t="e">
        <f>IF(OR(ISNA(MATCH(A23,I.Stupen!#REF!:I.Stupen!#REF!,0)), ISBLANK(INDEX(I.Stupen!#REF!:I.Stupen!#REF!,MATCH(A23,I.Stupen!#REF!:I.Stupen!#REF!,0)) )), "",   INDEX(I.Stupen!#REF!:I.Stupen!#REF!,MATCH(A23,I.Stupen!#REF!:I.Stupen!#REF!,0)) )</f>
        <v>#REF!</v>
      </c>
      <c r="I23" s="130"/>
      <c r="J23" s="111"/>
      <c r="K23" s="117" t="e">
        <f>IF($F23="x",GETPIVOTDATA("St. Č",Prehledy!$A$6)-H23+1,0)</f>
        <v>#REF!</v>
      </c>
      <c r="M23" s="150" t="e">
        <f t="shared" si="0"/>
        <v>#REF!</v>
      </c>
    </row>
    <row r="24" spans="1:13" ht="14.25">
      <c r="A24" s="122">
        <v>24</v>
      </c>
      <c r="B24" s="128" t="s">
        <v>76</v>
      </c>
      <c r="C24" s="128" t="s">
        <v>42</v>
      </c>
      <c r="D24" s="104">
        <v>2010</v>
      </c>
      <c r="E24" s="131" t="str">
        <f>IF( $D24=0, "", IF( AND($D24&lt;=Prehledy!$K$3,$D24&gt;=Prehledy!$L$3),"U17,U19",  IF( AND($D24&lt;=Prehledy!$K$4,$D24&gt;=Prehledy!$L$4), "U15",  IF( AND($D24&lt;=Prehledy!$K$5, $D24&gt;=Prehledy!$L$5), "U13","U11"))))</f>
        <v>U13</v>
      </c>
      <c r="F24" s="97" t="s">
        <v>37</v>
      </c>
      <c r="G24" s="122">
        <v>18</v>
      </c>
      <c r="H24" s="96" t="e">
        <f>IF(OR(ISNA(MATCH(A24,I.Stupen!#REF!:I.Stupen!#REF!,0)), ISBLANK(INDEX(I.Stupen!#REF!:I.Stupen!#REF!,MATCH(A24,I.Stupen!#REF!:I.Stupen!#REF!,0)) )), "",   INDEX(I.Stupen!#REF!:I.Stupen!#REF!,MATCH(A24,I.Stupen!#REF!:I.Stupen!#REF!,0)) )</f>
        <v>#REF!</v>
      </c>
      <c r="I24" s="130"/>
      <c r="J24" s="111"/>
      <c r="K24" s="117" t="e">
        <f>IF($F24="x",GETPIVOTDATA("St. Č",Prehledy!$A$6)-H24+1,0)</f>
        <v>#REF!</v>
      </c>
      <c r="M24" s="150" t="e">
        <f t="shared" si="0"/>
        <v>#REF!</v>
      </c>
    </row>
    <row r="25" spans="1:13" ht="14.25" hidden="1">
      <c r="A25" s="122">
        <v>25</v>
      </c>
      <c r="B25" s="128" t="s">
        <v>121</v>
      </c>
      <c r="C25" s="128" t="s">
        <v>60</v>
      </c>
      <c r="D25" s="104">
        <v>2008</v>
      </c>
      <c r="E25" s="131" t="str">
        <f>IF( $D25=0, "", IF( AND($D25&lt;=Prehledy!$K$3,$D25&gt;=Prehledy!$L$3),"U17,U19",  IF( AND($D25&lt;=Prehledy!$K$4,$D25&gt;=Prehledy!$L$4), "U15",  IF( AND($D25&lt;=Prehledy!$K$5, $D25&gt;=Prehledy!$L$5), "U13","U11"))))</f>
        <v>U15</v>
      </c>
      <c r="F25" s="97"/>
      <c r="G25" s="122">
        <v>17</v>
      </c>
      <c r="H25" s="96" t="e">
        <f>IF(OR(ISNA(MATCH(A25,I.Stupen!#REF!:I.Stupen!#REF!,0)), ISBLANK(INDEX(I.Stupen!#REF!:I.Stupen!#REF!,MATCH(A25,I.Stupen!#REF!:I.Stupen!#REF!,0)) )), "",   INDEX(I.Stupen!#REF!:I.Stupen!#REF!,MATCH(A25,I.Stupen!#REF!:I.Stupen!#REF!,0)) )</f>
        <v>#REF!</v>
      </c>
      <c r="I25" s="130"/>
      <c r="J25" s="111"/>
      <c r="K25" s="117">
        <f>IF($F25="x",GETPIVOTDATA("St. Č",Prehledy!$A$6)-H25+1,0)</f>
        <v>0</v>
      </c>
      <c r="M25" s="150">
        <f t="shared" si="0"/>
        <v>0</v>
      </c>
    </row>
    <row r="26" spans="1:13" ht="14.25">
      <c r="A26" s="122">
        <v>26</v>
      </c>
      <c r="B26" s="128" t="s">
        <v>87</v>
      </c>
      <c r="C26" s="128" t="s">
        <v>41</v>
      </c>
      <c r="D26" s="104">
        <v>2012</v>
      </c>
      <c r="E26" s="131" t="str">
        <f>IF( $D26=0, "", IF( AND($D26&lt;=Prehledy!$K$3,$D26&gt;=Prehledy!$L$3),"U17,U19",  IF( AND($D26&lt;=Prehledy!$K$4,$D26&gt;=Prehledy!$L$4), "U15",  IF( AND($D26&lt;=Prehledy!$K$5, $D26&gt;=Prehledy!$L$5), "U13","U11"))))</f>
        <v>U11</v>
      </c>
      <c r="F26" s="97" t="s">
        <v>37</v>
      </c>
      <c r="G26" s="122">
        <v>19</v>
      </c>
      <c r="H26" s="96" t="e">
        <f>IF(OR(ISNA(MATCH(A26,I.Stupen!#REF!:I.Stupen!#REF!,0)), ISBLANK(INDEX(I.Stupen!#REF!:I.Stupen!#REF!,MATCH(A26,I.Stupen!#REF!:I.Stupen!#REF!,0)) )), "",   INDEX(I.Stupen!#REF!:I.Stupen!#REF!,MATCH(A26,I.Stupen!#REF!:I.Stupen!#REF!,0)) )</f>
        <v>#REF!</v>
      </c>
      <c r="I26" s="130" t="s">
        <v>141</v>
      </c>
      <c r="J26" s="111"/>
      <c r="K26" s="117" t="e">
        <f>IF($F26="x",GETPIVOTDATA("St. Č",Prehledy!$A$6)-H26+1,0)</f>
        <v>#REF!</v>
      </c>
      <c r="M26" s="150" t="e">
        <f t="shared" si="0"/>
        <v>#REF!</v>
      </c>
    </row>
    <row r="27" spans="1:13" ht="14.25">
      <c r="A27" s="122">
        <v>27</v>
      </c>
      <c r="B27" s="128" t="s">
        <v>80</v>
      </c>
      <c r="C27" s="128" t="s">
        <v>46</v>
      </c>
      <c r="D27" s="104">
        <v>2011</v>
      </c>
      <c r="E27" s="131" t="str">
        <f>IF( $D27=0, "", IF( AND($D27&lt;=Prehledy!$K$3,$D27&gt;=Prehledy!$L$3),"U17,U19",  IF( AND($D27&lt;=Prehledy!$K$4,$D27&gt;=Prehledy!$L$4), "U15",  IF( AND($D27&lt;=Prehledy!$K$5, $D27&gt;=Prehledy!$L$5), "U13","U11"))))</f>
        <v>U13</v>
      </c>
      <c r="F27" s="97" t="s">
        <v>37</v>
      </c>
      <c r="G27" s="122">
        <v>5</v>
      </c>
      <c r="H27" s="96" t="e">
        <f>IF(OR(ISNA(MATCH(A27,I.Stupen!#REF!:I.Stupen!#REF!,0)), ISBLANK(INDEX(I.Stupen!#REF!:I.Stupen!#REF!,MATCH(A27,I.Stupen!#REF!:I.Stupen!#REF!,0)) )), "",   INDEX(I.Stupen!#REF!:I.Stupen!#REF!,MATCH(A27,I.Stupen!#REF!:I.Stupen!#REF!,0)) )</f>
        <v>#REF!</v>
      </c>
      <c r="I27" s="130" t="s">
        <v>165</v>
      </c>
      <c r="J27" s="111"/>
      <c r="K27" s="117" t="e">
        <f>IF($F27="x",GETPIVOTDATA("St. Č",Prehledy!$A$6)-H27+1,0)</f>
        <v>#REF!</v>
      </c>
      <c r="M27" s="150" t="e">
        <f t="shared" si="0"/>
        <v>#REF!</v>
      </c>
    </row>
    <row r="28" spans="1:13" ht="14.25" hidden="1">
      <c r="A28" s="122">
        <v>28</v>
      </c>
      <c r="B28" s="128" t="s">
        <v>48</v>
      </c>
      <c r="C28" s="128" t="s">
        <v>43</v>
      </c>
      <c r="D28" s="104">
        <v>2008</v>
      </c>
      <c r="E28" s="131" t="str">
        <f>IF( $D28=0, "", IF( AND($D28&lt;=Prehledy!$K$3,$D28&gt;=Prehledy!$L$3),"U17,U19",  IF( AND($D28&lt;=Prehledy!$K$4,$D28&gt;=Prehledy!$L$4), "U15",  IF( AND($D28&lt;=Prehledy!$K$5, $D28&gt;=Prehledy!$L$5), "U13","U11"))))</f>
        <v>U15</v>
      </c>
      <c r="F28" s="97"/>
      <c r="G28" s="122">
        <v>33</v>
      </c>
      <c r="H28" s="96" t="e">
        <f>IF(OR(ISNA(MATCH(A28,I.Stupen!#REF!:I.Stupen!#REF!,0)), ISBLANK(INDEX(I.Stupen!#REF!:I.Stupen!#REF!,MATCH(A28,I.Stupen!#REF!:I.Stupen!#REF!,0)) )), "",   INDEX(I.Stupen!#REF!:I.Stupen!#REF!,MATCH(A28,I.Stupen!#REF!:I.Stupen!#REF!,0)) )</f>
        <v>#REF!</v>
      </c>
      <c r="I28" s="130"/>
      <c r="J28" s="111"/>
      <c r="K28" s="117">
        <f>IF($F28="x",GETPIVOTDATA("St. Č",Prehledy!$A$6)-H28+1,0)</f>
        <v>0</v>
      </c>
      <c r="M28" s="150">
        <f t="shared" si="0"/>
        <v>0</v>
      </c>
    </row>
    <row r="29" spans="1:13" ht="14.25" hidden="1">
      <c r="A29" s="122">
        <v>29</v>
      </c>
      <c r="B29" s="128" t="s">
        <v>55</v>
      </c>
      <c r="C29" s="128" t="s">
        <v>44</v>
      </c>
      <c r="D29" s="104">
        <v>2007</v>
      </c>
      <c r="E29" s="131" t="str">
        <f>IF( $D29=0, "", IF( AND($D29&lt;=Prehledy!$K$3,$D29&gt;=Prehledy!$L$3),"U17,U19",  IF( AND($D29&lt;=Prehledy!$K$4,$D29&gt;=Prehledy!$L$4), "U15",  IF( AND($D29&lt;=Prehledy!$K$5, $D29&gt;=Prehledy!$L$5), "U13","U11"))))</f>
        <v>U17,U19</v>
      </c>
      <c r="F29" s="97"/>
      <c r="G29" s="122">
        <v>7</v>
      </c>
      <c r="H29" s="96" t="e">
        <f>IF(OR(ISNA(MATCH(A29,I.Stupen!#REF!:I.Stupen!#REF!,0)), ISBLANK(INDEX(I.Stupen!#REF!:I.Stupen!#REF!,MATCH(A29,I.Stupen!#REF!:I.Stupen!#REF!,0)) )), "",   INDEX(I.Stupen!#REF!:I.Stupen!#REF!,MATCH(A29,I.Stupen!#REF!:I.Stupen!#REF!,0)) )</f>
        <v>#REF!</v>
      </c>
      <c r="I29" s="130"/>
      <c r="J29" s="111"/>
      <c r="K29" s="117">
        <f>IF($F29="x",GETPIVOTDATA("St. Č",Prehledy!$A$6)-H29+1,0)</f>
        <v>0</v>
      </c>
      <c r="M29" s="150">
        <f t="shared" si="0"/>
        <v>0</v>
      </c>
    </row>
    <row r="30" spans="1:13" ht="14.25">
      <c r="A30" s="122">
        <v>30</v>
      </c>
      <c r="B30" s="128" t="s">
        <v>77</v>
      </c>
      <c r="C30" s="128" t="s">
        <v>42</v>
      </c>
      <c r="D30" s="104">
        <v>2010</v>
      </c>
      <c r="E30" s="131" t="str">
        <f>IF( $D30=0, "", IF( AND($D30&lt;=Prehledy!$K$3,$D30&gt;=Prehledy!$L$3),"U17,U19",  IF( AND($D30&lt;=Prehledy!$K$4,$D30&gt;=Prehledy!$L$4), "U15",  IF( AND($D30&lt;=Prehledy!$K$5, $D30&gt;=Prehledy!$L$5), "U13","U11"))))</f>
        <v>U13</v>
      </c>
      <c r="F30" s="97" t="s">
        <v>37</v>
      </c>
      <c r="G30" s="122">
        <v>22</v>
      </c>
      <c r="H30" s="96" t="e">
        <f>IF(OR(ISNA(MATCH(A30,I.Stupen!#REF!:I.Stupen!#REF!,0)), ISBLANK(INDEX(I.Stupen!#REF!:I.Stupen!#REF!,MATCH(A30,I.Stupen!#REF!:I.Stupen!#REF!,0)) )), "",   INDEX(I.Stupen!#REF!:I.Stupen!#REF!,MATCH(A30,I.Stupen!#REF!:I.Stupen!#REF!,0)) )</f>
        <v>#REF!</v>
      </c>
      <c r="I30" s="130" t="s">
        <v>169</v>
      </c>
      <c r="J30" s="111"/>
      <c r="K30" s="117" t="e">
        <f>IF($F30="x",GETPIVOTDATA("St. Č",Prehledy!$A$6)-H30+1,0)</f>
        <v>#REF!</v>
      </c>
      <c r="M30" s="150" t="e">
        <f t="shared" si="0"/>
        <v>#REF!</v>
      </c>
    </row>
    <row r="31" spans="1:13" ht="14.25" hidden="1">
      <c r="A31" s="122">
        <v>31</v>
      </c>
      <c r="B31" s="128" t="s">
        <v>101</v>
      </c>
      <c r="C31" s="128" t="s">
        <v>42</v>
      </c>
      <c r="D31" s="104">
        <v>2009</v>
      </c>
      <c r="E31" s="131" t="str">
        <f>IF( $D31=0, "", IF( AND($D31&lt;=Prehledy!$K$3,$D31&gt;=Prehledy!$L$3),"U17,U19",  IF( AND($D31&lt;=Prehledy!$K$4,$D31&gt;=Prehledy!$L$4), "U15",  IF( AND($D31&lt;=Prehledy!$K$5, $D31&gt;=Prehledy!$L$5), "U13","U11"))))</f>
        <v>U15</v>
      </c>
      <c r="F31" s="97"/>
      <c r="G31" s="122">
        <v>9</v>
      </c>
      <c r="H31" s="96" t="e">
        <f>IF(OR(ISNA(MATCH(A31,I.Stupen!#REF!:I.Stupen!#REF!,0)), ISBLANK(INDEX(I.Stupen!#REF!:I.Stupen!#REF!,MATCH(A31,I.Stupen!#REF!:I.Stupen!#REF!,0)) )), "",   INDEX(I.Stupen!#REF!:I.Stupen!#REF!,MATCH(A31,I.Stupen!#REF!:I.Stupen!#REF!,0)) )</f>
        <v>#REF!</v>
      </c>
      <c r="I31" s="130">
        <v>1</v>
      </c>
      <c r="J31" s="111"/>
      <c r="K31" s="117">
        <f>IF($F31="x",GETPIVOTDATA("St. Č",Prehledy!$A$6)-H31+1,0)</f>
        <v>0</v>
      </c>
      <c r="M31" s="150">
        <f t="shared" si="0"/>
        <v>0</v>
      </c>
    </row>
    <row r="32" spans="1:13" ht="14.25">
      <c r="A32" s="122">
        <v>32</v>
      </c>
      <c r="B32" s="128" t="s">
        <v>100</v>
      </c>
      <c r="C32" s="128" t="s">
        <v>42</v>
      </c>
      <c r="D32" s="104">
        <v>2009</v>
      </c>
      <c r="E32" s="131" t="str">
        <f>IF( $D32=0, "", IF( AND($D32&lt;=Prehledy!$K$3,$D32&gt;=Prehledy!$L$3),"U17,U19",  IF( AND($D32&lt;=Prehledy!$K$4,$D32&gt;=Prehledy!$L$4), "U15",  IF( AND($D32&lt;=Prehledy!$K$5, $D32&gt;=Prehledy!$L$5), "U13","U11"))))</f>
        <v>U15</v>
      </c>
      <c r="F32" s="97" t="s">
        <v>37</v>
      </c>
      <c r="G32" s="122">
        <v>31</v>
      </c>
      <c r="H32" s="96" t="e">
        <f>IF(OR(ISNA(MATCH(A32,I.Stupen!#REF!:I.Stupen!#REF!,0)), ISBLANK(INDEX(I.Stupen!#REF!:I.Stupen!#REF!,MATCH(A32,I.Stupen!#REF!:I.Stupen!#REF!,0)) )), "",   INDEX(I.Stupen!#REF!:I.Stupen!#REF!,MATCH(A32,I.Stupen!#REF!:I.Stupen!#REF!,0)) )</f>
        <v>#REF!</v>
      </c>
      <c r="I32" s="130"/>
      <c r="J32" s="111"/>
      <c r="K32" s="117" t="e">
        <f>IF($F32="x",GETPIVOTDATA("St. Č",Prehledy!$A$6)-H32+1,0)</f>
        <v>#REF!</v>
      </c>
      <c r="M32" s="150" t="e">
        <f t="shared" si="0"/>
        <v>#REF!</v>
      </c>
    </row>
    <row r="33" spans="1:13" ht="14.25">
      <c r="A33" s="122">
        <v>33</v>
      </c>
      <c r="B33" s="128" t="s">
        <v>108</v>
      </c>
      <c r="C33" s="128" t="s">
        <v>42</v>
      </c>
      <c r="D33" s="104">
        <v>2009</v>
      </c>
      <c r="E33" s="131" t="str">
        <f>IF( $D33=0, "", IF( AND($D33&lt;=Prehledy!$K$3,$D33&gt;=Prehledy!$L$3),"U17,U19",  IF( AND($D33&lt;=Prehledy!$K$4,$D33&gt;=Prehledy!$L$4), "U15",  IF( AND($D33&lt;=Prehledy!$K$5, $D33&gt;=Prehledy!$L$5), "U13","U11"))))</f>
        <v>U15</v>
      </c>
      <c r="F33" s="97" t="s">
        <v>37</v>
      </c>
      <c r="G33" s="122">
        <v>28</v>
      </c>
      <c r="H33" s="96" t="e">
        <f>IF(OR(ISNA(MATCH(A33,I.Stupen!#REF!:I.Stupen!#REF!,0)), ISBLANK(INDEX(I.Stupen!#REF!:I.Stupen!#REF!,MATCH(A33,I.Stupen!#REF!:I.Stupen!#REF!,0)) )), "",   INDEX(I.Stupen!#REF!:I.Stupen!#REF!,MATCH(A33,I.Stupen!#REF!:I.Stupen!#REF!,0)) )</f>
        <v>#REF!</v>
      </c>
      <c r="I33" s="130" t="s">
        <v>169</v>
      </c>
      <c r="J33" s="111"/>
      <c r="K33" s="117" t="e">
        <f>IF($F33="x",GETPIVOTDATA("St. Č",Prehledy!$A$6)-H33+1,0)</f>
        <v>#REF!</v>
      </c>
      <c r="M33" s="150" t="e">
        <f t="shared" si="0"/>
        <v>#REF!</v>
      </c>
    </row>
    <row r="34" spans="1:13" ht="14.25" hidden="1">
      <c r="A34" s="122">
        <v>34</v>
      </c>
      <c r="B34" s="128" t="s">
        <v>82</v>
      </c>
      <c r="C34" s="128" t="s">
        <v>46</v>
      </c>
      <c r="D34" s="104">
        <v>2009</v>
      </c>
      <c r="E34" s="131" t="str">
        <f>IF( $D34=0, "", IF( AND($D34&lt;=Prehledy!$K$3,$D34&gt;=Prehledy!$L$3),"U17,U19",  IF( AND($D34&lt;=Prehledy!$K$4,$D34&gt;=Prehledy!$L$4), "U15",  IF( AND($D34&lt;=Prehledy!$K$5, $D34&gt;=Prehledy!$L$5), "U13","U11"))))</f>
        <v>U15</v>
      </c>
      <c r="F34" s="97"/>
      <c r="G34" s="122">
        <v>32</v>
      </c>
      <c r="H34" s="96" t="e">
        <f>IF(OR(ISNA(MATCH(A34,I.Stupen!#REF!:I.Stupen!#REF!,0)), ISBLANK(INDEX(I.Stupen!#REF!:I.Stupen!#REF!,MATCH(A34,I.Stupen!#REF!:I.Stupen!#REF!,0)) )), "",   INDEX(I.Stupen!#REF!:I.Stupen!#REF!,MATCH(A34,I.Stupen!#REF!:I.Stupen!#REF!,0)) )</f>
        <v>#REF!</v>
      </c>
      <c r="I34" s="130"/>
      <c r="J34" s="111"/>
      <c r="K34" s="117">
        <f>IF($F34="x",GETPIVOTDATA("St. Č",Prehledy!$A$6)-H34+1,0)</f>
        <v>0</v>
      </c>
      <c r="M34" s="150">
        <f t="shared" ref="M34:M65" si="1">K34+L34</f>
        <v>0</v>
      </c>
    </row>
    <row r="35" spans="1:13" ht="14.25" hidden="1">
      <c r="A35" s="122">
        <v>35</v>
      </c>
      <c r="B35" s="128" t="s">
        <v>69</v>
      </c>
      <c r="C35" s="128" t="s">
        <v>43</v>
      </c>
      <c r="D35" s="104">
        <v>2010</v>
      </c>
      <c r="E35" s="131" t="str">
        <f>IF( $D35=0, "", IF( AND($D35&lt;=Prehledy!$K$3,$D35&gt;=Prehledy!$L$3),"U17,U19",  IF( AND($D35&lt;=Prehledy!$K$4,$D35&gt;=Prehledy!$L$4), "U15",  IF( AND($D35&lt;=Prehledy!$K$5, $D35&gt;=Prehledy!$L$5), "U13","U11"))))</f>
        <v>U13</v>
      </c>
      <c r="F35" s="97"/>
      <c r="G35" s="122">
        <v>41</v>
      </c>
      <c r="H35" s="96" t="e">
        <f>IF(OR(ISNA(MATCH(A35,I.Stupen!#REF!:I.Stupen!#REF!,0)), ISBLANK(INDEX(I.Stupen!#REF!:I.Stupen!#REF!,MATCH(A35,I.Stupen!#REF!:I.Stupen!#REF!,0)) )), "",   INDEX(I.Stupen!#REF!:I.Stupen!#REF!,MATCH(A35,I.Stupen!#REF!:I.Stupen!#REF!,0)) )</f>
        <v>#REF!</v>
      </c>
      <c r="I35" s="130"/>
      <c r="J35" s="111"/>
      <c r="K35" s="117">
        <f>IF($F35="x",GETPIVOTDATA("St. Č",Prehledy!$A$6)-H35+1,0)</f>
        <v>0</v>
      </c>
      <c r="M35" s="150">
        <f t="shared" si="1"/>
        <v>0</v>
      </c>
    </row>
    <row r="36" spans="1:13" ht="14.25" hidden="1">
      <c r="A36" s="122">
        <v>36</v>
      </c>
      <c r="B36" s="128" t="s">
        <v>135</v>
      </c>
      <c r="C36" s="128" t="s">
        <v>60</v>
      </c>
      <c r="D36" s="104">
        <v>2011</v>
      </c>
      <c r="E36" s="131" t="str">
        <f>IF( $D36=0, "", IF( AND($D36&lt;=Prehledy!$K$3,$D36&gt;=Prehledy!$L$3),"U17,U19",  IF( AND($D36&lt;=Prehledy!$K$4,$D36&gt;=Prehledy!$L$4), "U15",  IF( AND($D36&lt;=Prehledy!$K$5, $D36&gt;=Prehledy!$L$5), "U13","U11"))))</f>
        <v>U13</v>
      </c>
      <c r="F36" s="97"/>
      <c r="G36" s="122">
        <v>38</v>
      </c>
      <c r="H36" s="96" t="e">
        <f>IF(OR(ISNA(MATCH(A36,I.Stupen!#REF!:I.Stupen!#REF!,0)), ISBLANK(INDEX(I.Stupen!#REF!:I.Stupen!#REF!,MATCH(A36,I.Stupen!#REF!:I.Stupen!#REF!,0)) )), "",   INDEX(I.Stupen!#REF!:I.Stupen!#REF!,MATCH(A36,I.Stupen!#REF!:I.Stupen!#REF!,0)) )</f>
        <v>#REF!</v>
      </c>
      <c r="I36" s="130"/>
      <c r="J36" s="111"/>
      <c r="K36" s="117">
        <f>IF($F36="x",GETPIVOTDATA("St. Č",Prehledy!$A$6)-H36+1,0)</f>
        <v>0</v>
      </c>
      <c r="M36" s="150">
        <f t="shared" si="1"/>
        <v>0</v>
      </c>
    </row>
    <row r="37" spans="1:13" ht="14.25">
      <c r="A37" s="122">
        <v>37</v>
      </c>
      <c r="B37" s="128" t="s">
        <v>103</v>
      </c>
      <c r="C37" s="128" t="s">
        <v>42</v>
      </c>
      <c r="D37" s="151">
        <v>2011</v>
      </c>
      <c r="E37" s="131" t="str">
        <f>IF( $D37=0, "", IF( AND($D37&lt;=Prehledy!$K$3,$D37&gt;=Prehledy!$L$3),"U17,U19",  IF( AND($D37&lt;=Prehledy!$K$4,$D37&gt;=Prehledy!$L$4), "U15",  IF( AND($D37&lt;=Prehledy!$K$5, $D37&gt;=Prehledy!$L$5), "U13","U11"))))</f>
        <v>U13</v>
      </c>
      <c r="F37" s="97" t="s">
        <v>37</v>
      </c>
      <c r="G37" s="122">
        <v>45</v>
      </c>
      <c r="H37" s="96" t="e">
        <f>IF(OR(ISNA(MATCH(A37,I.Stupen!#REF!:I.Stupen!#REF!,0)), ISBLANK(INDEX(I.Stupen!#REF!:I.Stupen!#REF!,MATCH(A37,I.Stupen!#REF!:I.Stupen!#REF!,0)) )), "",   INDEX(I.Stupen!#REF!:I.Stupen!#REF!,MATCH(A37,I.Stupen!#REF!:I.Stupen!#REF!,0)) )</f>
        <v>#REF!</v>
      </c>
      <c r="I37" s="130" t="s">
        <v>156</v>
      </c>
      <c r="J37" s="111"/>
      <c r="K37" s="117" t="e">
        <f>IF($F37="x",GETPIVOTDATA("St. Č",Prehledy!$A$6)-H37+1,0)</f>
        <v>#REF!</v>
      </c>
      <c r="M37" s="150" t="e">
        <f t="shared" si="1"/>
        <v>#REF!</v>
      </c>
    </row>
    <row r="38" spans="1:13" ht="14.25">
      <c r="A38" s="122">
        <v>38</v>
      </c>
      <c r="B38" s="128" t="s">
        <v>106</v>
      </c>
      <c r="C38" s="128" t="s">
        <v>42</v>
      </c>
      <c r="D38" s="104">
        <v>2011</v>
      </c>
      <c r="E38" s="131" t="str">
        <f>IF( $D38=0, "", IF( AND($D38&lt;=Prehledy!$K$3,$D38&gt;=Prehledy!$L$3),"U17,U19",  IF( AND($D38&lt;=Prehledy!$K$4,$D38&gt;=Prehledy!$L$4), "U15",  IF( AND($D38&lt;=Prehledy!$K$5, $D38&gt;=Prehledy!$L$5), "U13","U11"))))</f>
        <v>U13</v>
      </c>
      <c r="F38" s="97" t="s">
        <v>37</v>
      </c>
      <c r="G38" s="122">
        <v>37</v>
      </c>
      <c r="H38" s="96" t="e">
        <f>IF(OR(ISNA(MATCH(A38,I.Stupen!#REF!:I.Stupen!#REF!,0)), ISBLANK(INDEX(I.Stupen!#REF!:I.Stupen!#REF!,MATCH(A38,I.Stupen!#REF!:I.Stupen!#REF!,0)) )), "",   INDEX(I.Stupen!#REF!:I.Stupen!#REF!,MATCH(A38,I.Stupen!#REF!:I.Stupen!#REF!,0)) )</f>
        <v>#REF!</v>
      </c>
      <c r="I38" s="130"/>
      <c r="J38" s="111"/>
      <c r="K38" s="117" t="e">
        <f>IF($F38="x",GETPIVOTDATA("St. Č",Prehledy!$A$6)-H38+1,0)</f>
        <v>#REF!</v>
      </c>
      <c r="M38" s="150" t="e">
        <f t="shared" si="1"/>
        <v>#REF!</v>
      </c>
    </row>
    <row r="39" spans="1:13" ht="14.25">
      <c r="A39" s="122">
        <v>39</v>
      </c>
      <c r="B39" s="128" t="s">
        <v>64</v>
      </c>
      <c r="C39" s="128" t="s">
        <v>42</v>
      </c>
      <c r="D39" s="104">
        <v>2009</v>
      </c>
      <c r="E39" s="131" t="str">
        <f>IF( $D39=0, "", IF( AND($D39&lt;=Prehledy!$K$3,$D39&gt;=Prehledy!$L$3),"U17,U19",  IF( AND($D39&lt;=Prehledy!$K$4,$D39&gt;=Prehledy!$L$4), "U15",  IF( AND($D39&lt;=Prehledy!$K$5, $D39&gt;=Prehledy!$L$5), "U13","U11"))))</f>
        <v>U15</v>
      </c>
      <c r="F39" s="97" t="s">
        <v>37</v>
      </c>
      <c r="G39" s="122">
        <v>40</v>
      </c>
      <c r="H39" s="96" t="e">
        <f>IF(OR(ISNA(MATCH(A39,I.Stupen!#REF!:I.Stupen!#REF!,0)), ISBLANK(INDEX(I.Stupen!#REF!:I.Stupen!#REF!,MATCH(A39,I.Stupen!#REF!:I.Stupen!#REF!,0)) )), "",   INDEX(I.Stupen!#REF!:I.Stupen!#REF!,MATCH(A39,I.Stupen!#REF!:I.Stupen!#REF!,0)) )</f>
        <v>#REF!</v>
      </c>
      <c r="I39" s="130"/>
      <c r="J39" s="111"/>
      <c r="K39" s="117" t="e">
        <f>IF($F39="x",GETPIVOTDATA("St. Č",Prehledy!$A$6)-H39+1,0)</f>
        <v>#REF!</v>
      </c>
      <c r="M39" s="150" t="e">
        <f t="shared" si="1"/>
        <v>#REF!</v>
      </c>
    </row>
    <row r="40" spans="1:13" ht="14.25" hidden="1">
      <c r="A40" s="122">
        <v>40</v>
      </c>
      <c r="B40" s="128" t="s">
        <v>83</v>
      </c>
      <c r="C40" s="128" t="s">
        <v>43</v>
      </c>
      <c r="D40" s="104">
        <v>2008</v>
      </c>
      <c r="E40" s="131" t="str">
        <f>IF( $D40=0, "", IF( AND($D40&lt;=Prehledy!$K$3,$D40&gt;=Prehledy!$L$3),"U17,U19",  IF( AND($D40&lt;=Prehledy!$K$4,$D40&gt;=Prehledy!$L$4), "U15",  IF( AND($D40&lt;=Prehledy!$K$5, $D40&gt;=Prehledy!$L$5), "U13","U11"))))</f>
        <v>U15</v>
      </c>
      <c r="F40" s="97"/>
      <c r="G40" s="122">
        <v>47</v>
      </c>
      <c r="H40" s="96" t="e">
        <f>IF(OR(ISNA(MATCH(A40,I.Stupen!#REF!:I.Stupen!#REF!,0)), ISBLANK(INDEX(I.Stupen!#REF!:I.Stupen!#REF!,MATCH(A40,I.Stupen!#REF!:I.Stupen!#REF!,0)) )), "",   INDEX(I.Stupen!#REF!:I.Stupen!#REF!,MATCH(A40,I.Stupen!#REF!:I.Stupen!#REF!,0)) )</f>
        <v>#REF!</v>
      </c>
      <c r="I40" s="130"/>
      <c r="J40" s="111"/>
      <c r="K40" s="117">
        <f>IF($F40="x",GETPIVOTDATA("St. Č",Prehledy!$A$6)-H40+1,0)</f>
        <v>0</v>
      </c>
      <c r="M40" s="150">
        <f t="shared" si="1"/>
        <v>0</v>
      </c>
    </row>
    <row r="41" spans="1:13" ht="14.25" hidden="1">
      <c r="A41" s="122">
        <v>41</v>
      </c>
      <c r="B41" s="128" t="s">
        <v>136</v>
      </c>
      <c r="C41" s="128" t="s">
        <v>60</v>
      </c>
      <c r="D41" s="104">
        <v>2011</v>
      </c>
      <c r="E41" s="131" t="str">
        <f>IF( $D41=0, "", IF( AND($D41&lt;=Prehledy!$K$3,$D41&gt;=Prehledy!$L$3),"U17,U19",  IF( AND($D41&lt;=Prehledy!$K$4,$D41&gt;=Prehledy!$L$4), "U15",  IF( AND($D41&lt;=Prehledy!$K$5, $D41&gt;=Prehledy!$L$5), "U13","U11"))))</f>
        <v>U13</v>
      </c>
      <c r="F41" s="97"/>
      <c r="G41" s="122">
        <v>46</v>
      </c>
      <c r="H41" s="96" t="e">
        <f>IF(OR(ISNA(MATCH(A41,I.Stupen!#REF!:I.Stupen!#REF!,0)), ISBLANK(INDEX(I.Stupen!#REF!:I.Stupen!#REF!,MATCH(A41,I.Stupen!#REF!:I.Stupen!#REF!,0)) )), "",   INDEX(I.Stupen!#REF!:I.Stupen!#REF!,MATCH(A41,I.Stupen!#REF!:I.Stupen!#REF!,0)) )</f>
        <v>#REF!</v>
      </c>
      <c r="I41" s="130"/>
      <c r="J41" s="111"/>
      <c r="K41" s="117">
        <f>IF($F41="x",GETPIVOTDATA("St. Č",Prehledy!$A$6)-H41+1,0)</f>
        <v>0</v>
      </c>
      <c r="M41" s="150">
        <f t="shared" si="1"/>
        <v>0</v>
      </c>
    </row>
    <row r="42" spans="1:13" ht="14.25" hidden="1">
      <c r="A42" s="122">
        <v>42</v>
      </c>
      <c r="B42" s="128" t="s">
        <v>99</v>
      </c>
      <c r="C42" s="128" t="s">
        <v>42</v>
      </c>
      <c r="D42" s="104">
        <v>2008</v>
      </c>
      <c r="E42" s="131" t="str">
        <f>IF( $D42=0, "", IF( AND($D42&lt;=Prehledy!$K$3,$D42&gt;=Prehledy!$L$3),"U17,U19",  IF( AND($D42&lt;=Prehledy!$K$4,$D42&gt;=Prehledy!$L$4), "U15",  IF( AND($D42&lt;=Prehledy!$K$5, $D42&gt;=Prehledy!$L$5), "U13","U11"))))</f>
        <v>U15</v>
      </c>
      <c r="F42" s="97"/>
      <c r="G42" s="122">
        <v>36</v>
      </c>
      <c r="H42" s="96" t="e">
        <f>IF(OR(ISNA(MATCH(A42,I.Stupen!#REF!:I.Stupen!#REF!,0)), ISBLANK(INDEX(I.Stupen!#REF!:I.Stupen!#REF!,MATCH(A42,I.Stupen!#REF!:I.Stupen!#REF!,0)) )), "",   INDEX(I.Stupen!#REF!:I.Stupen!#REF!,MATCH(A42,I.Stupen!#REF!:I.Stupen!#REF!,0)) )</f>
        <v>#REF!</v>
      </c>
      <c r="I42" s="130" t="s">
        <v>167</v>
      </c>
      <c r="J42" s="111"/>
      <c r="K42" s="117">
        <f>IF($F42="x",GETPIVOTDATA("St. Č",Prehledy!$A$6)-H42+1,0)</f>
        <v>0</v>
      </c>
      <c r="M42" s="150">
        <f t="shared" si="1"/>
        <v>0</v>
      </c>
    </row>
    <row r="43" spans="1:13" ht="14.25" hidden="1">
      <c r="A43" s="122">
        <v>43</v>
      </c>
      <c r="B43" s="128" t="s">
        <v>155</v>
      </c>
      <c r="C43" s="128" t="s">
        <v>42</v>
      </c>
      <c r="D43" s="104">
        <v>2006</v>
      </c>
      <c r="E43" s="131" t="str">
        <f>IF( $D43=0, "", IF( AND($D43&lt;=Prehledy!$K$3,$D43&gt;=Prehledy!$L$3),"U17,U19",  IF( AND($D43&lt;=Prehledy!$K$4,$D43&gt;=Prehledy!$L$4), "U15",  IF( AND($D43&lt;=Prehledy!$K$5, $D43&gt;=Prehledy!$L$5), "U13","U11"))))</f>
        <v>U17,U19</v>
      </c>
      <c r="F43" s="97"/>
      <c r="G43" s="122">
        <v>23</v>
      </c>
      <c r="H43" s="96" t="e">
        <f>IF(OR(ISNA(MATCH(A43,I.Stupen!#REF!:I.Stupen!#REF!,0)), ISBLANK(INDEX(I.Stupen!#REF!:I.Stupen!#REF!,MATCH(A43,I.Stupen!#REF!:I.Stupen!#REF!,0)) )), "",   INDEX(I.Stupen!#REF!:I.Stupen!#REF!,MATCH(A43,I.Stupen!#REF!:I.Stupen!#REF!,0)) )</f>
        <v>#REF!</v>
      </c>
      <c r="I43" s="130"/>
      <c r="J43" s="111"/>
      <c r="K43" s="117">
        <f>IF($F43="x",GETPIVOTDATA("St. Č",Prehledy!$A$6)-H43+1,0)</f>
        <v>0</v>
      </c>
      <c r="M43" s="150">
        <f t="shared" si="1"/>
        <v>0</v>
      </c>
    </row>
    <row r="44" spans="1:13" ht="14.25">
      <c r="A44" s="122">
        <v>44</v>
      </c>
      <c r="B44" s="128" t="s">
        <v>120</v>
      </c>
      <c r="C44" s="128" t="s">
        <v>42</v>
      </c>
      <c r="D44" s="104">
        <v>2012</v>
      </c>
      <c r="E44" s="131" t="str">
        <f>IF( $D44=0, "", IF( AND($D44&lt;=Prehledy!$K$3,$D44&gt;=Prehledy!$L$3),"U17,U19",  IF( AND($D44&lt;=Prehledy!$K$4,$D44&gt;=Prehledy!$L$4), "U15",  IF( AND($D44&lt;=Prehledy!$K$5, $D44&gt;=Prehledy!$L$5), "U13","U11"))))</f>
        <v>U11</v>
      </c>
      <c r="F44" s="97" t="s">
        <v>37</v>
      </c>
      <c r="G44" s="122">
        <v>49</v>
      </c>
      <c r="H44" s="96" t="e">
        <f>IF(OR(ISNA(MATCH(A44,I.Stupen!#REF!:I.Stupen!#REF!,0)), ISBLANK(INDEX(I.Stupen!#REF!:I.Stupen!#REF!,MATCH(A44,I.Stupen!#REF!:I.Stupen!#REF!,0)) )), "",   INDEX(I.Stupen!#REF!:I.Stupen!#REF!,MATCH(A44,I.Stupen!#REF!:I.Stupen!#REF!,0)) )</f>
        <v>#REF!</v>
      </c>
      <c r="I44" s="130" t="s">
        <v>170</v>
      </c>
      <c r="J44" s="111"/>
      <c r="K44" s="117" t="e">
        <f>IF($F44="x",GETPIVOTDATA("St. Č",Prehledy!$A$6)-H44+1,0)</f>
        <v>#REF!</v>
      </c>
      <c r="M44" s="150" t="e">
        <f t="shared" si="1"/>
        <v>#REF!</v>
      </c>
    </row>
    <row r="45" spans="1:13" ht="14.25" hidden="1">
      <c r="A45" s="122">
        <v>45</v>
      </c>
      <c r="B45" s="128" t="s">
        <v>110</v>
      </c>
      <c r="C45" s="128" t="s">
        <v>46</v>
      </c>
      <c r="D45" s="104">
        <v>2009</v>
      </c>
      <c r="E45" s="131" t="str">
        <f>IF( $D45=0, "", IF( AND($D45&lt;=Prehledy!$K$3,$D45&gt;=Prehledy!$L$3),"U17,U19",  IF( AND($D45&lt;=Prehledy!$K$4,$D45&gt;=Prehledy!$L$4), "U15",  IF( AND($D45&lt;=Prehledy!$K$5, $D45&gt;=Prehledy!$L$5), "U13","U11"))))</f>
        <v>U15</v>
      </c>
      <c r="F45" s="97"/>
      <c r="G45" s="122">
        <v>48</v>
      </c>
      <c r="H45" s="96" t="e">
        <f>IF(OR(ISNA(MATCH(A45,I.Stupen!#REF!:I.Stupen!#REF!,0)), ISBLANK(INDEX(I.Stupen!#REF!:I.Stupen!#REF!,MATCH(A45,I.Stupen!#REF!:I.Stupen!#REF!,0)) )), "",   INDEX(I.Stupen!#REF!:I.Stupen!#REF!,MATCH(A45,I.Stupen!#REF!:I.Stupen!#REF!,0)) )</f>
        <v>#REF!</v>
      </c>
      <c r="I45" s="130" t="s">
        <v>164</v>
      </c>
      <c r="J45" s="111"/>
      <c r="K45" s="117">
        <f>IF($F45="x",GETPIVOTDATA("St. Č",Prehledy!$A$6)-H45+1,0)</f>
        <v>0</v>
      </c>
      <c r="M45" s="150">
        <f t="shared" si="1"/>
        <v>0</v>
      </c>
    </row>
    <row r="46" spans="1:13" ht="14.25" hidden="1">
      <c r="A46" s="122">
        <v>46</v>
      </c>
      <c r="B46" s="128" t="s">
        <v>89</v>
      </c>
      <c r="C46" s="128" t="s">
        <v>60</v>
      </c>
      <c r="D46" s="104">
        <v>2008</v>
      </c>
      <c r="E46" s="131" t="str">
        <f>IF( $D46=0, "", IF( AND($D46&lt;=Prehledy!$K$3,$D46&gt;=Prehledy!$L$3),"U17,U19",  IF( AND($D46&lt;=Prehledy!$K$4,$D46&gt;=Prehledy!$L$4), "U15",  IF( AND($D46&lt;=Prehledy!$K$5, $D46&gt;=Prehledy!$L$5), "U13","U11"))))</f>
        <v>U15</v>
      </c>
      <c r="F46" s="97"/>
      <c r="G46" s="122">
        <v>27</v>
      </c>
      <c r="H46" s="96" t="e">
        <f>IF(OR(ISNA(MATCH(A46,I.Stupen!#REF!:I.Stupen!#REF!,0)), ISBLANK(INDEX(I.Stupen!#REF!:I.Stupen!#REF!,MATCH(A46,I.Stupen!#REF!:I.Stupen!#REF!,0)) )), "",   INDEX(I.Stupen!#REF!:I.Stupen!#REF!,MATCH(A46,I.Stupen!#REF!:I.Stupen!#REF!,0)) )</f>
        <v>#REF!</v>
      </c>
      <c r="I46" s="130" t="s">
        <v>166</v>
      </c>
      <c r="J46" s="111"/>
      <c r="K46" s="117">
        <f>IF($F46="x",GETPIVOTDATA("St. Č",Prehledy!$A$6)-H46+1,0)</f>
        <v>0</v>
      </c>
      <c r="M46" s="150">
        <f t="shared" si="1"/>
        <v>0</v>
      </c>
    </row>
    <row r="47" spans="1:13" ht="14.25" hidden="1">
      <c r="A47" s="122">
        <v>47</v>
      </c>
      <c r="B47" s="128" t="s">
        <v>50</v>
      </c>
      <c r="C47" s="128" t="s">
        <v>43</v>
      </c>
      <c r="D47" s="104">
        <v>2006</v>
      </c>
      <c r="E47" s="131" t="str">
        <f>IF( $D47=0, "", IF( AND($D47&lt;=Prehledy!$K$3,$D47&gt;=Prehledy!$L$3),"U17,U19",  IF( AND($D47&lt;=Prehledy!$K$4,$D47&gt;=Prehledy!$L$4), "U15",  IF( AND($D47&lt;=Prehledy!$K$5, $D47&gt;=Prehledy!$L$5), "U13","U11"))))</f>
        <v>U17,U19</v>
      </c>
      <c r="F47" s="97"/>
      <c r="G47" s="122">
        <v>29</v>
      </c>
      <c r="H47" s="96" t="e">
        <f>IF(OR(ISNA(MATCH(A47,I.Stupen!#REF!:I.Stupen!#REF!,0)), ISBLANK(INDEX(I.Stupen!#REF!:I.Stupen!#REF!,MATCH(A47,I.Stupen!#REF!:I.Stupen!#REF!,0)) )), "",   INDEX(I.Stupen!#REF!:I.Stupen!#REF!,MATCH(A47,I.Stupen!#REF!:I.Stupen!#REF!,0)) )</f>
        <v>#REF!</v>
      </c>
      <c r="I47" s="130"/>
      <c r="J47" s="111"/>
      <c r="K47" s="117">
        <f>IF($F47="x",GETPIVOTDATA("St. Č",Prehledy!$A$6)-H47+1,0)</f>
        <v>0</v>
      </c>
      <c r="M47" s="150">
        <f t="shared" si="1"/>
        <v>0</v>
      </c>
    </row>
    <row r="48" spans="1:13" ht="14.25">
      <c r="A48" s="122">
        <v>48</v>
      </c>
      <c r="B48" s="128" t="s">
        <v>131</v>
      </c>
      <c r="C48" s="128" t="s">
        <v>42</v>
      </c>
      <c r="D48" s="104">
        <v>2015</v>
      </c>
      <c r="E48" s="131" t="str">
        <f>IF( $D48=0, "", IF( AND($D48&lt;=Prehledy!$K$3,$D48&gt;=Prehledy!$L$3),"U17,U19",  IF( AND($D48&lt;=Prehledy!$K$4,$D48&gt;=Prehledy!$L$4), "U15",  IF( AND($D48&lt;=Prehledy!$K$5, $D48&gt;=Prehledy!$L$5), "U13","U11"))))</f>
        <v>U11</v>
      </c>
      <c r="F48" s="97" t="s">
        <v>37</v>
      </c>
      <c r="G48" s="122">
        <v>52</v>
      </c>
      <c r="H48" s="96" t="e">
        <f>IF(OR(ISNA(MATCH(A48,I.Stupen!#REF!:I.Stupen!#REF!,0)), ISBLANK(INDEX(I.Stupen!#REF!:I.Stupen!#REF!,MATCH(A48,I.Stupen!#REF!:I.Stupen!#REF!,0)) )), "",   INDEX(I.Stupen!#REF!:I.Stupen!#REF!,MATCH(A48,I.Stupen!#REF!:I.Stupen!#REF!,0)) )</f>
        <v>#REF!</v>
      </c>
      <c r="I48" s="130" t="s">
        <v>172</v>
      </c>
      <c r="J48" s="111"/>
      <c r="K48" s="117" t="e">
        <f>IF($F48="x",GETPIVOTDATA("St. Č",Prehledy!$A$6)-H48+1,0)</f>
        <v>#REF!</v>
      </c>
      <c r="M48" s="150" t="e">
        <f t="shared" si="1"/>
        <v>#REF!</v>
      </c>
    </row>
    <row r="49" spans="1:13" ht="14.25">
      <c r="A49" s="122">
        <v>49</v>
      </c>
      <c r="B49" s="128" t="s">
        <v>139</v>
      </c>
      <c r="C49" s="128" t="s">
        <v>46</v>
      </c>
      <c r="D49" s="104">
        <v>2008</v>
      </c>
      <c r="E49" s="131" t="str">
        <f>IF( $D49=0, "", IF( AND($D49&lt;=Prehledy!$K$3,$D49&gt;=Prehledy!$L$3),"U17,U19",  IF( AND($D49&lt;=Prehledy!$K$4,$D49&gt;=Prehledy!$L$4), "U15",  IF( AND($D49&lt;=Prehledy!$K$5, $D49&gt;=Prehledy!$L$5), "U13","U11"))))</f>
        <v>U15</v>
      </c>
      <c r="F49" s="119" t="s">
        <v>37</v>
      </c>
      <c r="G49" s="122">
        <v>30</v>
      </c>
      <c r="H49" s="96" t="e">
        <f>IF(OR(ISNA(MATCH(A49,I.Stupen!#REF!:I.Stupen!#REF!,0)), ISBLANK(INDEX(I.Stupen!#REF!:I.Stupen!#REF!,MATCH(A49,I.Stupen!#REF!:I.Stupen!#REF!,0)) )), "",   INDEX(I.Stupen!#REF!:I.Stupen!#REF!,MATCH(A49,I.Stupen!#REF!:I.Stupen!#REF!,0)) )</f>
        <v>#REF!</v>
      </c>
      <c r="I49" s="130"/>
      <c r="J49" s="111"/>
      <c r="K49" s="117" t="e">
        <f>IF($F49="x",GETPIVOTDATA("St. Č",Prehledy!$A$6)-H49+1,0)</f>
        <v>#REF!</v>
      </c>
      <c r="M49" s="150" t="e">
        <f t="shared" si="1"/>
        <v>#REF!</v>
      </c>
    </row>
    <row r="50" spans="1:13" ht="14.25" hidden="1">
      <c r="A50" s="122">
        <v>50</v>
      </c>
      <c r="B50" s="128" t="s">
        <v>81</v>
      </c>
      <c r="C50" s="128" t="s">
        <v>46</v>
      </c>
      <c r="D50" s="104">
        <v>2011</v>
      </c>
      <c r="E50" s="131" t="str">
        <f>IF( $D50=0, "", IF( AND($D50&lt;=Prehledy!$K$3,$D50&gt;=Prehledy!$L$3),"U17,U19",  IF( AND($D50&lt;=Prehledy!$K$4,$D50&gt;=Prehledy!$L$4), "U15",  IF( AND($D50&lt;=Prehledy!$K$5, $D50&gt;=Prehledy!$L$5), "U13","U11"))))</f>
        <v>U13</v>
      </c>
      <c r="F50" s="97"/>
      <c r="G50" s="122">
        <v>34</v>
      </c>
      <c r="H50" s="96" t="e">
        <f>IF(OR(ISNA(MATCH(A50,I.Stupen!#REF!:I.Stupen!#REF!,0)), ISBLANK(INDEX(I.Stupen!#REF!:I.Stupen!#REF!,MATCH(A50,I.Stupen!#REF!:I.Stupen!#REF!,0)) )), "",   INDEX(I.Stupen!#REF!:I.Stupen!#REF!,MATCH(A50,I.Stupen!#REF!:I.Stupen!#REF!,0)) )</f>
        <v>#REF!</v>
      </c>
      <c r="I50" s="130"/>
      <c r="J50" s="111"/>
      <c r="K50" s="117">
        <f>IF($F50="x",GETPIVOTDATA("St. Č",Prehledy!$A$6)-H50+1,0)</f>
        <v>0</v>
      </c>
      <c r="M50" s="150">
        <f t="shared" si="1"/>
        <v>0</v>
      </c>
    </row>
    <row r="51" spans="1:13" ht="14.25">
      <c r="A51" s="122">
        <v>51</v>
      </c>
      <c r="B51" s="128" t="s">
        <v>104</v>
      </c>
      <c r="C51" s="128" t="s">
        <v>42</v>
      </c>
      <c r="D51" s="104">
        <v>2011</v>
      </c>
      <c r="E51" s="131" t="str">
        <f>IF( $D51=0, "", IF( AND($D51&lt;=Prehledy!$K$3,$D51&gt;=Prehledy!$L$3),"U17,U19",  IF( AND($D51&lt;=Prehledy!$K$4,$D51&gt;=Prehledy!$L$4), "U15",  IF( AND($D51&lt;=Prehledy!$K$5, $D51&gt;=Prehledy!$L$5), "U13","U11"))))</f>
        <v>U13</v>
      </c>
      <c r="F51" s="97" t="s">
        <v>37</v>
      </c>
      <c r="G51" s="122">
        <v>35</v>
      </c>
      <c r="H51" s="96" t="e">
        <f>IF(OR(ISNA(MATCH(A51,I.Stupen!#REF!:I.Stupen!#REF!,0)), ISBLANK(INDEX(I.Stupen!#REF!:I.Stupen!#REF!,MATCH(A51,I.Stupen!#REF!:I.Stupen!#REF!,0)) )), "",   INDEX(I.Stupen!#REF!:I.Stupen!#REF!,MATCH(A51,I.Stupen!#REF!:I.Stupen!#REF!,0)) )</f>
        <v>#REF!</v>
      </c>
      <c r="I51" s="130" t="s">
        <v>163</v>
      </c>
      <c r="J51" s="111"/>
      <c r="K51" s="117" t="e">
        <f>IF($F51="x",GETPIVOTDATA("St. Č",Prehledy!$A$6)-H51+1,0)</f>
        <v>#REF!</v>
      </c>
      <c r="M51" s="150" t="e">
        <f t="shared" si="1"/>
        <v>#REF!</v>
      </c>
    </row>
    <row r="52" spans="1:13" ht="14.25" hidden="1">
      <c r="A52" s="122">
        <v>52</v>
      </c>
      <c r="B52" s="128" t="s">
        <v>109</v>
      </c>
      <c r="C52" s="128" t="s">
        <v>42</v>
      </c>
      <c r="D52" s="104">
        <v>2009</v>
      </c>
      <c r="E52" s="131" t="str">
        <f>IF( $D52=0, "", IF( AND($D52&lt;=Prehledy!$K$3,$D52&gt;=Prehledy!$L$3),"U17,U19",  IF( AND($D52&lt;=Prehledy!$K$4,$D52&gt;=Prehledy!$L$4), "U15",  IF( AND($D52&lt;=Prehledy!$K$5, $D52&gt;=Prehledy!$L$5), "U13","U11"))))</f>
        <v>U15</v>
      </c>
      <c r="F52" s="97"/>
      <c r="G52" s="122">
        <v>130</v>
      </c>
      <c r="H52" s="96" t="e">
        <f>IF(OR(ISNA(MATCH(A52,I.Stupen!#REF!:I.Stupen!#REF!,0)), ISBLANK(INDEX(I.Stupen!#REF!:I.Stupen!#REF!,MATCH(A52,I.Stupen!#REF!:I.Stupen!#REF!,0)) )), "",   INDEX(I.Stupen!#REF!:I.Stupen!#REF!,MATCH(A52,I.Stupen!#REF!:I.Stupen!#REF!,0)) )</f>
        <v>#REF!</v>
      </c>
      <c r="I52" s="130" t="s">
        <v>173</v>
      </c>
      <c r="J52" s="111"/>
      <c r="K52" s="117">
        <f>IF($F52="x",GETPIVOTDATA("St. Č",Prehledy!$A$6)-H52+1,0)</f>
        <v>0</v>
      </c>
      <c r="M52" s="150">
        <f t="shared" si="1"/>
        <v>0</v>
      </c>
    </row>
    <row r="53" spans="1:13" ht="14.25" hidden="1">
      <c r="A53" s="122">
        <v>53</v>
      </c>
      <c r="B53" s="128" t="s">
        <v>140</v>
      </c>
      <c r="C53" s="128" t="s">
        <v>44</v>
      </c>
      <c r="D53" s="104">
        <v>2010</v>
      </c>
      <c r="E53" s="131" t="str">
        <f>IF( $D53=0, "", IF( AND($D53&lt;=Prehledy!$K$3,$D53&gt;=Prehledy!$L$3),"U17,U19",  IF( AND($D53&lt;=Prehledy!$K$4,$D53&gt;=Prehledy!$L$4), "U15",  IF( AND($D53&lt;=Prehledy!$K$5, $D53&gt;=Prehledy!$L$5), "U13","U11"))))</f>
        <v>U13</v>
      </c>
      <c r="F53" s="97"/>
      <c r="G53" s="122">
        <v>39</v>
      </c>
      <c r="H53" s="96" t="e">
        <f>IF(OR(ISNA(MATCH(A53,I.Stupen!#REF!:I.Stupen!#REF!,0)), ISBLANK(INDEX(I.Stupen!#REF!:I.Stupen!#REF!,MATCH(A53,I.Stupen!#REF!:I.Stupen!#REF!,0)) )), "",   INDEX(I.Stupen!#REF!:I.Stupen!#REF!,MATCH(A53,I.Stupen!#REF!:I.Stupen!#REF!,0)) )</f>
        <v>#REF!</v>
      </c>
      <c r="I53" s="130" t="s">
        <v>141</v>
      </c>
      <c r="J53" s="111"/>
      <c r="K53" s="117">
        <f>IF($F53="x",GETPIVOTDATA("St. Č",Prehledy!$A$6)-H53+1,0)</f>
        <v>0</v>
      </c>
      <c r="M53" s="150">
        <f t="shared" si="1"/>
        <v>0</v>
      </c>
    </row>
    <row r="54" spans="1:13" ht="14.25">
      <c r="A54" s="122">
        <v>54</v>
      </c>
      <c r="B54" s="128" t="s">
        <v>161</v>
      </c>
      <c r="C54" s="128" t="s">
        <v>42</v>
      </c>
      <c r="D54" s="104">
        <v>2010</v>
      </c>
      <c r="E54" s="131" t="str">
        <f>IF( $D54=0, "", IF( AND($D54&lt;=Prehledy!$K$3,$D54&gt;=Prehledy!$L$3),"U17,U19",  IF( AND($D54&lt;=Prehledy!$K$4,$D54&gt;=Prehledy!$L$4), "U15",  IF( AND($D54&lt;=Prehledy!$K$5, $D54&gt;=Prehledy!$L$5), "U13","U11"))))</f>
        <v>U13</v>
      </c>
      <c r="F54" s="97" t="s">
        <v>37</v>
      </c>
      <c r="G54" s="122">
        <v>53</v>
      </c>
      <c r="H54" s="96" t="e">
        <f>IF(OR(ISNA(MATCH(A54,I.Stupen!#REF!:I.Stupen!#REF!,0)), ISBLANK(INDEX(I.Stupen!#REF!:I.Stupen!#REF!,MATCH(A54,I.Stupen!#REF!:I.Stupen!#REF!,0)) )), "",   INDEX(I.Stupen!#REF!:I.Stupen!#REF!,MATCH(A54,I.Stupen!#REF!:I.Stupen!#REF!,0)) )</f>
        <v>#REF!</v>
      </c>
      <c r="I54" s="130"/>
      <c r="J54" s="111"/>
      <c r="K54" s="117" t="e">
        <f>IF($F54="x",GETPIVOTDATA("St. Č",Prehledy!$A$6)-H54+1,0)</f>
        <v>#REF!</v>
      </c>
      <c r="M54" s="150" t="e">
        <f t="shared" si="1"/>
        <v>#REF!</v>
      </c>
    </row>
    <row r="55" spans="1:13" ht="14.25" hidden="1">
      <c r="A55" s="122">
        <v>55</v>
      </c>
      <c r="B55" s="128" t="s">
        <v>53</v>
      </c>
      <c r="C55" s="128" t="s">
        <v>46</v>
      </c>
      <c r="D55" s="104">
        <v>2006</v>
      </c>
      <c r="E55" s="131" t="str">
        <f>IF( $D55=0, "", IF( AND($D55&lt;=Prehledy!$K$3,$D55&gt;=Prehledy!$L$3),"U17,U19",  IF( AND($D55&lt;=Prehledy!$K$4,$D55&gt;=Prehledy!$L$4), "U15",  IF( AND($D55&lt;=Prehledy!$K$5, $D55&gt;=Prehledy!$L$5), "U13","U11"))))</f>
        <v>U17,U19</v>
      </c>
      <c r="F55" s="97"/>
      <c r="G55" s="122">
        <v>42</v>
      </c>
      <c r="H55" s="96" t="e">
        <f>IF(OR(ISNA(MATCH(A55,I.Stupen!#REF!:I.Stupen!#REF!,0)), ISBLANK(INDEX(I.Stupen!#REF!:I.Stupen!#REF!,MATCH(A55,I.Stupen!#REF!:I.Stupen!#REF!,0)) )), "",   INDEX(I.Stupen!#REF!:I.Stupen!#REF!,MATCH(A55,I.Stupen!#REF!:I.Stupen!#REF!,0)) )</f>
        <v>#REF!</v>
      </c>
      <c r="I55" s="130"/>
      <c r="J55" s="111"/>
      <c r="K55" s="117">
        <f>IF($F55="x",GETPIVOTDATA("St. Č",Prehledy!$A$6)-H55+1,0)</f>
        <v>0</v>
      </c>
      <c r="M55" s="150">
        <f t="shared" si="1"/>
        <v>0</v>
      </c>
    </row>
    <row r="56" spans="1:13" ht="14.25">
      <c r="A56" s="122">
        <v>56</v>
      </c>
      <c r="B56" s="128" t="s">
        <v>125</v>
      </c>
      <c r="C56" s="128" t="s">
        <v>42</v>
      </c>
      <c r="D56" s="104">
        <v>2012</v>
      </c>
      <c r="E56" s="131" t="str">
        <f>IF( $D56=0, "", IF( AND($D56&lt;=Prehledy!$K$3,$D56&gt;=Prehledy!$L$3),"U17,U19",  IF( AND($D56&lt;=Prehledy!$K$4,$D56&gt;=Prehledy!$L$4), "U15",  IF( AND($D56&lt;=Prehledy!$K$5, $D56&gt;=Prehledy!$L$5), "U13","U11"))))</f>
        <v>U11</v>
      </c>
      <c r="F56" s="97" t="s">
        <v>37</v>
      </c>
      <c r="G56" s="122">
        <v>43</v>
      </c>
      <c r="H56" s="96" t="e">
        <f>IF(OR(ISNA(MATCH(A56,I.Stupen!#REF!:I.Stupen!#REF!,0)), ISBLANK(INDEX(I.Stupen!#REF!:I.Stupen!#REF!,MATCH(A56,I.Stupen!#REF!:I.Stupen!#REF!,0)) )), "",   INDEX(I.Stupen!#REF!:I.Stupen!#REF!,MATCH(A56,I.Stupen!#REF!:I.Stupen!#REF!,0)) )</f>
        <v>#REF!</v>
      </c>
      <c r="I56" s="130"/>
      <c r="J56" s="111"/>
      <c r="K56" s="117" t="e">
        <f>IF($F56="x",GETPIVOTDATA("St. Č",Prehledy!$A$6)-H56+1,0)</f>
        <v>#REF!</v>
      </c>
      <c r="M56" s="150" t="e">
        <f t="shared" si="1"/>
        <v>#REF!</v>
      </c>
    </row>
    <row r="57" spans="1:13" ht="14.25" hidden="1">
      <c r="A57" s="122">
        <v>57</v>
      </c>
      <c r="B57" s="128" t="s">
        <v>153</v>
      </c>
      <c r="C57" s="128" t="s">
        <v>46</v>
      </c>
      <c r="D57" s="104">
        <v>2010</v>
      </c>
      <c r="E57" s="131" t="str">
        <f>IF( $D57=0, "", IF( AND($D57&lt;=Prehledy!$K$3,$D57&gt;=Prehledy!$L$3),"U17,U19",  IF( AND($D57&lt;=Prehledy!$K$4,$D57&gt;=Prehledy!$L$4), "U15",  IF( AND($D57&lt;=Prehledy!$K$5, $D57&gt;=Prehledy!$L$5), "U13","U11"))))</f>
        <v>U13</v>
      </c>
      <c r="F57" s="97"/>
      <c r="G57" s="122">
        <v>130</v>
      </c>
      <c r="H57" s="96" t="e">
        <f>IF(OR(ISNA(MATCH(A57,I.Stupen!#REF!:I.Stupen!#REF!,0)), ISBLANK(INDEX(I.Stupen!#REF!:I.Stupen!#REF!,MATCH(A57,I.Stupen!#REF!:I.Stupen!#REF!,0)) )), "",   INDEX(I.Stupen!#REF!:I.Stupen!#REF!,MATCH(A57,I.Stupen!#REF!:I.Stupen!#REF!,0)) )</f>
        <v>#REF!</v>
      </c>
      <c r="I57" s="130"/>
      <c r="J57" s="111"/>
      <c r="K57" s="117">
        <f>IF($F57="x",GETPIVOTDATA("St. Č",Prehledy!$A$6)-H57+1,0)</f>
        <v>0</v>
      </c>
      <c r="M57" s="150">
        <f t="shared" si="1"/>
        <v>0</v>
      </c>
    </row>
    <row r="58" spans="1:13" ht="14.25" hidden="1">
      <c r="A58" s="122">
        <v>58</v>
      </c>
      <c r="B58" s="128" t="s">
        <v>151</v>
      </c>
      <c r="C58" s="128" t="s">
        <v>60</v>
      </c>
      <c r="D58" s="104">
        <v>2008</v>
      </c>
      <c r="E58" s="131" t="str">
        <f>IF( $D58=0, "", IF( AND($D58&lt;=Prehledy!$K$3,$D58&gt;=Prehledy!$L$3),"U17,U19",  IF( AND($D58&lt;=Prehledy!$K$4,$D58&gt;=Prehledy!$L$4), "U15",  IF( AND($D58&lt;=Prehledy!$K$5, $D58&gt;=Prehledy!$L$5), "U13","U11"))))</f>
        <v>U15</v>
      </c>
      <c r="F58" s="97"/>
      <c r="G58" s="122">
        <v>44</v>
      </c>
      <c r="H58" s="96" t="e">
        <f>IF(OR(ISNA(MATCH(A58,I.Stupen!#REF!:I.Stupen!#REF!,0)), ISBLANK(INDEX(I.Stupen!#REF!:I.Stupen!#REF!,MATCH(A58,I.Stupen!#REF!:I.Stupen!#REF!,0)) )), "",   INDEX(I.Stupen!#REF!:I.Stupen!#REF!,MATCH(A58,I.Stupen!#REF!:I.Stupen!#REF!,0)) )</f>
        <v>#REF!</v>
      </c>
      <c r="I58" s="130"/>
      <c r="J58" s="111"/>
      <c r="K58" s="117">
        <f>IF($F58="x",GETPIVOTDATA("St. Č",Prehledy!$A$6)-H58+1,0)</f>
        <v>0</v>
      </c>
      <c r="M58" s="150">
        <f t="shared" si="1"/>
        <v>0</v>
      </c>
    </row>
    <row r="59" spans="1:13" ht="14.25" hidden="1">
      <c r="A59" s="122">
        <v>59</v>
      </c>
      <c r="B59" s="128" t="s">
        <v>112</v>
      </c>
      <c r="C59" s="128" t="s">
        <v>41</v>
      </c>
      <c r="D59" s="104">
        <v>2014</v>
      </c>
      <c r="E59" s="131" t="str">
        <f>IF( $D59=0, "", IF( AND($D59&lt;=Prehledy!$K$3,$D59&gt;=Prehledy!$L$3),"U17,U19",  IF( AND($D59&lt;=Prehledy!$K$4,$D59&gt;=Prehledy!$L$4), "U15",  IF( AND($D59&lt;=Prehledy!$K$5, $D59&gt;=Prehledy!$L$5), "U13","U11"))))</f>
        <v>U11</v>
      </c>
      <c r="F59" s="97"/>
      <c r="G59" s="122">
        <v>130</v>
      </c>
      <c r="H59" s="96" t="e">
        <f>IF(OR(ISNA(MATCH(A59,I.Stupen!#REF!:I.Stupen!#REF!,0)), ISBLANK(INDEX(I.Stupen!#REF!:I.Stupen!#REF!,MATCH(A59,I.Stupen!#REF!:I.Stupen!#REF!,0)) )), "",   INDEX(I.Stupen!#REF!:I.Stupen!#REF!,MATCH(A59,I.Stupen!#REF!:I.Stupen!#REF!,0)) )</f>
        <v>#REF!</v>
      </c>
      <c r="I59" s="130"/>
      <c r="J59" s="111"/>
      <c r="K59" s="117">
        <f>IF($F59="x",GETPIVOTDATA("St. Č",Prehledy!$A$6)-H59+1,0)</f>
        <v>0</v>
      </c>
      <c r="M59" s="150">
        <f t="shared" si="1"/>
        <v>0</v>
      </c>
    </row>
    <row r="60" spans="1:13" ht="14.25" hidden="1">
      <c r="A60" s="122">
        <v>60</v>
      </c>
      <c r="B60" s="128" t="s">
        <v>66</v>
      </c>
      <c r="C60" s="128" t="s">
        <v>43</v>
      </c>
      <c r="D60" s="104">
        <v>2008</v>
      </c>
      <c r="E60" s="131" t="str">
        <f>IF( $D60=0, "", IF( AND($D60&lt;=Prehledy!$K$3,$D60&gt;=Prehledy!$L$3),"U17,U19",  IF( AND($D60&lt;=Prehledy!$K$4,$D60&gt;=Prehledy!$L$4), "U15",  IF( AND($D60&lt;=Prehledy!$K$5, $D60&gt;=Prehledy!$L$5), "U13","U11"))))</f>
        <v>U15</v>
      </c>
      <c r="F60" s="97"/>
      <c r="G60" s="122">
        <v>190</v>
      </c>
      <c r="H60" s="96" t="e">
        <f>IF(OR(ISNA(MATCH(A60,I.Stupen!#REF!:I.Stupen!#REF!,0)), ISBLANK(INDEX(I.Stupen!#REF!:I.Stupen!#REF!,MATCH(A60,I.Stupen!#REF!:I.Stupen!#REF!,0)) )), "",   INDEX(I.Stupen!#REF!:I.Stupen!#REF!,MATCH(A60,I.Stupen!#REF!:I.Stupen!#REF!,0)) )</f>
        <v>#REF!</v>
      </c>
      <c r="I60" s="130"/>
      <c r="J60" s="111"/>
      <c r="K60" s="117">
        <f>IF($F60="x",GETPIVOTDATA("St. Č",Prehledy!$A$6)-H60+1,0)</f>
        <v>0</v>
      </c>
      <c r="M60" s="150">
        <f t="shared" si="1"/>
        <v>0</v>
      </c>
    </row>
    <row r="61" spans="1:13" ht="14.25">
      <c r="A61" s="122">
        <v>61</v>
      </c>
      <c r="B61" s="128" t="s">
        <v>145</v>
      </c>
      <c r="C61" s="128" t="s">
        <v>42</v>
      </c>
      <c r="D61" s="104">
        <v>2014</v>
      </c>
      <c r="E61" s="131" t="str">
        <f>IF( $D61=0, "", IF( AND($D61&lt;=Prehledy!$K$3,$D61&gt;=Prehledy!$L$3),"U17,U19",  IF( AND($D61&lt;=Prehledy!$K$4,$D61&gt;=Prehledy!$L$4), "U15",  IF( AND($D61&lt;=Prehledy!$K$5, $D61&gt;=Prehledy!$L$5), "U13","U11"))))</f>
        <v>U11</v>
      </c>
      <c r="F61" s="97" t="s">
        <v>37</v>
      </c>
      <c r="G61" s="122">
        <v>130</v>
      </c>
      <c r="H61" s="96" t="e">
        <f>IF(OR(ISNA(MATCH(A61,I.Stupen!#REF!:I.Stupen!#REF!,0)), ISBLANK(INDEX(I.Stupen!#REF!:I.Stupen!#REF!,MATCH(A61,I.Stupen!#REF!:I.Stupen!#REF!,0)) )), "",   INDEX(I.Stupen!#REF!:I.Stupen!#REF!,MATCH(A61,I.Stupen!#REF!:I.Stupen!#REF!,0)) )</f>
        <v>#REF!</v>
      </c>
      <c r="I61" s="130" t="s">
        <v>163</v>
      </c>
      <c r="J61" s="111"/>
      <c r="K61" s="117" t="e">
        <f>IF($F61="x",GETPIVOTDATA("St. Č",Prehledy!$A$6)-H61+1,0)</f>
        <v>#REF!</v>
      </c>
      <c r="M61" s="150" t="e">
        <f t="shared" si="1"/>
        <v>#REF!</v>
      </c>
    </row>
    <row r="62" spans="1:13" ht="14.25" hidden="1">
      <c r="A62" s="122">
        <v>62</v>
      </c>
      <c r="B62" s="128" t="s">
        <v>70</v>
      </c>
      <c r="C62" s="128" t="s">
        <v>43</v>
      </c>
      <c r="D62" s="104">
        <v>2008</v>
      </c>
      <c r="E62" s="131" t="str">
        <f>IF( $D62=0, "", IF( AND($D62&lt;=Prehledy!$K$3,$D62&gt;=Prehledy!$L$3),"U17,U19",  IF( AND($D62&lt;=Prehledy!$K$4,$D62&gt;=Prehledy!$L$4), "U15",  IF( AND($D62&lt;=Prehledy!$K$5, $D62&gt;=Prehledy!$L$5), "U13","U11"))))</f>
        <v>U15</v>
      </c>
      <c r="F62" s="97"/>
      <c r="G62" s="122">
        <v>190</v>
      </c>
      <c r="H62" s="96" t="e">
        <f>IF(OR(ISNA(MATCH(A62,I.Stupen!#REF!:I.Stupen!#REF!,0)), ISBLANK(INDEX(I.Stupen!#REF!:I.Stupen!#REF!,MATCH(A62,I.Stupen!#REF!:I.Stupen!#REF!,0)) )), "",   INDEX(I.Stupen!#REF!:I.Stupen!#REF!,MATCH(A62,I.Stupen!#REF!:I.Stupen!#REF!,0)) )</f>
        <v>#REF!</v>
      </c>
      <c r="I62" s="130"/>
      <c r="J62" s="111"/>
      <c r="K62" s="117">
        <f>IF($F62="x",GETPIVOTDATA("St. Č",Prehledy!$A$6)-H62+1,0)</f>
        <v>0</v>
      </c>
      <c r="M62" s="150">
        <f t="shared" si="1"/>
        <v>0</v>
      </c>
    </row>
    <row r="63" spans="1:13" ht="14.25" hidden="1">
      <c r="A63" s="122">
        <v>63</v>
      </c>
      <c r="B63" s="128" t="s">
        <v>181</v>
      </c>
      <c r="C63" s="128" t="s">
        <v>60</v>
      </c>
      <c r="D63" s="104">
        <v>2009</v>
      </c>
      <c r="E63" s="131" t="str">
        <f>IF( $D63=0, "", IF( AND($D63&lt;=Prehledy!$K$3,$D63&gt;=Prehledy!$L$3),"U17,U19",  IF( AND($D63&lt;=Prehledy!$K$4,$D63&gt;=Prehledy!$L$4), "U15",  IF( AND($D63&lt;=Prehledy!$K$5, $D63&gt;=Prehledy!$L$5), "U13","U11"))))</f>
        <v>U15</v>
      </c>
      <c r="F63" s="97"/>
      <c r="G63" s="122">
        <v>210</v>
      </c>
      <c r="H63" s="96" t="e">
        <f>IF(OR(ISNA(MATCH(A63,I.Stupen!#REF!:I.Stupen!#REF!,0)), ISBLANK(INDEX(I.Stupen!#REF!:I.Stupen!#REF!,MATCH(A63,I.Stupen!#REF!:I.Stupen!#REF!,0)) )), "",   INDEX(I.Stupen!#REF!:I.Stupen!#REF!,MATCH(A63,I.Stupen!#REF!:I.Stupen!#REF!,0)) )</f>
        <v>#REF!</v>
      </c>
      <c r="I63" s="130"/>
      <c r="J63" s="111"/>
      <c r="K63" s="117">
        <f>IF($F63="x",GETPIVOTDATA("St. Č",Prehledy!$A$6)-H63+1,0)</f>
        <v>0</v>
      </c>
      <c r="M63" s="150">
        <f t="shared" si="1"/>
        <v>0</v>
      </c>
    </row>
    <row r="64" spans="1:13" ht="14.25" hidden="1">
      <c r="A64" s="122">
        <v>64</v>
      </c>
      <c r="B64" s="128" t="s">
        <v>127</v>
      </c>
      <c r="C64" s="128" t="s">
        <v>46</v>
      </c>
      <c r="D64" s="104">
        <v>2014</v>
      </c>
      <c r="E64" s="131" t="str">
        <f>IF( $D64=0, "", IF( AND($D64&lt;=Prehledy!$K$3,$D64&gt;=Prehledy!$L$3),"U17,U19",  IF( AND($D64&lt;=Prehledy!$K$4,$D64&gt;=Prehledy!$L$4), "U15",  IF( AND($D64&lt;=Prehledy!$K$5, $D64&gt;=Prehledy!$L$5), "U13","U11"))))</f>
        <v>U11</v>
      </c>
      <c r="F64" s="97"/>
      <c r="G64" s="122">
        <v>130</v>
      </c>
      <c r="H64" s="96">
        <v>44</v>
      </c>
      <c r="I64" s="130"/>
      <c r="J64" s="111"/>
      <c r="K64" s="117">
        <f>IF($F64="x",GETPIVOTDATA("St. Č",Prehledy!$A$6)-H64+1,0)</f>
        <v>0</v>
      </c>
      <c r="M64" s="150">
        <f t="shared" si="1"/>
        <v>0</v>
      </c>
    </row>
    <row r="65" spans="1:13" ht="14.25" hidden="1">
      <c r="A65" s="122">
        <v>65</v>
      </c>
      <c r="B65" s="128" t="s">
        <v>175</v>
      </c>
      <c r="C65" s="128" t="s">
        <v>116</v>
      </c>
      <c r="D65" s="104">
        <v>2010</v>
      </c>
      <c r="E65" s="131" t="str">
        <f>IF( $D65=0, "", IF( AND($D65&lt;=Prehledy!$K$3,$D65&gt;=Prehledy!$L$3),"U17,U19",  IF( AND($D65&lt;=Prehledy!$K$4,$D65&gt;=Prehledy!$L$4), "U15",  IF( AND($D65&lt;=Prehledy!$K$5, $D65&gt;=Prehledy!$L$5), "U13","U11"))))</f>
        <v>U13</v>
      </c>
      <c r="F65" s="97"/>
      <c r="G65" s="122">
        <v>210</v>
      </c>
      <c r="H65" s="96" t="e">
        <f>IF(OR(ISNA(MATCH(A65,I.Stupen!#REF!:I.Stupen!#REF!,0)), ISBLANK(INDEX(I.Stupen!#REF!:I.Stupen!#REF!,MATCH(A65,I.Stupen!#REF!:I.Stupen!#REF!,0)) )), "",   INDEX(I.Stupen!#REF!:I.Stupen!#REF!,MATCH(A65,I.Stupen!#REF!:I.Stupen!#REF!,0)) )</f>
        <v>#REF!</v>
      </c>
      <c r="I65" s="130"/>
      <c r="J65" s="111"/>
      <c r="K65" s="117">
        <f>IF($F65="x",GETPIVOTDATA("St. Č",Prehledy!$A$6)-H65+1,0)</f>
        <v>0</v>
      </c>
      <c r="M65" s="150">
        <f t="shared" si="1"/>
        <v>0</v>
      </c>
    </row>
    <row r="66" spans="1:13" ht="14.25" hidden="1">
      <c r="A66" s="122">
        <v>66</v>
      </c>
      <c r="B66" s="128" t="s">
        <v>111</v>
      </c>
      <c r="C66" s="128" t="s">
        <v>46</v>
      </c>
      <c r="D66" s="104">
        <v>2010</v>
      </c>
      <c r="E66" s="131" t="str">
        <f>IF( $D66=0, "", IF( AND($D66&lt;=Prehledy!$K$3,$D66&gt;=Prehledy!$L$3),"U17,U19",  IF( AND($D66&lt;=Prehledy!$K$4,$D66&gt;=Prehledy!$L$4), "U15",  IF( AND($D66&lt;=Prehledy!$K$5, $D66&gt;=Prehledy!$L$5), "U13","U11"))))</f>
        <v>U13</v>
      </c>
      <c r="F66" s="97"/>
      <c r="G66" s="122">
        <v>50</v>
      </c>
      <c r="H66" s="96" t="e">
        <f>IF(OR(ISNA(MATCH(A66,I.Stupen!#REF!:I.Stupen!#REF!,0)), ISBLANK(INDEX(I.Stupen!#REF!:I.Stupen!#REF!,MATCH(A66,I.Stupen!#REF!:I.Stupen!#REF!,0)) )), "",   INDEX(I.Stupen!#REF!:I.Stupen!#REF!,MATCH(A66,I.Stupen!#REF!:I.Stupen!#REF!,0)) )</f>
        <v>#REF!</v>
      </c>
      <c r="I66" s="130"/>
      <c r="J66" s="111"/>
      <c r="K66" s="117">
        <f>IF($F66="x",GETPIVOTDATA("St. Č",Prehledy!$A$6)-H66+1,0)</f>
        <v>0</v>
      </c>
      <c r="M66" s="150">
        <f t="shared" ref="M66:M97" si="2">K66+L66</f>
        <v>0</v>
      </c>
    </row>
    <row r="67" spans="1:13" ht="14.25" hidden="1">
      <c r="A67" s="122">
        <v>67</v>
      </c>
      <c r="B67" s="128" t="s">
        <v>133</v>
      </c>
      <c r="C67" s="128" t="s">
        <v>60</v>
      </c>
      <c r="D67" s="104">
        <v>2009</v>
      </c>
      <c r="E67" s="131" t="str">
        <f>IF( $D67=0, "", IF( AND($D67&lt;=Prehledy!$K$3,$D67&gt;=Prehledy!$L$3),"U17,U19",  IF( AND($D67&lt;=Prehledy!$K$4,$D67&gt;=Prehledy!$L$4), "U15",  IF( AND($D67&lt;=Prehledy!$K$5, $D67&gt;=Prehledy!$L$5), "U13","U11"))))</f>
        <v>U15</v>
      </c>
      <c r="F67" s="97"/>
      <c r="G67" s="122">
        <v>51</v>
      </c>
      <c r="H67" s="96" t="e">
        <f>IF(OR(ISNA(MATCH(A67,I.Stupen!#REF!:I.Stupen!#REF!,0)), ISBLANK(INDEX(I.Stupen!#REF!:I.Stupen!#REF!,MATCH(A67,I.Stupen!#REF!:I.Stupen!#REF!,0)) )), "",   INDEX(I.Stupen!#REF!:I.Stupen!#REF!,MATCH(A67,I.Stupen!#REF!:I.Stupen!#REF!,0)) )</f>
        <v>#REF!</v>
      </c>
      <c r="I67" s="130"/>
      <c r="J67" s="111"/>
      <c r="K67" s="117">
        <f>IF($F67="x",GETPIVOTDATA("St. Č",Prehledy!$A$6)-H67+1,0)</f>
        <v>0</v>
      </c>
      <c r="M67" s="150">
        <f t="shared" si="2"/>
        <v>0</v>
      </c>
    </row>
    <row r="68" spans="1:13" ht="14.25" hidden="1">
      <c r="A68" s="122">
        <v>68</v>
      </c>
      <c r="B68" s="128" t="s">
        <v>105</v>
      </c>
      <c r="C68" s="128" t="s">
        <v>42</v>
      </c>
      <c r="D68" s="104">
        <v>2011</v>
      </c>
      <c r="E68" s="131" t="str">
        <f>IF( $D68=0, "", IF( AND($D68&lt;=Prehledy!$K$3,$D68&gt;=Prehledy!$L$3),"U17,U19",  IF( AND($D68&lt;=Prehledy!$K$4,$D68&gt;=Prehledy!$L$4), "U15",  IF( AND($D68&lt;=Prehledy!$K$5, $D68&gt;=Prehledy!$L$5), "U13","U11"))))</f>
        <v>U13</v>
      </c>
      <c r="F68" s="97"/>
      <c r="G68" s="122">
        <v>130</v>
      </c>
      <c r="H68" s="96">
        <v>43</v>
      </c>
      <c r="I68" s="130"/>
      <c r="J68" s="111"/>
      <c r="K68" s="117">
        <f>IF($F68="x",GETPIVOTDATA("St. Č",Prehledy!$A$6)-H68+1,0)</f>
        <v>0</v>
      </c>
      <c r="M68" s="150">
        <f t="shared" si="2"/>
        <v>0</v>
      </c>
    </row>
    <row r="69" spans="1:13" ht="14.25">
      <c r="A69" s="122">
        <v>69</v>
      </c>
      <c r="B69" s="128" t="s">
        <v>162</v>
      </c>
      <c r="C69" s="128" t="s">
        <v>42</v>
      </c>
      <c r="D69" s="104">
        <v>2013</v>
      </c>
      <c r="E69" s="131" t="str">
        <f>IF( $D69=0, "", IF( AND($D69&lt;=Prehledy!$K$3,$D69&gt;=Prehledy!$L$3),"U17,U19",  IF( AND($D69&lt;=Prehledy!$K$4,$D69&gt;=Prehledy!$L$4), "U15",  IF( AND($D69&lt;=Prehledy!$K$5, $D69&gt;=Prehledy!$L$5), "U13","U11"))))</f>
        <v>U11</v>
      </c>
      <c r="F69" s="97" t="s">
        <v>37</v>
      </c>
      <c r="G69" s="122">
        <v>130</v>
      </c>
      <c r="H69" s="96">
        <v>48</v>
      </c>
      <c r="I69" s="130"/>
      <c r="J69" s="111"/>
      <c r="K69" s="117">
        <f>IF($F69="x",GETPIVOTDATA("St. Č",Prehledy!$A$6)-H69+1,0)</f>
        <v>-11</v>
      </c>
      <c r="M69" s="150">
        <f t="shared" si="2"/>
        <v>-11</v>
      </c>
    </row>
    <row r="70" spans="1:13" ht="14.25">
      <c r="A70" s="122">
        <v>70</v>
      </c>
      <c r="B70" s="128" t="s">
        <v>180</v>
      </c>
      <c r="C70" s="128" t="s">
        <v>116</v>
      </c>
      <c r="D70" s="104">
        <v>2009</v>
      </c>
      <c r="E70" s="131" t="str">
        <f>IF( $D70=0, "", IF( AND($D70&lt;=Prehledy!$K$3,$D70&gt;=Prehledy!$L$3),"U17,U19",  IF( AND($D70&lt;=Prehledy!$K$4,$D70&gt;=Prehledy!$L$4), "U15",  IF( AND($D70&lt;=Prehledy!$K$5, $D70&gt;=Prehledy!$L$5), "U13","U11"))))</f>
        <v>U15</v>
      </c>
      <c r="F70" s="97" t="s">
        <v>37</v>
      </c>
      <c r="G70" s="122">
        <v>190</v>
      </c>
      <c r="H70" s="96" t="e">
        <f>IF(OR(ISNA(MATCH(A70,I.Stupen!#REF!:I.Stupen!#REF!,0)), ISBLANK(INDEX(I.Stupen!#REF!:I.Stupen!#REF!,MATCH(A70,I.Stupen!#REF!:I.Stupen!#REF!,0)) )), "",   INDEX(I.Stupen!#REF!:I.Stupen!#REF!,MATCH(A70,I.Stupen!#REF!:I.Stupen!#REF!,0)) )</f>
        <v>#REF!</v>
      </c>
      <c r="I70" s="130"/>
      <c r="J70" s="111"/>
      <c r="K70" s="117" t="e">
        <f>IF($F70="x",GETPIVOTDATA("St. Č",Prehledy!$A$6)-H70+1,0)</f>
        <v>#REF!</v>
      </c>
      <c r="M70" s="150" t="e">
        <f t="shared" si="2"/>
        <v>#REF!</v>
      </c>
    </row>
    <row r="71" spans="1:13" ht="14.25">
      <c r="A71" s="122">
        <v>71</v>
      </c>
      <c r="B71" s="128" t="s">
        <v>178</v>
      </c>
      <c r="C71" s="128" t="s">
        <v>116</v>
      </c>
      <c r="D71" s="104">
        <v>2010</v>
      </c>
      <c r="E71" s="131" t="str">
        <f>IF( $D71=0, "", IF( AND($D71&lt;=Prehledy!$K$3,$D71&gt;=Prehledy!$L$3),"U17,U19",  IF( AND($D71&lt;=Prehledy!$K$4,$D71&gt;=Prehledy!$L$4), "U15",  IF( AND($D71&lt;=Prehledy!$K$5, $D71&gt;=Prehledy!$L$5), "U13","U11"))))</f>
        <v>U13</v>
      </c>
      <c r="F71" s="97" t="s">
        <v>37</v>
      </c>
      <c r="G71" s="122">
        <v>210</v>
      </c>
      <c r="H71" s="96" t="e">
        <f>IF(OR(ISNA(MATCH(A71,I.Stupen!#REF!:I.Stupen!#REF!,0)), ISBLANK(INDEX(I.Stupen!#REF!:I.Stupen!#REF!,MATCH(A71,I.Stupen!#REF!:I.Stupen!#REF!,0)) )), "",   INDEX(I.Stupen!#REF!:I.Stupen!#REF!,MATCH(A71,I.Stupen!#REF!:I.Stupen!#REF!,0)) )</f>
        <v>#REF!</v>
      </c>
      <c r="I71" s="130"/>
      <c r="J71" s="111"/>
      <c r="K71" s="117" t="e">
        <f>IF($F71="x",GETPIVOTDATA("St. Č",Prehledy!$A$6)-H71+1,0)</f>
        <v>#REF!</v>
      </c>
      <c r="M71" s="150" t="e">
        <f t="shared" si="2"/>
        <v>#REF!</v>
      </c>
    </row>
    <row r="72" spans="1:13" ht="14.25" hidden="1">
      <c r="A72" s="122">
        <v>72</v>
      </c>
      <c r="B72" s="128" t="s">
        <v>126</v>
      </c>
      <c r="C72" s="128" t="s">
        <v>46</v>
      </c>
      <c r="D72" s="104">
        <v>2013</v>
      </c>
      <c r="E72" s="131" t="str">
        <f>IF( $D72=0, "", IF( AND($D72&lt;=Prehledy!$K$3,$D72&gt;=Prehledy!$L$3),"U17,U19",  IF( AND($D72&lt;=Prehledy!$K$4,$D72&gt;=Prehledy!$L$4), "U15",  IF( AND($D72&lt;=Prehledy!$K$5, $D72&gt;=Prehledy!$L$5), "U13","U11"))))</f>
        <v>U11</v>
      </c>
      <c r="F72" s="97"/>
      <c r="G72" s="122">
        <v>130</v>
      </c>
      <c r="H72" s="96" t="e">
        <f>IF(OR(ISNA(MATCH(A72,I.Stupen!#REF!:I.Stupen!#REF!,0)), ISBLANK(INDEX(I.Stupen!#REF!:I.Stupen!#REF!,MATCH(A72,I.Stupen!#REF!:I.Stupen!#REF!,0)) )), "",   INDEX(I.Stupen!#REF!:I.Stupen!#REF!,MATCH(A72,I.Stupen!#REF!:I.Stupen!#REF!,0)) )</f>
        <v>#REF!</v>
      </c>
      <c r="I72" s="130"/>
      <c r="J72" s="111"/>
      <c r="K72" s="117">
        <f>IF($F72="x",GETPIVOTDATA("St. Č",Prehledy!$A$6)-H72+1,0)</f>
        <v>0</v>
      </c>
      <c r="M72" s="150">
        <f t="shared" si="2"/>
        <v>0</v>
      </c>
    </row>
    <row r="73" spans="1:13" ht="14.25" hidden="1">
      <c r="A73" s="122">
        <v>73</v>
      </c>
      <c r="B73" s="128" t="s">
        <v>182</v>
      </c>
      <c r="C73" s="128" t="s">
        <v>60</v>
      </c>
      <c r="D73" s="104">
        <v>2011</v>
      </c>
      <c r="E73" s="131" t="str">
        <f>IF( $D73=0, "", IF( AND($D73&lt;=Prehledy!$K$3,$D73&gt;=Prehledy!$L$3),"U17,U19",  IF( AND($D73&lt;=Prehledy!$K$4,$D73&gt;=Prehledy!$L$4), "U15",  IF( AND($D73&lt;=Prehledy!$K$5, $D73&gt;=Prehledy!$L$5), "U13","U11"))))</f>
        <v>U13</v>
      </c>
      <c r="F73" s="97"/>
      <c r="G73" s="122">
        <v>210</v>
      </c>
      <c r="H73" s="96">
        <v>41</v>
      </c>
      <c r="I73" s="130"/>
      <c r="J73" s="111"/>
      <c r="K73" s="117">
        <f>IF($F73="x",GETPIVOTDATA("St. Č",Prehledy!$A$6)-H73+1,0)</f>
        <v>0</v>
      </c>
      <c r="M73" s="150">
        <f t="shared" si="2"/>
        <v>0</v>
      </c>
    </row>
    <row r="74" spans="1:13" ht="14.25">
      <c r="A74" s="122">
        <v>74</v>
      </c>
      <c r="B74" s="128" t="s">
        <v>132</v>
      </c>
      <c r="C74" s="128" t="s">
        <v>42</v>
      </c>
      <c r="D74" s="104">
        <v>2013</v>
      </c>
      <c r="E74" s="131" t="str">
        <f>IF( $D74=0, "", IF( AND($D74&lt;=Prehledy!$K$3,$D74&gt;=Prehledy!$L$3),"U17,U19",  IF( AND($D74&lt;=Prehledy!$K$4,$D74&gt;=Prehledy!$L$4), "U15",  IF( AND($D74&lt;=Prehledy!$K$5, $D74&gt;=Prehledy!$L$5), "U13","U11"))))</f>
        <v>U11</v>
      </c>
      <c r="F74" s="97" t="s">
        <v>37</v>
      </c>
      <c r="G74" s="122">
        <v>130</v>
      </c>
      <c r="H74" s="96">
        <v>47</v>
      </c>
      <c r="I74" s="130"/>
      <c r="J74" s="111"/>
      <c r="K74" s="117">
        <f>IF($F74="x",GETPIVOTDATA("St. Č",Prehledy!$A$6)-H74+1,0)</f>
        <v>-10</v>
      </c>
      <c r="M74" s="150">
        <f t="shared" si="2"/>
        <v>-10</v>
      </c>
    </row>
    <row r="75" spans="1:13" ht="14.25" hidden="1">
      <c r="A75" s="122">
        <v>75</v>
      </c>
      <c r="B75" s="128" t="s">
        <v>174</v>
      </c>
      <c r="C75" s="128" t="s">
        <v>46</v>
      </c>
      <c r="D75" s="104">
        <v>2012</v>
      </c>
      <c r="E75" s="131" t="str">
        <f>IF( $D75=0, "", IF( AND($D75&lt;=Prehledy!$K$3,$D75&gt;=Prehledy!$L$3),"U17,U19",  IF( AND($D75&lt;=Prehledy!$K$4,$D75&gt;=Prehledy!$L$4), "U15",  IF( AND($D75&lt;=Prehledy!$K$5, $D75&gt;=Prehledy!$L$5), "U13","U11"))))</f>
        <v>U11</v>
      </c>
      <c r="F75" s="97"/>
      <c r="G75" s="122">
        <v>210</v>
      </c>
      <c r="H75" s="96">
        <v>42</v>
      </c>
      <c r="I75" s="130"/>
      <c r="J75" s="111"/>
      <c r="K75" s="117">
        <f>IF($F75="x",GETPIVOTDATA("St. Č",Prehledy!$A$6)-H75+1,0)</f>
        <v>0</v>
      </c>
      <c r="M75" s="150">
        <f t="shared" si="2"/>
        <v>0</v>
      </c>
    </row>
    <row r="76" spans="1:13" ht="14.25" hidden="1">
      <c r="A76" s="122">
        <v>76</v>
      </c>
      <c r="B76" s="128" t="s">
        <v>160</v>
      </c>
      <c r="C76" s="128" t="s">
        <v>60</v>
      </c>
      <c r="D76" s="104">
        <v>2010</v>
      </c>
      <c r="E76" s="131" t="str">
        <f>IF( $D76=0, "", IF( AND($D76&lt;=Prehledy!$K$3,$D76&gt;=Prehledy!$L$3),"U17,U19",  IF( AND($D76&lt;=Prehledy!$K$4,$D76&gt;=Prehledy!$L$4), "U15",  IF( AND($D76&lt;=Prehledy!$K$5, $D76&gt;=Prehledy!$L$5), "U13","U11"))))</f>
        <v>U13</v>
      </c>
      <c r="F76" s="97"/>
      <c r="G76" s="122">
        <v>130</v>
      </c>
      <c r="H76" s="96" t="e">
        <f>IF(OR(ISNA(MATCH(A76,I.Stupen!#REF!:I.Stupen!#REF!,0)), ISBLANK(INDEX(I.Stupen!#REF!:I.Stupen!#REF!,MATCH(A76,I.Stupen!#REF!:I.Stupen!#REF!,0)) )), "",   INDEX(I.Stupen!#REF!:I.Stupen!#REF!,MATCH(A76,I.Stupen!#REF!:I.Stupen!#REF!,0)) )</f>
        <v>#REF!</v>
      </c>
      <c r="I76" s="130"/>
      <c r="J76" s="111"/>
      <c r="K76" s="117">
        <f>IF($F76="x",GETPIVOTDATA("St. Č",Prehledy!$A$6)-H76+1,0)</f>
        <v>0</v>
      </c>
      <c r="M76" s="150">
        <f t="shared" si="2"/>
        <v>0</v>
      </c>
    </row>
    <row r="77" spans="1:13" ht="14.25" hidden="1">
      <c r="A77" s="122">
        <v>77</v>
      </c>
      <c r="B77" s="128" t="s">
        <v>119</v>
      </c>
      <c r="C77" s="128" t="s">
        <v>42</v>
      </c>
      <c r="D77" s="104">
        <v>2012</v>
      </c>
      <c r="E77" s="131" t="str">
        <f>IF( $D77=0, "", IF( AND($D77&lt;=Prehledy!$K$3,$D77&gt;=Prehledy!$L$3),"U17,U19",  IF( AND($D77&lt;=Prehledy!$K$4,$D77&gt;=Prehledy!$L$4), "U15",  IF( AND($D77&lt;=Prehledy!$K$5, $D77&gt;=Prehledy!$L$5), "U13","U11"))))</f>
        <v>U11</v>
      </c>
      <c r="F77" s="97"/>
      <c r="G77" s="122">
        <v>130</v>
      </c>
      <c r="H77" s="96" t="e">
        <f>IF(OR(ISNA(MATCH(A77,I.Stupen!#REF!:I.Stupen!#REF!,0)), ISBLANK(INDEX(I.Stupen!#REF!:I.Stupen!#REF!,MATCH(A77,I.Stupen!#REF!:I.Stupen!#REF!,0)) )), "",   INDEX(I.Stupen!#REF!:I.Stupen!#REF!,MATCH(A77,I.Stupen!#REF!:I.Stupen!#REF!,0)) )</f>
        <v>#REF!</v>
      </c>
      <c r="I77" s="130" t="s">
        <v>171</v>
      </c>
      <c r="J77" s="111"/>
      <c r="K77" s="117">
        <f>IF($F77="x",GETPIVOTDATA("St. Č",Prehledy!$A$6)-H77+1,0)</f>
        <v>0</v>
      </c>
      <c r="L77" s="147"/>
      <c r="M77" s="150">
        <f t="shared" si="2"/>
        <v>0</v>
      </c>
    </row>
    <row r="78" spans="1:13" ht="14.25">
      <c r="A78" s="122">
        <v>78</v>
      </c>
      <c r="B78" s="128" t="s">
        <v>146</v>
      </c>
      <c r="C78" s="128" t="s">
        <v>42</v>
      </c>
      <c r="D78" s="104">
        <v>2014</v>
      </c>
      <c r="E78" s="131" t="str">
        <f>IF( $D78=0, "", IF( AND($D78&lt;=Prehledy!$K$3,$D78&gt;=Prehledy!$L$3),"U17,U19",  IF( AND($D78&lt;=Prehledy!$K$4,$D78&gt;=Prehledy!$L$4), "U15",  IF( AND($D78&lt;=Prehledy!$K$5, $D78&gt;=Prehledy!$L$5), "U13","U11"))))</f>
        <v>U11</v>
      </c>
      <c r="F78" s="97" t="s">
        <v>37</v>
      </c>
      <c r="G78" s="122">
        <v>130</v>
      </c>
      <c r="H78" s="96">
        <v>53</v>
      </c>
      <c r="I78" s="130"/>
      <c r="J78" s="111"/>
      <c r="K78" s="117">
        <f>IF($F78="x",GETPIVOTDATA("St. Č",Prehledy!$A$6)-H78+1,0)</f>
        <v>-16</v>
      </c>
      <c r="L78" s="147"/>
      <c r="M78" s="150">
        <f t="shared" si="2"/>
        <v>-16</v>
      </c>
    </row>
    <row r="79" spans="1:13" ht="14.25">
      <c r="A79" s="122">
        <v>79</v>
      </c>
      <c r="B79" s="128" t="s">
        <v>124</v>
      </c>
      <c r="C79" s="128" t="s">
        <v>42</v>
      </c>
      <c r="D79" s="104">
        <v>2011</v>
      </c>
      <c r="E79" s="131" t="str">
        <f>IF( $D79=0, "", IF( AND($D79&lt;=Prehledy!$K$3,$D79&gt;=Prehledy!$L$3),"U17,U19",  IF( AND($D79&lt;=Prehledy!$K$4,$D79&gt;=Prehledy!$L$4), "U15",  IF( AND($D79&lt;=Prehledy!$K$5, $D79&gt;=Prehledy!$L$5), "U13","U11"))))</f>
        <v>U13</v>
      </c>
      <c r="F79" s="97" t="s">
        <v>37</v>
      </c>
      <c r="G79" s="122">
        <v>130</v>
      </c>
      <c r="H79" s="96" t="e">
        <f>IF(OR(ISNA(MATCH(A79,I.Stupen!#REF!:I.Stupen!#REF!,0)), ISBLANK(INDEX(I.Stupen!#REF!:I.Stupen!#REF!,MATCH(A79,I.Stupen!#REF!:I.Stupen!#REF!,0)) )), "",   INDEX(I.Stupen!#REF!:I.Stupen!#REF!,MATCH(A79,I.Stupen!#REF!:I.Stupen!#REF!,0)) )</f>
        <v>#REF!</v>
      </c>
      <c r="I79" s="130"/>
      <c r="J79" s="111"/>
      <c r="K79" s="117" t="e">
        <f>IF($F79="x",GETPIVOTDATA("St. Č",Prehledy!$A$6)-H79+1,0)</f>
        <v>#REF!</v>
      </c>
      <c r="L79" s="147"/>
      <c r="M79" s="150" t="e">
        <f t="shared" si="2"/>
        <v>#REF!</v>
      </c>
    </row>
    <row r="80" spans="1:13" ht="14.25" hidden="1">
      <c r="A80" s="122">
        <v>80</v>
      </c>
      <c r="B80" s="128" t="s">
        <v>179</v>
      </c>
      <c r="C80" s="128" t="s">
        <v>116</v>
      </c>
      <c r="D80" s="104">
        <v>2012</v>
      </c>
      <c r="E80" s="131" t="str">
        <f>IF( $D80=0, "", IF( AND($D80&lt;=Prehledy!$K$3,$D80&gt;=Prehledy!$L$3),"U17,U19",  IF( AND($D80&lt;=Prehledy!$K$4,$D80&gt;=Prehledy!$L$4), "U15",  IF( AND($D80&lt;=Prehledy!$K$5, $D80&gt;=Prehledy!$L$5), "U13","U11"))))</f>
        <v>U11</v>
      </c>
      <c r="F80" s="97"/>
      <c r="G80" s="122"/>
      <c r="H80" s="96">
        <v>45</v>
      </c>
      <c r="I80" s="130"/>
      <c r="J80" s="111"/>
      <c r="K80" s="117">
        <f>IF($F80="x",GETPIVOTDATA("St. Č",Prehledy!$A$6)-H80+1,0)</f>
        <v>0</v>
      </c>
      <c r="L80" s="147"/>
      <c r="M80" s="150">
        <f t="shared" si="2"/>
        <v>0</v>
      </c>
    </row>
    <row r="81" spans="1:13" ht="14.25">
      <c r="A81" s="122">
        <v>81</v>
      </c>
      <c r="B81" s="128" t="s">
        <v>143</v>
      </c>
      <c r="C81" s="128" t="s">
        <v>42</v>
      </c>
      <c r="D81" s="104">
        <v>2013</v>
      </c>
      <c r="E81" s="131" t="str">
        <f>IF( $D81=0, "", IF( AND($D81&lt;=Prehledy!$K$3,$D81&gt;=Prehledy!$L$3),"U17,U19",  IF( AND($D81&lt;=Prehledy!$K$4,$D81&gt;=Prehledy!$L$4), "U15",  IF( AND($D81&lt;=Prehledy!$K$5, $D81&gt;=Prehledy!$L$5), "U13","U11"))))</f>
        <v>U11</v>
      </c>
      <c r="F81" s="97" t="s">
        <v>37</v>
      </c>
      <c r="G81" s="122">
        <v>130</v>
      </c>
      <c r="H81" s="96">
        <v>50</v>
      </c>
      <c r="I81" s="130"/>
      <c r="J81" s="111"/>
      <c r="K81" s="117">
        <f>IF($F81="x",GETPIVOTDATA("St. Č",Prehledy!$A$6)-H81+1,0)</f>
        <v>-13</v>
      </c>
      <c r="L81" s="147"/>
      <c r="M81" s="150">
        <f t="shared" si="2"/>
        <v>-13</v>
      </c>
    </row>
    <row r="82" spans="1:13" ht="14.25">
      <c r="A82" s="122">
        <v>82</v>
      </c>
      <c r="B82" s="128" t="s">
        <v>147</v>
      </c>
      <c r="C82" s="128" t="s">
        <v>42</v>
      </c>
      <c r="D82" s="104">
        <v>2016</v>
      </c>
      <c r="E82" s="131" t="str">
        <f>IF( $D82=0, "", IF( AND($D82&lt;=Prehledy!$K$3,$D82&gt;=Prehledy!$L$3),"U17,U19",  IF( AND($D82&lt;=Prehledy!$K$4,$D82&gt;=Prehledy!$L$4), "U15",  IF( AND($D82&lt;=Prehledy!$K$5, $D82&gt;=Prehledy!$L$5), "U13","U11"))))</f>
        <v>U11</v>
      </c>
      <c r="F82" s="97" t="s">
        <v>37</v>
      </c>
      <c r="G82" s="122">
        <v>130</v>
      </c>
      <c r="H82" s="96">
        <v>51</v>
      </c>
      <c r="I82" s="130"/>
      <c r="J82" s="111"/>
      <c r="K82" s="117">
        <f>IF($F82="x",GETPIVOTDATA("St. Č",Prehledy!$A$6)-H82+1,0)</f>
        <v>-14</v>
      </c>
      <c r="L82" s="147"/>
      <c r="M82" s="150">
        <f t="shared" si="2"/>
        <v>-14</v>
      </c>
    </row>
    <row r="83" spans="1:13" ht="14.25">
      <c r="A83" s="122">
        <v>83</v>
      </c>
      <c r="B83" s="128" t="s">
        <v>176</v>
      </c>
      <c r="C83" s="128" t="s">
        <v>116</v>
      </c>
      <c r="D83" s="104">
        <v>2011</v>
      </c>
      <c r="E83" s="131" t="str">
        <f>IF( $D83=0, "", IF( AND($D83&lt;=Prehledy!$K$3,$D83&gt;=Prehledy!$L$3),"U17,U19",  IF( AND($D83&lt;=Prehledy!$K$4,$D83&gt;=Prehledy!$L$4), "U15",  IF( AND($D83&lt;=Prehledy!$K$5, $D83&gt;=Prehledy!$L$5), "U13","U11"))))</f>
        <v>U13</v>
      </c>
      <c r="F83" s="97" t="s">
        <v>37</v>
      </c>
      <c r="G83" s="122">
        <v>210</v>
      </c>
      <c r="H83" s="96">
        <v>46</v>
      </c>
      <c r="I83" s="130"/>
      <c r="J83" s="111"/>
      <c r="K83" s="117">
        <f>IF($F83="x",GETPIVOTDATA("St. Č",Prehledy!$A$6)-H83+1,0)</f>
        <v>-9</v>
      </c>
      <c r="L83" s="147"/>
      <c r="M83" s="150">
        <f t="shared" si="2"/>
        <v>-9</v>
      </c>
    </row>
    <row r="84" spans="1:13" ht="14.25" hidden="1">
      <c r="A84" s="122">
        <v>84</v>
      </c>
      <c r="B84" s="128" t="s">
        <v>159</v>
      </c>
      <c r="C84" s="128" t="s">
        <v>46</v>
      </c>
      <c r="D84" s="104">
        <v>2011</v>
      </c>
      <c r="E84" s="131" t="str">
        <f>IF( $D84=0, "", IF( AND($D84&lt;=Prehledy!$K$3,$D84&gt;=Prehledy!$L$3),"U17,U19",  IF( AND($D84&lt;=Prehledy!$K$4,$D84&gt;=Prehledy!$L$4), "U15",  IF( AND($D84&lt;=Prehledy!$K$5, $D84&gt;=Prehledy!$L$5), "U13","U11"))))</f>
        <v>U13</v>
      </c>
      <c r="F84" s="97"/>
      <c r="G84" s="122">
        <v>130</v>
      </c>
      <c r="H84" s="96" t="e">
        <f>IF(OR(ISNA(MATCH(A84,I.Stupen!#REF!:I.Stupen!#REF!,0)), ISBLANK(INDEX(I.Stupen!#REF!:I.Stupen!#REF!,MATCH(A84,I.Stupen!#REF!:I.Stupen!#REF!,0)) )), "",   INDEX(I.Stupen!#REF!:I.Stupen!#REF!,MATCH(A84,I.Stupen!#REF!:I.Stupen!#REF!,0)) )</f>
        <v>#REF!</v>
      </c>
      <c r="I84" s="130"/>
      <c r="J84" s="111"/>
      <c r="K84" s="117">
        <f>IF($F84="x",GETPIVOTDATA("St. Č",Prehledy!$A$6)-H84+1,0)</f>
        <v>0</v>
      </c>
      <c r="L84" s="147"/>
      <c r="M84" s="150">
        <f t="shared" si="2"/>
        <v>0</v>
      </c>
    </row>
    <row r="85" spans="1:13" ht="14.25" hidden="1">
      <c r="A85" s="122">
        <v>85</v>
      </c>
      <c r="B85" s="128" t="s">
        <v>144</v>
      </c>
      <c r="C85" s="128" t="s">
        <v>42</v>
      </c>
      <c r="D85" s="104">
        <v>2013</v>
      </c>
      <c r="E85" s="131" t="str">
        <f>IF( $D85=0, "", IF( AND($D85&lt;=Prehledy!$K$3,$D85&gt;=Prehledy!$L$3),"U17,U19",  IF( AND($D85&lt;=Prehledy!$K$4,$D85&gt;=Prehledy!$L$4), "U15",  IF( AND($D85&lt;=Prehledy!$K$5, $D85&gt;=Prehledy!$L$5), "U13","U11"))))</f>
        <v>U11</v>
      </c>
      <c r="F85" s="97"/>
      <c r="G85" s="122"/>
      <c r="H85" s="96">
        <v>49</v>
      </c>
      <c r="I85" s="130"/>
      <c r="J85" s="111"/>
      <c r="K85" s="117">
        <f>IF($F85="x",GETPIVOTDATA("St. Č",Prehledy!$A$6)-H85+1,0)</f>
        <v>0</v>
      </c>
      <c r="L85" s="147"/>
      <c r="M85" s="150">
        <f t="shared" si="2"/>
        <v>0</v>
      </c>
    </row>
    <row r="86" spans="1:13" ht="14.25" hidden="1">
      <c r="A86" s="122">
        <v>86</v>
      </c>
      <c r="B86" s="128" t="s">
        <v>152</v>
      </c>
      <c r="C86" s="128" t="s">
        <v>46</v>
      </c>
      <c r="D86" s="104">
        <v>2010</v>
      </c>
      <c r="E86" s="131" t="str">
        <f>IF( $D86=0, "", IF( AND($D86&lt;=Prehledy!$K$3,$D86&gt;=Prehledy!$L$3),"U17,U19",  IF( AND($D86&lt;=Prehledy!$K$4,$D86&gt;=Prehledy!$L$4), "U15",  IF( AND($D86&lt;=Prehledy!$K$5, $D86&gt;=Prehledy!$L$5), "U13","U11"))))</f>
        <v>U13</v>
      </c>
      <c r="F86" s="97"/>
      <c r="G86" s="122">
        <v>130</v>
      </c>
      <c r="H86" s="96" t="e">
        <f>IF(OR(ISNA(MATCH(A86,I.Stupen!#REF!:I.Stupen!#REF!,0)), ISBLANK(INDEX(I.Stupen!#REF!:I.Stupen!#REF!,MATCH(A86,I.Stupen!#REF!:I.Stupen!#REF!,0)) )), "",   INDEX(I.Stupen!#REF!:I.Stupen!#REF!,MATCH(A86,I.Stupen!#REF!:I.Stupen!#REF!,0)) )</f>
        <v>#REF!</v>
      </c>
      <c r="I86" s="130"/>
      <c r="J86" s="111"/>
      <c r="K86" s="117">
        <f>IF($F86="x",GETPIVOTDATA("St. Č",Prehledy!$A$6)-H86+1,0)</f>
        <v>0</v>
      </c>
      <c r="L86" s="147"/>
      <c r="M86" s="150">
        <f t="shared" si="2"/>
        <v>0</v>
      </c>
    </row>
    <row r="87" spans="1:13" ht="14.25">
      <c r="A87" s="122">
        <v>87</v>
      </c>
      <c r="B87" s="128" t="s">
        <v>183</v>
      </c>
      <c r="C87" s="128" t="s">
        <v>42</v>
      </c>
      <c r="D87" s="151">
        <v>2015</v>
      </c>
      <c r="E87" s="131" t="str">
        <f>IF( $D87=0, "", IF( AND($D87&lt;=Prehledy!$K$3,$D87&gt;=Prehledy!$L$3),"U17,U19",  IF( AND($D87&lt;=Prehledy!$K$4,$D87&gt;=Prehledy!$L$4), "U15",  IF( AND($D87&lt;=Prehledy!$K$5, $D87&gt;=Prehledy!$L$5), "U13","U11"))))</f>
        <v>U11</v>
      </c>
      <c r="F87" s="97" t="s">
        <v>37</v>
      </c>
      <c r="G87" s="122"/>
      <c r="H87" s="96">
        <v>52</v>
      </c>
      <c r="I87" s="130"/>
      <c r="J87" s="111"/>
      <c r="K87" s="117">
        <f>IF($F87="x",GETPIVOTDATA("St. Č",Prehledy!$A$6)-H87+1,0)</f>
        <v>-15</v>
      </c>
      <c r="L87" s="147"/>
      <c r="M87" s="150">
        <f t="shared" si="2"/>
        <v>-15</v>
      </c>
    </row>
    <row r="88" spans="1:13" ht="14.25" hidden="1">
      <c r="A88" s="122">
        <v>88</v>
      </c>
      <c r="B88" s="128" t="s">
        <v>49</v>
      </c>
      <c r="C88" s="128" t="s">
        <v>43</v>
      </c>
      <c r="D88" s="104">
        <v>2004</v>
      </c>
      <c r="E88" s="131" t="str">
        <f>IF( $D88=0, "", IF( AND($D88&lt;=Prehledy!$K$3,$D88&gt;=Prehledy!$L$3),"U17,U19",  IF( AND($D88&lt;=Prehledy!$K$4,$D88&gt;=Prehledy!$L$4), "U15",  IF( AND($D88&lt;=Prehledy!$K$5, $D88&gt;=Prehledy!$L$5), "U13","U11"))))</f>
        <v>U17,U19</v>
      </c>
      <c r="F88" s="97"/>
      <c r="G88" s="122">
        <v>170</v>
      </c>
      <c r="H88" s="96" t="e">
        <f>IF(OR(ISNA(MATCH(A88,I.Stupen!#REF!:I.Stupen!#REF!,0)), ISBLANK(INDEX(I.Stupen!#REF!:I.Stupen!#REF!,MATCH(A88,I.Stupen!#REF!:I.Stupen!#REF!,0)) )), "",   INDEX(I.Stupen!#REF!:I.Stupen!#REF!,MATCH(A88,I.Stupen!#REF!:I.Stupen!#REF!,0)) )</f>
        <v>#REF!</v>
      </c>
      <c r="I88" s="130"/>
      <c r="J88" s="111"/>
      <c r="K88" s="117">
        <f>IF($F88="x",GETPIVOTDATA("St. Č",Prehledy!$A$6)-H88+1,0)</f>
        <v>0</v>
      </c>
      <c r="L88" s="147"/>
      <c r="M88" s="150">
        <f t="shared" si="2"/>
        <v>0</v>
      </c>
    </row>
    <row r="89" spans="1:13" ht="14.25" hidden="1">
      <c r="A89" s="122">
        <v>89</v>
      </c>
      <c r="B89" s="128" t="s">
        <v>113</v>
      </c>
      <c r="C89" s="128" t="s">
        <v>43</v>
      </c>
      <c r="D89" s="104">
        <v>2007</v>
      </c>
      <c r="E89" s="131" t="str">
        <f>IF( $D89=0, "", IF( AND($D89&lt;=Prehledy!$K$3,$D89&gt;=Prehledy!$L$3),"U17,U19",  IF( AND($D89&lt;=Prehledy!$K$4,$D89&gt;=Prehledy!$L$4), "U15",  IF( AND($D89&lt;=Prehledy!$K$5, $D89&gt;=Prehledy!$L$5), "U13","U11"))))</f>
        <v>U17,U19</v>
      </c>
      <c r="F89" s="97"/>
      <c r="G89" s="122">
        <v>170</v>
      </c>
      <c r="H89" s="96" t="e">
        <f>IF(OR(ISNA(MATCH(A89,I.Stupen!#REF!:I.Stupen!#REF!,0)), ISBLANK(INDEX(I.Stupen!#REF!:I.Stupen!#REF!,MATCH(A89,I.Stupen!#REF!:I.Stupen!#REF!,0)) )), "",   INDEX(I.Stupen!#REF!:I.Stupen!#REF!,MATCH(A89,I.Stupen!#REF!:I.Stupen!#REF!,0)) )</f>
        <v>#REF!</v>
      </c>
      <c r="I89" s="130"/>
      <c r="J89" s="111"/>
      <c r="K89" s="117">
        <f>IF($F89="x",GETPIVOTDATA("St. Č",Prehledy!$A$6)-H89+1,0)</f>
        <v>0</v>
      </c>
      <c r="L89" s="147"/>
      <c r="M89" s="150">
        <f t="shared" si="2"/>
        <v>0</v>
      </c>
    </row>
    <row r="90" spans="1:13" ht="14.25" hidden="1">
      <c r="A90" s="122">
        <v>90</v>
      </c>
      <c r="B90" s="128" t="s">
        <v>86</v>
      </c>
      <c r="C90" s="128" t="s">
        <v>43</v>
      </c>
      <c r="D90" s="104">
        <v>2007</v>
      </c>
      <c r="E90" s="131" t="str">
        <f>IF( $D90=0, "", IF( AND($D90&lt;=Prehledy!$K$3,$D90&gt;=Prehledy!$L$3),"U17,U19",  IF( AND($D90&lt;=Prehledy!$K$4,$D90&gt;=Prehledy!$L$4), "U15",  IF( AND($D90&lt;=Prehledy!$K$5, $D90&gt;=Prehledy!$L$5), "U13","U11"))))</f>
        <v>U17,U19</v>
      </c>
      <c r="F90" s="97"/>
      <c r="G90" s="122">
        <v>170</v>
      </c>
      <c r="H90" s="96" t="e">
        <f>IF(OR(ISNA(MATCH(A90,I.Stupen!#REF!:I.Stupen!#REF!,0)), ISBLANK(INDEX(I.Stupen!#REF!:I.Stupen!#REF!,MATCH(A90,I.Stupen!#REF!:I.Stupen!#REF!,0)) )), "",   INDEX(I.Stupen!#REF!:I.Stupen!#REF!,MATCH(A90,I.Stupen!#REF!:I.Stupen!#REF!,0)) )</f>
        <v>#REF!</v>
      </c>
      <c r="I90" s="130"/>
      <c r="J90" s="111"/>
      <c r="K90" s="117">
        <f>IF($F90="x",GETPIVOTDATA("St. Č",Prehledy!$A$6)-H90+1,0)</f>
        <v>0</v>
      </c>
      <c r="L90" s="147"/>
      <c r="M90" s="150">
        <f t="shared" si="2"/>
        <v>0</v>
      </c>
    </row>
    <row r="91" spans="1:13" ht="14.25" hidden="1">
      <c r="A91" s="122">
        <v>91</v>
      </c>
      <c r="B91" s="128" t="s">
        <v>57</v>
      </c>
      <c r="C91" s="128" t="s">
        <v>43</v>
      </c>
      <c r="D91" s="104">
        <v>2007</v>
      </c>
      <c r="E91" s="131" t="str">
        <f>IF( $D91=0, "", IF( AND($D91&lt;=Prehledy!$K$3,$D91&gt;=Prehledy!$L$3),"U17,U19",  IF( AND($D91&lt;=Prehledy!$K$4,$D91&gt;=Prehledy!$L$4), "U15",  IF( AND($D91&lt;=Prehledy!$K$5, $D91&gt;=Prehledy!$L$5), "U13","U11"))))</f>
        <v>U17,U19</v>
      </c>
      <c r="F91" s="97"/>
      <c r="G91" s="122">
        <v>170</v>
      </c>
      <c r="H91" s="96" t="e">
        <f>IF(OR(ISNA(MATCH(A91,I.Stupen!#REF!:I.Stupen!#REF!,0)), ISBLANK(INDEX(I.Stupen!#REF!:I.Stupen!#REF!,MATCH(A91,I.Stupen!#REF!:I.Stupen!#REF!,0)) )), "",   INDEX(I.Stupen!#REF!:I.Stupen!#REF!,MATCH(A91,I.Stupen!#REF!:I.Stupen!#REF!,0)) )</f>
        <v>#REF!</v>
      </c>
      <c r="I91" s="130"/>
      <c r="J91" s="111"/>
      <c r="K91" s="117">
        <f>IF($F91="x",GETPIVOTDATA("St. Č",Prehledy!$A$6)-H91+1,0)</f>
        <v>0</v>
      </c>
      <c r="L91" s="147"/>
      <c r="M91" s="150">
        <f t="shared" si="2"/>
        <v>0</v>
      </c>
    </row>
    <row r="92" spans="1:13" s="123" customFormat="1" ht="14.25" hidden="1">
      <c r="A92" s="122">
        <v>92</v>
      </c>
      <c r="B92" s="128" t="s">
        <v>128</v>
      </c>
      <c r="C92" s="128" t="s">
        <v>46</v>
      </c>
      <c r="D92" s="104">
        <v>2006</v>
      </c>
      <c r="E92" s="131" t="str">
        <f>IF( $D92=0, "", IF( AND($D92&lt;=Prehledy!$K$3,$D92&gt;=Prehledy!$L$3),"U17,U19",  IF( AND($D92&lt;=Prehledy!$K$4,$D92&gt;=Prehledy!$L$4), "U15",  IF( AND($D92&lt;=Prehledy!$K$5, $D92&gt;=Prehledy!$L$5), "U13","U11"))))</f>
        <v>U17,U19</v>
      </c>
      <c r="F92" s="97"/>
      <c r="G92" s="122">
        <v>170</v>
      </c>
      <c r="H92" s="96" t="e">
        <f>IF(OR(ISNA(MATCH(A92,I.Stupen!#REF!:I.Stupen!#REF!,0)), ISBLANK(INDEX(I.Stupen!#REF!:I.Stupen!#REF!,MATCH(A92,I.Stupen!#REF!:I.Stupen!#REF!,0)) )), "",   INDEX(I.Stupen!#REF!:I.Stupen!#REF!,MATCH(A92,I.Stupen!#REF!:I.Stupen!#REF!,0)) )</f>
        <v>#REF!</v>
      </c>
      <c r="I92" s="130"/>
      <c r="J92" s="111"/>
      <c r="K92" s="123">
        <f>IF($F92="x",GETPIVOTDATA("St. Č",Prehledy!$A$6)-H92+1,0)</f>
        <v>0</v>
      </c>
      <c r="L92" s="147"/>
      <c r="M92" s="150">
        <f t="shared" si="2"/>
        <v>0</v>
      </c>
    </row>
    <row r="93" spans="1:13" s="123" customFormat="1" ht="14.25" hidden="1">
      <c r="A93" s="122">
        <v>93</v>
      </c>
      <c r="B93" s="128" t="s">
        <v>61</v>
      </c>
      <c r="C93" s="128" t="s">
        <v>46</v>
      </c>
      <c r="D93" s="104">
        <v>2006</v>
      </c>
      <c r="E93" s="131" t="str">
        <f>IF( $D93=0, "", IF( AND($D93&lt;=Prehledy!$K$3,$D93&gt;=Prehledy!$L$3),"U17,U19",  IF( AND($D93&lt;=Prehledy!$K$4,$D93&gt;=Prehledy!$L$4), "U15",  IF( AND($D93&lt;=Prehledy!$K$5, $D93&gt;=Prehledy!$L$5), "U13","U11"))))</f>
        <v>U17,U19</v>
      </c>
      <c r="F93" s="97"/>
      <c r="G93" s="122">
        <v>170</v>
      </c>
      <c r="H93" s="96" t="e">
        <f>IF(OR(ISNA(MATCH(A93,I.Stupen!#REF!:I.Stupen!#REF!,0)), ISBLANK(INDEX(I.Stupen!#REF!:I.Stupen!#REF!,MATCH(A93,I.Stupen!#REF!:I.Stupen!#REF!,0)) )), "",   INDEX(I.Stupen!#REF!:I.Stupen!#REF!,MATCH(A93,I.Stupen!#REF!:I.Stupen!#REF!,0)) )</f>
        <v>#REF!</v>
      </c>
      <c r="I93" s="130"/>
      <c r="J93" s="111"/>
      <c r="K93" s="123">
        <f>IF($F93="x",GETPIVOTDATA("St. Č",Prehledy!$A$6)-H93+1,0)</f>
        <v>0</v>
      </c>
      <c r="L93" s="147"/>
      <c r="M93" s="150">
        <f t="shared" si="2"/>
        <v>0</v>
      </c>
    </row>
    <row r="94" spans="1:13" s="123" customFormat="1" ht="14.25" hidden="1">
      <c r="A94" s="122">
        <v>94</v>
      </c>
      <c r="B94" s="128" t="s">
        <v>65</v>
      </c>
      <c r="C94" s="128" t="s">
        <v>43</v>
      </c>
      <c r="D94" s="104">
        <v>2008</v>
      </c>
      <c r="E94" s="131" t="str">
        <f>IF( $D94=0, "", IF( AND($D94&lt;=Prehledy!$K$3,$D94&gt;=Prehledy!$L$3),"U17,U19",  IF( AND($D94&lt;=Prehledy!$K$4,$D94&gt;=Prehledy!$L$4), "U15",  IF( AND($D94&lt;=Prehledy!$K$5, $D94&gt;=Prehledy!$L$5), "U13","U11"))))</f>
        <v>U15</v>
      </c>
      <c r="F94" s="97"/>
      <c r="G94" s="122">
        <v>190</v>
      </c>
      <c r="H94" s="96" t="e">
        <f>IF(OR(ISNA(MATCH(A94,I.Stupen!#REF!:I.Stupen!#REF!,0)), ISBLANK(INDEX(I.Stupen!#REF!:I.Stupen!#REF!,MATCH(A94,I.Stupen!#REF!:I.Stupen!#REF!,0)) )), "",   INDEX(I.Stupen!#REF!:I.Stupen!#REF!,MATCH(A94,I.Stupen!#REF!:I.Stupen!#REF!,0)) )</f>
        <v>#REF!</v>
      </c>
      <c r="I94" s="130"/>
      <c r="J94" s="111"/>
      <c r="K94" s="123">
        <f>IF($F94="x",GETPIVOTDATA("St. Č",Prehledy!$A$6)-H94+1,0)</f>
        <v>0</v>
      </c>
      <c r="L94" s="147"/>
      <c r="M94" s="150">
        <f t="shared" si="2"/>
        <v>0</v>
      </c>
    </row>
    <row r="95" spans="1:13" s="124" customFormat="1" ht="14.25" hidden="1">
      <c r="A95" s="122">
        <v>95</v>
      </c>
      <c r="B95" s="128" t="s">
        <v>130</v>
      </c>
      <c r="C95" s="128" t="s">
        <v>46</v>
      </c>
      <c r="D95" s="104">
        <v>2011</v>
      </c>
      <c r="E95" s="131" t="str">
        <f>IF( $D95=0, "", IF( AND($D95&lt;=Prehledy!$K$3,$D95&gt;=Prehledy!$L$3),"U17,U19",  IF( AND($D95&lt;=Prehledy!$K$4,$D95&gt;=Prehledy!$L$4), "U15",  IF( AND($D95&lt;=Prehledy!$K$5, $D95&gt;=Prehledy!$L$5), "U13","U11"))))</f>
        <v>U13</v>
      </c>
      <c r="F95" s="97"/>
      <c r="G95" s="122">
        <v>210</v>
      </c>
      <c r="H95" s="96" t="e">
        <f>IF(OR(ISNA(MATCH(A95,I.Stupen!#REF!:I.Stupen!#REF!,0)), ISBLANK(INDEX(I.Stupen!#REF!:I.Stupen!#REF!,MATCH(A95,I.Stupen!#REF!:I.Stupen!#REF!,0)) )), "",   INDEX(I.Stupen!#REF!:I.Stupen!#REF!,MATCH(A95,I.Stupen!#REF!:I.Stupen!#REF!,0)) )</f>
        <v>#REF!</v>
      </c>
      <c r="I95" s="130"/>
      <c r="J95" s="111"/>
      <c r="K95" s="124">
        <f>IF($F95="x",GETPIVOTDATA("St. Č",Prehledy!$A$6)-H95+1,0)</f>
        <v>0</v>
      </c>
      <c r="L95" s="147"/>
      <c r="M95" s="150">
        <f t="shared" si="2"/>
        <v>0</v>
      </c>
    </row>
    <row r="96" spans="1:13" s="123" customFormat="1" ht="14.25" hidden="1">
      <c r="A96" s="122">
        <v>96</v>
      </c>
      <c r="B96" s="128" t="s">
        <v>114</v>
      </c>
      <c r="C96" s="128" t="s">
        <v>43</v>
      </c>
      <c r="D96" s="104">
        <v>2008</v>
      </c>
      <c r="E96" s="131" t="str">
        <f>IF( $D96=0, "", IF( AND($D96&lt;=Prehledy!$K$3,$D96&gt;=Prehledy!$L$3),"U17,U19",  IF( AND($D96&lt;=Prehledy!$K$4,$D96&gt;=Prehledy!$L$4), "U15",  IF( AND($D96&lt;=Prehledy!$K$5, $D96&gt;=Prehledy!$L$5), "U13","U11"))))</f>
        <v>U15</v>
      </c>
      <c r="F96" s="97"/>
      <c r="G96" s="122">
        <v>190</v>
      </c>
      <c r="H96" s="96" t="e">
        <f>IF(OR(ISNA(MATCH(A96,I.Stupen!#REF!:I.Stupen!#REF!,0)), ISBLANK(INDEX(I.Stupen!#REF!:I.Stupen!#REF!,MATCH(A96,I.Stupen!#REF!:I.Stupen!#REF!,0)) )), "",   INDEX(I.Stupen!#REF!:I.Stupen!#REF!,MATCH(A96,I.Stupen!#REF!:I.Stupen!#REF!,0)) )</f>
        <v>#REF!</v>
      </c>
      <c r="I96" s="130"/>
      <c r="J96" s="111"/>
      <c r="K96" s="123">
        <f>IF($F96="x",GETPIVOTDATA("St. Č",Prehledy!$A$6)-H96+1,0)</f>
        <v>0</v>
      </c>
      <c r="L96" s="147"/>
      <c r="M96" s="150">
        <f t="shared" si="2"/>
        <v>0</v>
      </c>
    </row>
    <row r="97" spans="1:13" ht="14.25" hidden="1">
      <c r="A97" s="122">
        <v>97</v>
      </c>
      <c r="B97" s="128" t="s">
        <v>58</v>
      </c>
      <c r="C97" s="128" t="s">
        <v>46</v>
      </c>
      <c r="D97" s="104">
        <v>2006</v>
      </c>
      <c r="E97" s="131" t="str">
        <f>IF( $D97=0, "", IF( AND($D97&lt;=Prehledy!$K$3,$D97&gt;=Prehledy!$L$3),"U17,U19",  IF( AND($D97&lt;=Prehledy!$K$4,$D97&gt;=Prehledy!$L$4), "U15",  IF( AND($D97&lt;=Prehledy!$K$5, $D97&gt;=Prehledy!$L$5), "U13","U11"))))</f>
        <v>U17,U19</v>
      </c>
      <c r="F97" s="97"/>
      <c r="G97" s="122">
        <v>170</v>
      </c>
      <c r="H97" s="96" t="e">
        <f>IF(OR(ISNA(MATCH(A97,I.Stupen!#REF!:I.Stupen!#REF!,0)), ISBLANK(INDEX(I.Stupen!#REF!:I.Stupen!#REF!,MATCH(A97,I.Stupen!#REF!:I.Stupen!#REF!,0)) )), "",   INDEX(I.Stupen!#REF!:I.Stupen!#REF!,MATCH(A97,I.Stupen!#REF!:I.Stupen!#REF!,0)) )</f>
        <v>#REF!</v>
      </c>
      <c r="I97" s="130"/>
      <c r="J97" s="111"/>
      <c r="K97" s="117">
        <f>IF($F97="x",GETPIVOTDATA("St. Č",Prehledy!$A$6)-H97+1,0)</f>
        <v>0</v>
      </c>
      <c r="L97" s="147"/>
      <c r="M97" s="150">
        <f t="shared" si="2"/>
        <v>0</v>
      </c>
    </row>
    <row r="98" spans="1:13" ht="14.25" hidden="1">
      <c r="A98" s="122">
        <v>98</v>
      </c>
      <c r="B98" s="128" t="s">
        <v>91</v>
      </c>
      <c r="C98" s="128" t="s">
        <v>46</v>
      </c>
      <c r="D98" s="104">
        <v>2004</v>
      </c>
      <c r="E98" s="131" t="str">
        <f>IF( $D98=0, "", IF( AND($D98&lt;=Prehledy!$K$3,$D98&gt;=Prehledy!$L$3),"U17,U19",  IF( AND($D98&lt;=Prehledy!$K$4,$D98&gt;=Prehledy!$L$4), "U15",  IF( AND($D98&lt;=Prehledy!$K$5, $D98&gt;=Prehledy!$L$5), "U13","U11"))))</f>
        <v>U17,U19</v>
      </c>
      <c r="F98" s="97"/>
      <c r="G98" s="122">
        <v>170</v>
      </c>
      <c r="H98" s="96" t="e">
        <f>IF(OR(ISNA(MATCH(A98,I.Stupen!#REF!:I.Stupen!#REF!,0)), ISBLANK(INDEX(I.Stupen!#REF!:I.Stupen!#REF!,MATCH(A98,I.Stupen!#REF!:I.Stupen!#REF!,0)) )), "",   INDEX(I.Stupen!#REF!:I.Stupen!#REF!,MATCH(A98,I.Stupen!#REF!:I.Stupen!#REF!,0)) )</f>
        <v>#REF!</v>
      </c>
      <c r="I98" s="130"/>
      <c r="J98" s="111"/>
      <c r="K98" s="117">
        <f>IF($F98="x",GETPIVOTDATA("St. Č",Prehledy!$A$6)-H98+1,0)</f>
        <v>0</v>
      </c>
      <c r="L98" s="147"/>
      <c r="M98" s="150">
        <f t="shared" ref="M98:M126" si="3">K98+L98</f>
        <v>0</v>
      </c>
    </row>
    <row r="99" spans="1:13" ht="14.25" hidden="1">
      <c r="A99" s="122">
        <v>99</v>
      </c>
      <c r="B99" s="128" t="s">
        <v>122</v>
      </c>
      <c r="C99" s="128" t="s">
        <v>60</v>
      </c>
      <c r="D99" s="152">
        <v>2008</v>
      </c>
      <c r="E99" s="131" t="str">
        <f>IF( $D99=0, "", IF( AND($D99&lt;=Prehledy!$K$3,$D99&gt;=Prehledy!$L$3),"U17,U19",  IF( AND($D99&lt;=Prehledy!$K$4,$D99&gt;=Prehledy!$L$4), "U15",  IF( AND($D99&lt;=Prehledy!$K$5, $D99&gt;=Prehledy!$L$5), "U13","U11"))))</f>
        <v>U15</v>
      </c>
      <c r="F99" s="97"/>
      <c r="G99" s="122">
        <v>190</v>
      </c>
      <c r="H99" s="96" t="e">
        <f>IF(OR(ISNA(MATCH(A99,I.Stupen!#REF!:I.Stupen!#REF!,0)), ISBLANK(INDEX(I.Stupen!#REF!:I.Stupen!#REF!,MATCH(A99,I.Stupen!#REF!:I.Stupen!#REF!,0)) )), "",   INDEX(I.Stupen!#REF!:I.Stupen!#REF!,MATCH(A99,I.Stupen!#REF!:I.Stupen!#REF!,0)) )</f>
        <v>#REF!</v>
      </c>
      <c r="I99" s="130"/>
      <c r="J99" s="111"/>
      <c r="K99" s="117">
        <f>IF($F99="x",GETPIVOTDATA("St. Č",Prehledy!$A$6)-H99+1,0)</f>
        <v>0</v>
      </c>
      <c r="L99" s="147"/>
      <c r="M99" s="150">
        <f t="shared" si="3"/>
        <v>0</v>
      </c>
    </row>
    <row r="100" spans="1:13" ht="14.25">
      <c r="A100" s="122">
        <v>100</v>
      </c>
      <c r="B100" s="128" t="s">
        <v>177</v>
      </c>
      <c r="C100" s="128" t="s">
        <v>116</v>
      </c>
      <c r="D100" s="104">
        <v>2011</v>
      </c>
      <c r="E100" s="131" t="str">
        <f>IF( $D100=0, "", IF( AND($D100&lt;=Prehledy!$K$3,$D100&gt;=Prehledy!$L$3),"U17,U19",  IF( AND($D100&lt;=Prehledy!$K$4,$D100&gt;=Prehledy!$L$4), "U15",  IF( AND($D100&lt;=Prehledy!$K$5, $D100&gt;=Prehledy!$L$5), "U13","U11"))))</f>
        <v>U13</v>
      </c>
      <c r="F100" s="97" t="s">
        <v>37</v>
      </c>
      <c r="G100" s="122">
        <v>210</v>
      </c>
      <c r="H100" s="96" t="e">
        <f>IF(OR(ISNA(MATCH(A100,I.Stupen!#REF!:I.Stupen!#REF!,0)), ISBLANK(INDEX(I.Stupen!#REF!:I.Stupen!#REF!,MATCH(A100,I.Stupen!#REF!:I.Stupen!#REF!,0)) )), "",   INDEX(I.Stupen!#REF!:I.Stupen!#REF!,MATCH(A100,I.Stupen!#REF!:I.Stupen!#REF!,0)) )</f>
        <v>#REF!</v>
      </c>
      <c r="I100" s="130"/>
      <c r="J100" s="111"/>
      <c r="K100" s="117" t="e">
        <f>IF($F100="x",GETPIVOTDATA("St. Č",Prehledy!$A$6)-H100+1,0)</f>
        <v>#REF!</v>
      </c>
      <c r="L100" s="147"/>
      <c r="M100" s="150" t="e">
        <f t="shared" si="3"/>
        <v>#REF!</v>
      </c>
    </row>
    <row r="101" spans="1:13" ht="14.25" hidden="1">
      <c r="A101" s="122">
        <v>101</v>
      </c>
      <c r="B101" s="128" t="s">
        <v>129</v>
      </c>
      <c r="C101" s="128" t="s">
        <v>46</v>
      </c>
      <c r="D101" s="104">
        <v>2007</v>
      </c>
      <c r="E101" s="131" t="str">
        <f>IF( $D101=0, "", IF( AND($D101&lt;=Prehledy!$K$3,$D101&gt;=Prehledy!$L$3),"U17,U19",  IF( AND($D101&lt;=Prehledy!$K$4,$D101&gt;=Prehledy!$L$4), "U15",  IF( AND($D101&lt;=Prehledy!$K$5, $D101&gt;=Prehledy!$L$5), "U13","U11"))))</f>
        <v>U17,U19</v>
      </c>
      <c r="F101" s="97"/>
      <c r="G101" s="122">
        <v>170</v>
      </c>
      <c r="H101" s="96" t="e">
        <f>IF(OR(ISNA(MATCH(A101,I.Stupen!#REF!:I.Stupen!#REF!,0)), ISBLANK(INDEX(I.Stupen!#REF!:I.Stupen!#REF!,MATCH(A101,I.Stupen!#REF!:I.Stupen!#REF!,0)) )), "",   INDEX(I.Stupen!#REF!:I.Stupen!#REF!,MATCH(A101,I.Stupen!#REF!:I.Stupen!#REF!,0)) )</f>
        <v>#REF!</v>
      </c>
      <c r="I101" s="130"/>
      <c r="J101" s="111"/>
      <c r="K101" s="117">
        <f>IF($F101="x",GETPIVOTDATA("St. Č",Prehledy!$A$6)-H101+1,0)</f>
        <v>0</v>
      </c>
      <c r="L101" s="147"/>
      <c r="M101" s="150">
        <f t="shared" si="3"/>
        <v>0</v>
      </c>
    </row>
    <row r="102" spans="1:13" ht="14.25" hidden="1">
      <c r="A102" s="122">
        <v>102</v>
      </c>
      <c r="B102" s="128" t="s">
        <v>117</v>
      </c>
      <c r="C102" s="128" t="s">
        <v>46</v>
      </c>
      <c r="D102" s="104">
        <v>2007</v>
      </c>
      <c r="E102" s="131" t="str">
        <f>IF( $D102=0, "", IF( AND($D102&lt;=Prehledy!$K$3,$D102&gt;=Prehledy!$L$3),"U17,U19",  IF( AND($D102&lt;=Prehledy!$K$4,$D102&gt;=Prehledy!$L$4), "U15",  IF( AND($D102&lt;=Prehledy!$K$5, $D102&gt;=Prehledy!$L$5), "U13","U11"))))</f>
        <v>U17,U19</v>
      </c>
      <c r="F102" s="97"/>
      <c r="G102" s="122">
        <v>170</v>
      </c>
      <c r="H102" s="96" t="e">
        <f>IF(OR(ISNA(MATCH(A102,I.Stupen!#REF!:I.Stupen!#REF!,0)), ISBLANK(INDEX(I.Stupen!#REF!:I.Stupen!#REF!,MATCH(A102,I.Stupen!#REF!:I.Stupen!#REF!,0)) )), "",   INDEX(I.Stupen!#REF!:I.Stupen!#REF!,MATCH(A102,I.Stupen!#REF!:I.Stupen!#REF!,0)) )</f>
        <v>#REF!</v>
      </c>
      <c r="I102" s="130"/>
      <c r="J102" s="111"/>
      <c r="K102" s="117">
        <f>IF($F102="x",GETPIVOTDATA("St. Č",Prehledy!$A$6)-H102+1,0)</f>
        <v>0</v>
      </c>
      <c r="L102" s="147"/>
      <c r="M102" s="150">
        <f t="shared" si="3"/>
        <v>0</v>
      </c>
    </row>
    <row r="103" spans="1:13" ht="14.25" hidden="1">
      <c r="A103" s="122">
        <v>103</v>
      </c>
      <c r="B103" s="128" t="s">
        <v>79</v>
      </c>
      <c r="C103" s="128" t="s">
        <v>44</v>
      </c>
      <c r="D103" s="104">
        <v>2006</v>
      </c>
      <c r="E103" s="131" t="str">
        <f>IF( $D103=0, "", IF( AND($D103&lt;=Prehledy!$K$3,$D103&gt;=Prehledy!$L$3),"U17,U19",  IF( AND($D103&lt;=Prehledy!$K$4,$D103&gt;=Prehledy!$L$4), "U15",  IF( AND($D103&lt;=Prehledy!$K$5, $D103&gt;=Prehledy!$L$5), "U13","U11"))))</f>
        <v>U17,U19</v>
      </c>
      <c r="F103" s="97"/>
      <c r="G103" s="122">
        <v>170</v>
      </c>
      <c r="H103" s="96" t="e">
        <f>IF(OR(ISNA(MATCH(A103,I.Stupen!#REF!:I.Stupen!#REF!,0)), ISBLANK(INDEX(I.Stupen!#REF!:I.Stupen!#REF!,MATCH(A103,I.Stupen!#REF!:I.Stupen!#REF!,0)) )), "",   INDEX(I.Stupen!#REF!:I.Stupen!#REF!,MATCH(A103,I.Stupen!#REF!:I.Stupen!#REF!,0)) )</f>
        <v>#REF!</v>
      </c>
      <c r="I103" s="130"/>
      <c r="J103" s="111"/>
      <c r="K103" s="117">
        <f>IF($F103="x",GETPIVOTDATA("St. Č",Prehledy!$A$6)-H103+1,0)</f>
        <v>0</v>
      </c>
      <c r="L103" s="147"/>
      <c r="M103" s="150">
        <f t="shared" si="3"/>
        <v>0</v>
      </c>
    </row>
    <row r="104" spans="1:13" ht="14.25" hidden="1">
      <c r="A104" s="122">
        <v>104</v>
      </c>
      <c r="B104" s="128" t="s">
        <v>45</v>
      </c>
      <c r="C104" s="128" t="s">
        <v>46</v>
      </c>
      <c r="D104" s="104">
        <v>2004</v>
      </c>
      <c r="E104" s="131" t="str">
        <f>IF( $D104=0, "", IF( AND($D104&lt;=Prehledy!$K$3,$D104&gt;=Prehledy!$L$3),"U17,U19",  IF( AND($D104&lt;=Prehledy!$K$4,$D104&gt;=Prehledy!$L$4), "U15",  IF( AND($D104&lt;=Prehledy!$K$5, $D104&gt;=Prehledy!$L$5), "U13","U11"))))</f>
        <v>U17,U19</v>
      </c>
      <c r="F104" s="97"/>
      <c r="G104" s="122">
        <v>170</v>
      </c>
      <c r="H104" s="96" t="e">
        <f>IF(OR(ISNA(MATCH(A104,I.Stupen!#REF!:I.Stupen!#REF!,0)), ISBLANK(INDEX(I.Stupen!#REF!:I.Stupen!#REF!,MATCH(A104,I.Stupen!#REF!:I.Stupen!#REF!,0)) )), "",   INDEX(I.Stupen!#REF!:I.Stupen!#REF!,MATCH(A104,I.Stupen!#REF!:I.Stupen!#REF!,0)) )</f>
        <v>#REF!</v>
      </c>
      <c r="I104" s="130"/>
      <c r="J104" s="111"/>
      <c r="K104" s="117">
        <f>IF($F104="x",GETPIVOTDATA("St. Č",Prehledy!$A$6)-H104+1,0)</f>
        <v>0</v>
      </c>
      <c r="L104" s="147"/>
      <c r="M104" s="150">
        <f t="shared" si="3"/>
        <v>0</v>
      </c>
    </row>
    <row r="105" spans="1:13" ht="14.25" hidden="1">
      <c r="A105" s="122">
        <v>105</v>
      </c>
      <c r="B105" s="128" t="s">
        <v>118</v>
      </c>
      <c r="C105" s="128" t="s">
        <v>43</v>
      </c>
      <c r="D105" s="104">
        <v>2008</v>
      </c>
      <c r="E105" s="131" t="str">
        <f>IF( $D105=0, "", IF( AND($D105&lt;=Prehledy!$K$3,$D105&gt;=Prehledy!$L$3),"U17,U19",  IF( AND($D105&lt;=Prehledy!$K$4,$D105&gt;=Prehledy!$L$4), "U15",  IF( AND($D105&lt;=Prehledy!$K$5, $D105&gt;=Prehledy!$L$5), "U13","U11"))))</f>
        <v>U15</v>
      </c>
      <c r="F105" s="97"/>
      <c r="G105" s="122">
        <v>190</v>
      </c>
      <c r="H105" s="96" t="e">
        <f>IF(OR(ISNA(MATCH(A105,I.Stupen!#REF!:I.Stupen!#REF!,0)), ISBLANK(INDEX(I.Stupen!#REF!:I.Stupen!#REF!,MATCH(A105,I.Stupen!#REF!:I.Stupen!#REF!,0)) )), "",   INDEX(I.Stupen!#REF!:I.Stupen!#REF!,MATCH(A105,I.Stupen!#REF!:I.Stupen!#REF!,0)) )</f>
        <v>#REF!</v>
      </c>
      <c r="I105" s="130"/>
      <c r="J105" s="111"/>
      <c r="K105" s="117">
        <f>IF($F105="x",GETPIVOTDATA("St. Č",Prehledy!$A$6)-H105+1,0)</f>
        <v>0</v>
      </c>
      <c r="L105" s="147"/>
      <c r="M105" s="150">
        <f t="shared" si="3"/>
        <v>0</v>
      </c>
    </row>
    <row r="106" spans="1:13" s="153" customFormat="1" ht="14.25" hidden="1">
      <c r="A106" s="122">
        <v>106</v>
      </c>
      <c r="B106" s="128" t="s">
        <v>73</v>
      </c>
      <c r="C106" s="128" t="s">
        <v>43</v>
      </c>
      <c r="D106" s="104">
        <v>2007</v>
      </c>
      <c r="E106" s="131" t="str">
        <f>IF( $D106=0, "", IF( AND($D106&lt;=Prehledy!$K$3,$D106&gt;=Prehledy!$L$3),"U17,U19",  IF( AND($D106&lt;=Prehledy!$K$4,$D106&gt;=Prehledy!$L$4), "U15",  IF( AND($D106&lt;=Prehledy!$K$5, $D106&gt;=Prehledy!$L$5), "U13","U11"))))</f>
        <v>U17,U19</v>
      </c>
      <c r="F106" s="97"/>
      <c r="G106" s="122">
        <v>170</v>
      </c>
      <c r="H106" s="96" t="e">
        <f>IF(OR(ISNA(MATCH(A106,I.Stupen!#REF!:I.Stupen!#REF!,0)), ISBLANK(INDEX(I.Stupen!#REF!:I.Stupen!#REF!,MATCH(A106,I.Stupen!#REF!:I.Stupen!#REF!,0)) )), "",   INDEX(I.Stupen!#REF!:I.Stupen!#REF!,MATCH(A106,I.Stupen!#REF!:I.Stupen!#REF!,0)) )</f>
        <v>#REF!</v>
      </c>
      <c r="I106" s="130"/>
      <c r="J106" s="111"/>
      <c r="K106" s="153">
        <f>IF($F106="x",GETPIVOTDATA("St. Č",Prehledy!$A$6)-H106+1,0)</f>
        <v>0</v>
      </c>
      <c r="M106" s="153">
        <f t="shared" si="3"/>
        <v>0</v>
      </c>
    </row>
    <row r="107" spans="1:13" s="153" customFormat="1" ht="14.25" hidden="1">
      <c r="A107" s="122">
        <v>107</v>
      </c>
      <c r="B107" s="128" t="s">
        <v>85</v>
      </c>
      <c r="C107" s="128" t="s">
        <v>46</v>
      </c>
      <c r="D107" s="104">
        <v>2010</v>
      </c>
      <c r="E107" s="131" t="str">
        <f>IF( $D107=0, "", IF( AND($D107&lt;=Prehledy!$K$3,$D107&gt;=Prehledy!$L$3),"U17,U19",  IF( AND($D107&lt;=Prehledy!$K$4,$D107&gt;=Prehledy!$L$4), "U15",  IF( AND($D107&lt;=Prehledy!$K$5, $D107&gt;=Prehledy!$L$5), "U13","U11"))))</f>
        <v>U13</v>
      </c>
      <c r="F107" s="97"/>
      <c r="G107" s="122">
        <v>210</v>
      </c>
      <c r="H107" s="96" t="e">
        <f>IF(OR(ISNA(MATCH(A107,I.Stupen!#REF!:I.Stupen!#REF!,0)), ISBLANK(INDEX(I.Stupen!#REF!:I.Stupen!#REF!,MATCH(A107,I.Stupen!#REF!:I.Stupen!#REF!,0)) )), "",   INDEX(I.Stupen!#REF!:I.Stupen!#REF!,MATCH(A107,I.Stupen!#REF!:I.Stupen!#REF!,0)) )</f>
        <v>#REF!</v>
      </c>
      <c r="I107" s="130"/>
      <c r="J107" s="111"/>
      <c r="K107" s="153">
        <f>IF($F107="x",GETPIVOTDATA("St. Č",Prehledy!$A$6)-H107+1,0)</f>
        <v>0</v>
      </c>
      <c r="M107" s="153">
        <f t="shared" si="3"/>
        <v>0</v>
      </c>
    </row>
    <row r="108" spans="1:13" s="153" customFormat="1" ht="14.25" hidden="1">
      <c r="A108" s="122">
        <v>108</v>
      </c>
      <c r="B108" s="128" t="s">
        <v>59</v>
      </c>
      <c r="C108" s="128" t="s">
        <v>60</v>
      </c>
      <c r="D108" s="104">
        <v>2007</v>
      </c>
      <c r="E108" s="131" t="str">
        <f>IF( $D108=0, "", IF( AND($D108&lt;=Prehledy!$K$3,$D108&gt;=Prehledy!$L$3),"U17,U19",  IF( AND($D108&lt;=Prehledy!$K$4,$D108&gt;=Prehledy!$L$4), "U15",  IF( AND($D108&lt;=Prehledy!$K$5, $D108&gt;=Prehledy!$L$5), "U13","U11"))))</f>
        <v>U17,U19</v>
      </c>
      <c r="F108" s="97"/>
      <c r="G108" s="122">
        <v>170</v>
      </c>
      <c r="H108" s="96" t="e">
        <f>IF(OR(ISNA(MATCH(A108,I.Stupen!#REF!:I.Stupen!#REF!,0)), ISBLANK(INDEX(I.Stupen!#REF!:I.Stupen!#REF!,MATCH(A108,I.Stupen!#REF!:I.Stupen!#REF!,0)) )), "",   INDEX(I.Stupen!#REF!:I.Stupen!#REF!,MATCH(A108,I.Stupen!#REF!:I.Stupen!#REF!,0)) )</f>
        <v>#REF!</v>
      </c>
      <c r="I108" s="130"/>
      <c r="J108" s="111"/>
      <c r="K108" s="153">
        <f>IF($F108="x",GETPIVOTDATA("St. Č",Prehledy!$A$6)-H108+1,0)</f>
        <v>0</v>
      </c>
      <c r="M108" s="153">
        <f t="shared" si="3"/>
        <v>0</v>
      </c>
    </row>
    <row r="109" spans="1:13" s="155" customFormat="1" ht="14.25" hidden="1">
      <c r="A109" s="122">
        <v>109</v>
      </c>
      <c r="B109" s="128" t="s">
        <v>62</v>
      </c>
      <c r="C109" s="128" t="s">
        <v>44</v>
      </c>
      <c r="D109" s="104">
        <v>2007</v>
      </c>
      <c r="E109" s="131" t="str">
        <f>IF( $D109=0, "", IF( AND($D109&lt;=Prehledy!$K$3,$D109&gt;=Prehledy!$L$3),"U17,U19",  IF( AND($D109&lt;=Prehledy!$K$4,$D109&gt;=Prehledy!$L$4), "U15",  IF( AND($D109&lt;=Prehledy!$K$5, $D109&gt;=Prehledy!$L$5), "U13","U11"))))</f>
        <v>U17,U19</v>
      </c>
      <c r="F109" s="97"/>
      <c r="G109" s="122">
        <v>170</v>
      </c>
      <c r="H109" s="96" t="e">
        <f>IF(OR(ISNA(MATCH(A109,I.Stupen!#REF!:I.Stupen!#REF!,0)), ISBLANK(INDEX(I.Stupen!#REF!:I.Stupen!#REF!,MATCH(A109,I.Stupen!#REF!:I.Stupen!#REF!,0)) )), "",   INDEX(I.Stupen!#REF!:I.Stupen!#REF!,MATCH(A109,I.Stupen!#REF!:I.Stupen!#REF!,0)) )</f>
        <v>#REF!</v>
      </c>
      <c r="I109" s="130"/>
      <c r="J109" s="111"/>
      <c r="K109" s="155">
        <f>IF($F109="x",GETPIVOTDATA("St. Č",Prehledy!$A$6)-H109+1,0)</f>
        <v>0</v>
      </c>
      <c r="M109" s="155">
        <f t="shared" si="3"/>
        <v>0</v>
      </c>
    </row>
    <row r="110" spans="1:13" s="155" customFormat="1" ht="14.25" hidden="1">
      <c r="A110" s="122">
        <v>110</v>
      </c>
      <c r="B110" s="128" t="s">
        <v>138</v>
      </c>
      <c r="C110" s="128" t="s">
        <v>60</v>
      </c>
      <c r="D110" s="104">
        <v>2008</v>
      </c>
      <c r="E110" s="131" t="str">
        <f>IF( $D110=0, "", IF( AND($D110&lt;=Prehledy!$K$3,$D110&gt;=Prehledy!$L$3),"U17,U19",  IF( AND($D110&lt;=Prehledy!$K$4,$D110&gt;=Prehledy!$L$4), "U15",  IF( AND($D110&lt;=Prehledy!$K$5, $D110&gt;=Prehledy!$L$5), "U13","U11"))))</f>
        <v>U15</v>
      </c>
      <c r="F110" s="97"/>
      <c r="G110" s="122">
        <v>190</v>
      </c>
      <c r="H110" s="96" t="e">
        <f>IF(OR(ISNA(MATCH(A110,I.Stupen!#REF!:I.Stupen!#REF!,0)), ISBLANK(INDEX(I.Stupen!#REF!:I.Stupen!#REF!,MATCH(A110,I.Stupen!#REF!:I.Stupen!#REF!,0)) )), "",   INDEX(I.Stupen!#REF!:I.Stupen!#REF!,MATCH(A110,I.Stupen!#REF!:I.Stupen!#REF!,0)) )</f>
        <v>#REF!</v>
      </c>
      <c r="I110" s="130"/>
      <c r="J110" s="111"/>
      <c r="K110" s="155">
        <f>IF($F110="x",GETPIVOTDATA("St. Č",Prehledy!$A$6)-H110+1,0)</f>
        <v>0</v>
      </c>
      <c r="M110" s="155">
        <f t="shared" si="3"/>
        <v>0</v>
      </c>
    </row>
    <row r="111" spans="1:13" s="155" customFormat="1" ht="14.25" hidden="1">
      <c r="A111" s="122">
        <v>111</v>
      </c>
      <c r="B111" s="128" t="s">
        <v>137</v>
      </c>
      <c r="C111" s="128" t="s">
        <v>60</v>
      </c>
      <c r="D111" s="104">
        <v>2009</v>
      </c>
      <c r="E111" s="131" t="str">
        <f>IF( $D111=0, "", IF( AND($D111&lt;=Prehledy!$K$3,$D111&gt;=Prehledy!$L$3),"U17,U19",  IF( AND($D111&lt;=Prehledy!$K$4,$D111&gt;=Prehledy!$L$4), "U15",  IF( AND($D111&lt;=Prehledy!$K$5, $D111&gt;=Prehledy!$L$5), "U13","U11"))))</f>
        <v>U15</v>
      </c>
      <c r="F111" s="97"/>
      <c r="G111" s="122">
        <v>190</v>
      </c>
      <c r="H111" s="96" t="e">
        <f>IF(OR(ISNA(MATCH(A111,I.Stupen!#REF!:I.Stupen!#REF!,0)), ISBLANK(INDEX(I.Stupen!#REF!:I.Stupen!#REF!,MATCH(A111,I.Stupen!#REF!:I.Stupen!#REF!,0)) )), "",   INDEX(I.Stupen!#REF!:I.Stupen!#REF!,MATCH(A111,I.Stupen!#REF!:I.Stupen!#REF!,0)) )</f>
        <v>#REF!</v>
      </c>
      <c r="I111" s="130"/>
      <c r="J111" s="111"/>
      <c r="K111" s="155">
        <f>IF($F111="x",GETPIVOTDATA("St. Č",Prehledy!$A$6)-H111+1,0)</f>
        <v>0</v>
      </c>
      <c r="M111" s="155">
        <f t="shared" si="3"/>
        <v>0</v>
      </c>
    </row>
    <row r="112" spans="1:13" s="155" customFormat="1" ht="14.25" hidden="1">
      <c r="A112" s="122">
        <v>112</v>
      </c>
      <c r="B112" s="128" t="s">
        <v>84</v>
      </c>
      <c r="C112" s="128" t="s">
        <v>46</v>
      </c>
      <c r="D112" s="104">
        <v>2009</v>
      </c>
      <c r="E112" s="131" t="str">
        <f>IF( $D112=0, "", IF( AND($D112&lt;=Prehledy!$K$3,$D112&gt;=Prehledy!$L$3),"U17,U19",  IF( AND($D112&lt;=Prehledy!$K$4,$D112&gt;=Prehledy!$L$4), "U15",  IF( AND($D112&lt;=Prehledy!$K$5, $D112&gt;=Prehledy!$L$5), "U13","U11"))))</f>
        <v>U15</v>
      </c>
      <c r="F112" s="97"/>
      <c r="G112" s="122">
        <v>190</v>
      </c>
      <c r="H112" s="96" t="e">
        <f>IF(OR(ISNA(MATCH(A112,I.Stupen!#REF!:I.Stupen!#REF!,0)), ISBLANK(INDEX(I.Stupen!#REF!:I.Stupen!#REF!,MATCH(A112,I.Stupen!#REF!:I.Stupen!#REF!,0)) )), "",   INDEX(I.Stupen!#REF!:I.Stupen!#REF!,MATCH(A112,I.Stupen!#REF!:I.Stupen!#REF!,0)) )</f>
        <v>#REF!</v>
      </c>
      <c r="I112" s="130"/>
      <c r="J112" s="111"/>
      <c r="K112" s="155">
        <f>IF($F112="x",GETPIVOTDATA("St. Č",Prehledy!$A$6)-H112+1,0)</f>
        <v>0</v>
      </c>
      <c r="M112" s="155">
        <f t="shared" si="3"/>
        <v>0</v>
      </c>
    </row>
    <row r="113" spans="1:13" s="155" customFormat="1" ht="14.25" hidden="1">
      <c r="A113" s="122">
        <v>113</v>
      </c>
      <c r="B113" s="128" t="s">
        <v>92</v>
      </c>
      <c r="C113" s="128" t="s">
        <v>60</v>
      </c>
      <c r="D113" s="104">
        <v>2008</v>
      </c>
      <c r="E113" s="131" t="str">
        <f>IF( $D113=0, "", IF( AND($D113&lt;=Prehledy!$K$3,$D113&gt;=Prehledy!$L$3),"U17,U19",  IF( AND($D113&lt;=Prehledy!$K$4,$D113&gt;=Prehledy!$L$4), "U15",  IF( AND($D113&lt;=Prehledy!$K$5, $D113&gt;=Prehledy!$L$5), "U13","U11"))))</f>
        <v>U15</v>
      </c>
      <c r="F113" s="97"/>
      <c r="G113" s="122">
        <v>190</v>
      </c>
      <c r="H113" s="96" t="e">
        <f>IF(OR(ISNA(MATCH(A113,I.Stupen!#REF!:I.Stupen!#REF!,0)), ISBLANK(INDEX(I.Stupen!#REF!:I.Stupen!#REF!,MATCH(A113,I.Stupen!#REF!:I.Stupen!#REF!,0)) )), "",   INDEX(I.Stupen!#REF!:I.Stupen!#REF!,MATCH(A113,I.Stupen!#REF!:I.Stupen!#REF!,0)) )</f>
        <v>#REF!</v>
      </c>
      <c r="I113" s="130"/>
      <c r="J113" s="111"/>
      <c r="K113" s="155">
        <f>IF($F113="x",GETPIVOTDATA("St. Č",Prehledy!$A$6)-H113+1,0)</f>
        <v>0</v>
      </c>
      <c r="M113" s="155">
        <f t="shared" si="3"/>
        <v>0</v>
      </c>
    </row>
    <row r="114" spans="1:13" s="155" customFormat="1" ht="14.25" hidden="1">
      <c r="A114" s="122">
        <v>114</v>
      </c>
      <c r="B114" s="128" t="s">
        <v>102</v>
      </c>
      <c r="C114" s="128" t="s">
        <v>42</v>
      </c>
      <c r="D114" s="104">
        <v>2012</v>
      </c>
      <c r="E114" s="131" t="str">
        <f>IF( $D114=0, "", IF( AND($D114&lt;=Prehledy!$K$3,$D114&gt;=Prehledy!$L$3),"U17,U19",  IF( AND($D114&lt;=Prehledy!$K$4,$D114&gt;=Prehledy!$L$4), "U15",  IF( AND($D114&lt;=Prehledy!$K$5, $D114&gt;=Prehledy!$L$5), "U13","U11"))))</f>
        <v>U11</v>
      </c>
      <c r="F114" s="97"/>
      <c r="G114" s="122">
        <v>210</v>
      </c>
      <c r="H114" s="96" t="e">
        <f>IF(OR(ISNA(MATCH(A114,I.Stupen!#REF!:I.Stupen!#REF!,0)), ISBLANK(INDEX(I.Stupen!#REF!:I.Stupen!#REF!,MATCH(A114,I.Stupen!#REF!:I.Stupen!#REF!,0)) )), "",   INDEX(I.Stupen!#REF!:I.Stupen!#REF!,MATCH(A114,I.Stupen!#REF!:I.Stupen!#REF!,0)) )</f>
        <v>#REF!</v>
      </c>
      <c r="I114" s="130"/>
      <c r="J114" s="111"/>
      <c r="K114" s="155">
        <f>IF($F114="x",GETPIVOTDATA("St. Č",Prehledy!$A$6)-H114+1,0)</f>
        <v>0</v>
      </c>
      <c r="M114" s="155">
        <f t="shared" si="3"/>
        <v>0</v>
      </c>
    </row>
    <row r="115" spans="1:13" s="155" customFormat="1" ht="14.25" hidden="1">
      <c r="A115" s="122">
        <v>115</v>
      </c>
      <c r="B115" s="128" t="s">
        <v>71</v>
      </c>
      <c r="C115" s="128" t="s">
        <v>43</v>
      </c>
      <c r="D115" s="104">
        <v>2010</v>
      </c>
      <c r="E115" s="131" t="str">
        <f>IF( $D115=0, "", IF( AND($D115&lt;=Prehledy!$K$3,$D115&gt;=Prehledy!$L$3),"U17,U19",  IF( AND($D115&lt;=Prehledy!$K$4,$D115&gt;=Prehledy!$L$4), "U15",  IF( AND($D115&lt;=Prehledy!$K$5, $D115&gt;=Prehledy!$L$5), "U13","U11"))))</f>
        <v>U13</v>
      </c>
      <c r="F115" s="97"/>
      <c r="G115" s="122">
        <v>210</v>
      </c>
      <c r="H115" s="96" t="e">
        <f>IF(OR(ISNA(MATCH(A115,I.Stupen!#REF!:I.Stupen!#REF!,0)), ISBLANK(INDEX(I.Stupen!#REF!:I.Stupen!#REF!,MATCH(A115,I.Stupen!#REF!:I.Stupen!#REF!,0)) )), "",   INDEX(I.Stupen!#REF!:I.Stupen!#REF!,MATCH(A115,I.Stupen!#REF!:I.Stupen!#REF!,0)) )</f>
        <v>#REF!</v>
      </c>
      <c r="I115" s="130"/>
      <c r="J115" s="111"/>
      <c r="K115" s="155">
        <f>IF($F115="x",GETPIVOTDATA("St. Č",Prehledy!$A$6)-H115+1,0)</f>
        <v>0</v>
      </c>
      <c r="M115" s="155">
        <f t="shared" si="3"/>
        <v>0</v>
      </c>
    </row>
    <row r="116" spans="1:13" s="155" customFormat="1" ht="14.25" hidden="1">
      <c r="A116" s="122">
        <v>116</v>
      </c>
      <c r="B116" s="128" t="s">
        <v>54</v>
      </c>
      <c r="C116" s="128" t="s">
        <v>46</v>
      </c>
      <c r="D116" s="104">
        <v>2007</v>
      </c>
      <c r="E116" s="131" t="str">
        <f>IF( $D116=0, "", IF( AND($D116&lt;=Prehledy!$K$3,$D116&gt;=Prehledy!$L$3),"U17,U19",  IF( AND($D116&lt;=Prehledy!$K$4,$D116&gt;=Prehledy!$L$4), "U15",  IF( AND($D116&lt;=Prehledy!$K$5, $D116&gt;=Prehledy!$L$5), "U13","U11"))))</f>
        <v>U17,U19</v>
      </c>
      <c r="F116" s="97"/>
      <c r="G116" s="122">
        <v>170</v>
      </c>
      <c r="H116" s="96" t="e">
        <f>IF(OR(ISNA(MATCH(A116,I.Stupen!#REF!:I.Stupen!#REF!,0)), ISBLANK(INDEX(I.Stupen!#REF!:I.Stupen!#REF!,MATCH(A116,I.Stupen!#REF!:I.Stupen!#REF!,0)) )), "",   INDEX(I.Stupen!#REF!:I.Stupen!#REF!,MATCH(A116,I.Stupen!#REF!:I.Stupen!#REF!,0)) )</f>
        <v>#REF!</v>
      </c>
      <c r="I116" s="130"/>
      <c r="J116" s="111"/>
      <c r="K116" s="155">
        <f>IF($F116="x",GETPIVOTDATA("St. Č",Prehledy!$A$6)-H116+1,0)</f>
        <v>0</v>
      </c>
      <c r="M116" s="155">
        <f t="shared" si="3"/>
        <v>0</v>
      </c>
    </row>
    <row r="117" spans="1:13" s="155" customFormat="1" ht="14.25" hidden="1">
      <c r="A117" s="122">
        <v>117</v>
      </c>
      <c r="B117" s="128" t="s">
        <v>98</v>
      </c>
      <c r="C117" s="128" t="s">
        <v>42</v>
      </c>
      <c r="D117" s="104">
        <v>2010</v>
      </c>
      <c r="E117" s="131" t="str">
        <f>IF( $D117=0, "", IF( AND($D117&lt;=Prehledy!$K$3,$D117&gt;=Prehledy!$L$3),"U17,U19",  IF( AND($D117&lt;=Prehledy!$K$4,$D117&gt;=Prehledy!$L$4), "U15",  IF( AND($D117&lt;=Prehledy!$K$5, $D117&gt;=Prehledy!$L$5), "U13","U11"))))</f>
        <v>U13</v>
      </c>
      <c r="F117" s="97"/>
      <c r="G117" s="122">
        <v>210</v>
      </c>
      <c r="H117" s="96" t="e">
        <f>IF(OR(ISNA(MATCH(A117,I.Stupen!#REF!:I.Stupen!#REF!,0)), ISBLANK(INDEX(I.Stupen!#REF!:I.Stupen!#REF!,MATCH(A117,I.Stupen!#REF!:I.Stupen!#REF!,0)) )), "",   INDEX(I.Stupen!#REF!:I.Stupen!#REF!,MATCH(A117,I.Stupen!#REF!:I.Stupen!#REF!,0)) )</f>
        <v>#REF!</v>
      </c>
      <c r="I117" s="130"/>
      <c r="J117" s="111"/>
      <c r="K117" s="155">
        <f>IF($F117="x",GETPIVOTDATA("St. Č",Prehledy!$A$6)-H117+1,0)</f>
        <v>0</v>
      </c>
      <c r="M117" s="155">
        <f t="shared" si="3"/>
        <v>0</v>
      </c>
    </row>
    <row r="118" spans="1:13" s="160" customFormat="1" ht="14.25" hidden="1">
      <c r="A118" s="122">
        <v>118</v>
      </c>
      <c r="B118" s="128" t="s">
        <v>123</v>
      </c>
      <c r="C118" s="128" t="s">
        <v>116</v>
      </c>
      <c r="D118" s="104">
        <v>2011</v>
      </c>
      <c r="E118" s="131" t="str">
        <f>IF( $D118=0, "", IF( AND($D118&lt;=Prehledy!$K$3,$D118&gt;=Prehledy!$L$3),"U17,U19",  IF( AND($D118&lt;=Prehledy!$K$4,$D118&gt;=Prehledy!$L$4), "U15",  IF( AND($D118&lt;=Prehledy!$K$5, $D118&gt;=Prehledy!$L$5), "U13","U11"))))</f>
        <v>U13</v>
      </c>
      <c r="F118" s="97"/>
      <c r="G118" s="122">
        <v>210</v>
      </c>
      <c r="H118" s="96" t="e">
        <f>IF(OR(ISNA(MATCH(A118,I.Stupen!#REF!:I.Stupen!#REF!,0)), ISBLANK(INDEX(I.Stupen!#REF!:I.Stupen!#REF!,MATCH(A118,I.Stupen!#REF!:I.Stupen!#REF!,0)) )), "",   INDEX(I.Stupen!#REF!:I.Stupen!#REF!,MATCH(A118,I.Stupen!#REF!:I.Stupen!#REF!,0)) )</f>
        <v>#REF!</v>
      </c>
      <c r="I118" s="130"/>
      <c r="J118" s="111"/>
      <c r="K118" s="160">
        <f>IF($F118="x",GETPIVOTDATA("St. Č",Prehledy!$A$6)-H118+1,0)</f>
        <v>0</v>
      </c>
      <c r="M118" s="160">
        <f t="shared" si="3"/>
        <v>0</v>
      </c>
    </row>
    <row r="119" spans="1:13" s="155" customFormat="1" ht="14.25" hidden="1">
      <c r="A119" s="122"/>
      <c r="B119" s="128"/>
      <c r="C119" s="128"/>
      <c r="D119" s="104"/>
      <c r="E119" s="131" t="str">
        <f>IF( $D119=0, "", IF( AND($D119&lt;=Prehledy!$K$3,$D119&gt;=Prehledy!$L$3),"U17,U19",  IF( AND($D119&lt;=Prehledy!$K$4,$D119&gt;=Prehledy!$L$4), "U15",  IF( AND($D119&lt;=Prehledy!$K$5, $D119&gt;=Prehledy!$L$5), "U13","U11"))))</f>
        <v/>
      </c>
      <c r="F119" s="97"/>
      <c r="G119" s="122"/>
      <c r="H119" s="96" t="e">
        <f>IF(OR(ISNA(MATCH(A119,I.Stupen!#REF!:I.Stupen!#REF!,0)), ISBLANK(INDEX(I.Stupen!#REF!:I.Stupen!#REF!,MATCH(A119,I.Stupen!#REF!:I.Stupen!#REF!,0)) )), "",   INDEX(I.Stupen!#REF!:I.Stupen!#REF!,MATCH(A119,I.Stupen!#REF!:I.Stupen!#REF!,0)) )</f>
        <v>#REF!</v>
      </c>
      <c r="I119" s="130"/>
      <c r="J119" s="111"/>
      <c r="K119" s="155">
        <f>IF($F119="x",GETPIVOTDATA("St. Č",Prehledy!$A$6)-H119+1,0)</f>
        <v>0</v>
      </c>
      <c r="M119" s="155">
        <f t="shared" si="3"/>
        <v>0</v>
      </c>
    </row>
    <row r="120" spans="1:13" s="155" customFormat="1" ht="14.25" hidden="1">
      <c r="A120" s="122"/>
      <c r="B120" s="128"/>
      <c r="C120" s="128"/>
      <c r="D120" s="104"/>
      <c r="E120" s="131" t="str">
        <f>IF( $D120=0, "", IF( AND($D120&lt;=Prehledy!$K$3,$D120&gt;=Prehledy!$L$3),"U17,U19",  IF( AND($D120&lt;=Prehledy!$K$4,$D120&gt;=Prehledy!$L$4), "U15",  IF( AND($D120&lt;=Prehledy!$K$5, $D120&gt;=Prehledy!$L$5), "U13","U11"))))</f>
        <v/>
      </c>
      <c r="F120" s="97"/>
      <c r="G120" s="122"/>
      <c r="H120" s="96" t="e">
        <f>IF(OR(ISNA(MATCH(A120,I.Stupen!#REF!:I.Stupen!#REF!,0)), ISBLANK(INDEX(I.Stupen!#REF!:I.Stupen!#REF!,MATCH(A120,I.Stupen!#REF!:I.Stupen!#REF!,0)) )), "",   INDEX(I.Stupen!#REF!:I.Stupen!#REF!,MATCH(A120,I.Stupen!#REF!:I.Stupen!#REF!,0)) )</f>
        <v>#REF!</v>
      </c>
      <c r="I120" s="130"/>
      <c r="J120" s="111"/>
      <c r="K120" s="155">
        <f>IF($F120="x",GETPIVOTDATA("St. Č",Prehledy!$A$6)-H120+1,0)</f>
        <v>0</v>
      </c>
      <c r="M120" s="155">
        <f t="shared" si="3"/>
        <v>0</v>
      </c>
    </row>
    <row r="121" spans="1:13" s="148" customFormat="1" ht="14.25" hidden="1">
      <c r="A121" s="122"/>
      <c r="B121" s="128"/>
      <c r="C121" s="128"/>
      <c r="D121" s="104"/>
      <c r="E121" s="131" t="str">
        <f>IF( $D121=0, "", IF( AND($D121&lt;=Prehledy!$K$3,$D121&gt;=Prehledy!$L$3),"U17,U19",  IF( AND($D121&lt;=Prehledy!$K$4,$D121&gt;=Prehledy!$L$4), "U15",  IF( AND($D121&lt;=Prehledy!$K$5, $D121&gt;=Prehledy!$L$5), "U13","U11"))))</f>
        <v/>
      </c>
      <c r="F121" s="97"/>
      <c r="G121" s="122"/>
      <c r="H121" s="96" t="e">
        <f>IF(OR(ISNA(MATCH(A121,I.Stupen!#REF!:I.Stupen!#REF!,0)), ISBLANK(INDEX(I.Stupen!#REF!:I.Stupen!#REF!,MATCH(A121,I.Stupen!#REF!:I.Stupen!#REF!,0)) )), "",   INDEX(I.Stupen!#REF!:I.Stupen!#REF!,MATCH(A121,I.Stupen!#REF!:I.Stupen!#REF!,0)) )</f>
        <v>#REF!</v>
      </c>
      <c r="I121" s="130"/>
      <c r="J121" s="111"/>
      <c r="K121" s="148">
        <f>IF($F121="x",GETPIVOTDATA("St. Č",Prehledy!$A$6)-H121+1,0)</f>
        <v>0</v>
      </c>
      <c r="M121" s="150">
        <f t="shared" si="3"/>
        <v>0</v>
      </c>
    </row>
    <row r="122" spans="1:13" s="148" customFormat="1" ht="14.25" hidden="1">
      <c r="A122" s="122"/>
      <c r="B122" s="128"/>
      <c r="C122" s="128"/>
      <c r="D122" s="104"/>
      <c r="E122" s="131" t="str">
        <f>IF( $D122=0, "", IF( AND($D122&lt;=Prehledy!$K$3,$D122&gt;=Prehledy!$L$3),"U17,U19",  IF( AND($D122&lt;=Prehledy!$K$4,$D122&gt;=Prehledy!$L$4), "U15",  IF( AND($D122&lt;=Prehledy!$K$5, $D122&gt;=Prehledy!$L$5), "U13","U11"))))</f>
        <v/>
      </c>
      <c r="F122" s="97"/>
      <c r="G122" s="122"/>
      <c r="H122" s="96" t="e">
        <f>IF(OR(ISNA(MATCH(A122,I.Stupen!#REF!:I.Stupen!#REF!,0)), ISBLANK(INDEX(I.Stupen!#REF!:I.Stupen!#REF!,MATCH(A122,I.Stupen!#REF!:I.Stupen!#REF!,0)) )), "",   INDEX(I.Stupen!#REF!:I.Stupen!#REF!,MATCH(A122,I.Stupen!#REF!:I.Stupen!#REF!,0)) )</f>
        <v>#REF!</v>
      </c>
      <c r="I122" s="130"/>
      <c r="J122" s="111"/>
      <c r="K122" s="148">
        <f>IF($F122="x",GETPIVOTDATA("St. Č",Prehledy!$A$6)-H122+1,0)</f>
        <v>0</v>
      </c>
      <c r="M122" s="150">
        <f t="shared" si="3"/>
        <v>0</v>
      </c>
    </row>
    <row r="123" spans="1:13" s="148" customFormat="1" ht="14.25" hidden="1">
      <c r="A123" s="122"/>
      <c r="B123" s="128"/>
      <c r="C123" s="128"/>
      <c r="D123" s="104"/>
      <c r="E123" s="131" t="str">
        <f>IF( $D123=0, "", IF( AND($D123&lt;=Prehledy!$K$3,$D123&gt;=Prehledy!$L$3),"U17,U19",  IF( AND($D123&lt;=Prehledy!$K$4,$D123&gt;=Prehledy!$L$4), "U15",  IF( AND($D123&lt;=Prehledy!$K$5, $D123&gt;=Prehledy!$L$5), "U13","U11"))))</f>
        <v/>
      </c>
      <c r="F123" s="97"/>
      <c r="G123" s="122"/>
      <c r="H123" s="96" t="e">
        <f>IF(OR(ISNA(MATCH(A123,I.Stupen!#REF!:I.Stupen!#REF!,0)), ISBLANK(INDEX(I.Stupen!#REF!:I.Stupen!#REF!,MATCH(A123,I.Stupen!#REF!:I.Stupen!#REF!,0)) )), "",   INDEX(I.Stupen!#REF!:I.Stupen!#REF!,MATCH(A123,I.Stupen!#REF!:I.Stupen!#REF!,0)) )</f>
        <v>#REF!</v>
      </c>
      <c r="I123" s="130"/>
      <c r="J123" s="111"/>
      <c r="K123" s="148">
        <f>IF($F123="x",GETPIVOTDATA("St. Č",Prehledy!$A$6)-H123+1,0)</f>
        <v>0</v>
      </c>
      <c r="M123" s="150">
        <f t="shared" si="3"/>
        <v>0</v>
      </c>
    </row>
    <row r="124" spans="1:13" s="148" customFormat="1" ht="14.25" hidden="1">
      <c r="A124" s="122"/>
      <c r="B124" s="128"/>
      <c r="C124" s="128"/>
      <c r="D124" s="104"/>
      <c r="E124" s="131" t="str">
        <f>IF( $D124=0, "", IF( AND($D124&lt;=Prehledy!$K$3,$D124&gt;=Prehledy!$L$3),"U17,U19",  IF( AND($D124&lt;=Prehledy!$K$4,$D124&gt;=Prehledy!$L$4), "U15",  IF( AND($D124&lt;=Prehledy!$K$5, $D124&gt;=Prehledy!$L$5), "U13","U11"))))</f>
        <v/>
      </c>
      <c r="F124" s="97"/>
      <c r="G124" s="122"/>
      <c r="H124" s="96" t="e">
        <f>IF(OR(ISNA(MATCH(A124,I.Stupen!#REF!:I.Stupen!#REF!,0)), ISBLANK(INDEX(I.Stupen!#REF!:I.Stupen!#REF!,MATCH(A124,I.Stupen!#REF!:I.Stupen!#REF!,0)) )), "",   INDEX(I.Stupen!#REF!:I.Stupen!#REF!,MATCH(A124,I.Stupen!#REF!:I.Stupen!#REF!,0)) )</f>
        <v>#REF!</v>
      </c>
      <c r="I124" s="130"/>
      <c r="J124" s="111"/>
      <c r="K124" s="148">
        <f>IF($F124="x",GETPIVOTDATA("St. Č",Prehledy!$A$6)-H124+1,0)</f>
        <v>0</v>
      </c>
      <c r="M124" s="150">
        <f t="shared" si="3"/>
        <v>0</v>
      </c>
    </row>
    <row r="125" spans="1:13" s="148" customFormat="1" ht="14.25" hidden="1">
      <c r="A125" s="122"/>
      <c r="B125" s="128"/>
      <c r="C125" s="128"/>
      <c r="D125" s="151"/>
      <c r="E125" s="131" t="str">
        <f>IF( $D125=0, "", IF( AND($D125&lt;=Prehledy!$K$3,$D125&gt;=Prehledy!$L$3),"U17,U19",  IF( AND($D125&lt;=Prehledy!$K$4,$D125&gt;=Prehledy!$L$4), "U15",  IF( AND($D125&lt;=Prehledy!$K$5, $D125&gt;=Prehledy!$L$5), "U13","U11"))))</f>
        <v/>
      </c>
      <c r="F125" s="97"/>
      <c r="G125" s="122"/>
      <c r="H125" s="96" t="e">
        <f>IF(OR(ISNA(MATCH(A125,I.Stupen!#REF!:I.Stupen!#REF!,0)), ISBLANK(INDEX(I.Stupen!#REF!:I.Stupen!#REF!,MATCH(A125,I.Stupen!#REF!:I.Stupen!#REF!,0)) )), "",   INDEX(I.Stupen!#REF!:I.Stupen!#REF!,MATCH(A125,I.Stupen!#REF!:I.Stupen!#REF!,0)) )</f>
        <v>#REF!</v>
      </c>
      <c r="I125" s="130"/>
      <c r="J125" s="111"/>
      <c r="K125" s="148">
        <f>IF($F125="x",GETPIVOTDATA("St. Č",Prehledy!$A$6)-H125+1,0)</f>
        <v>0</v>
      </c>
      <c r="M125" s="150">
        <f t="shared" si="3"/>
        <v>0</v>
      </c>
    </row>
    <row r="126" spans="1:13" ht="14.25" hidden="1">
      <c r="A126" s="122"/>
      <c r="B126" s="128"/>
      <c r="C126" s="128"/>
      <c r="D126" s="104"/>
      <c r="E126" s="131" t="str">
        <f>IF( $D126=0, "", IF( AND($D126&lt;=Prehledy!$K$3,$D126&gt;=Prehledy!$L$3),"U17,U19",  IF( AND($D126&lt;=Prehledy!$K$4,$D126&gt;=Prehledy!$L$4), "U15",  IF( AND($D126&lt;=Prehledy!$K$5, $D126&gt;=Prehledy!$L$5), "U13","U11"))))</f>
        <v/>
      </c>
      <c r="F126" s="97"/>
      <c r="G126" s="122"/>
      <c r="H126" s="96" t="e">
        <f>IF(OR(ISNA(MATCH(A126,I.Stupen!#REF!:I.Stupen!#REF!,0)), ISBLANK(INDEX(I.Stupen!#REF!:I.Stupen!#REF!,MATCH(A126,I.Stupen!#REF!:I.Stupen!#REF!,0)) )), "",   INDEX(I.Stupen!#REF!:I.Stupen!#REF!,MATCH(A126,I.Stupen!#REF!:I.Stupen!#REF!,0)) )</f>
        <v>#REF!</v>
      </c>
      <c r="I126" s="130"/>
      <c r="J126" s="111"/>
      <c r="K126" s="121">
        <f>IF($F126="x",GETPIVOTDATA("St. Č",Prehledy!$A$6)-H126+1,0)</f>
        <v>0</v>
      </c>
      <c r="L126" s="147"/>
      <c r="M126" s="150">
        <f t="shared" si="3"/>
        <v>0</v>
      </c>
    </row>
    <row r="127" spans="1:13" ht="14.25" hidden="1">
      <c r="A127" s="113"/>
      <c r="B127" s="128"/>
      <c r="C127" s="128"/>
      <c r="D127" s="104"/>
      <c r="E127" s="131" t="str">
        <f>IF( $D127=0, "", IF( AND($D127&lt;=Prehledy!$K$3,$D127&gt;=Prehledy!$L$3),"U17,U19",  IF( AND($D127&lt;=Prehledy!$K$4,$D127&gt;=Prehledy!$L$4), "U15",  IF( AND($D127&lt;=Prehledy!$K$5, $D127&gt;=Prehledy!$L$5), "U13","U11"))))</f>
        <v/>
      </c>
      <c r="F127" s="97"/>
      <c r="G127" s="122"/>
      <c r="H127" s="96" t="e">
        <f>IF(OR(ISNA(MATCH(A127,I.Stupen!#REF!:I.Stupen!#REF!,0)), ISBLANK(INDEX(I.Stupen!#REF!:I.Stupen!#REF!,MATCH(A127,I.Stupen!#REF!:I.Stupen!#REF!,0)) )), "",   INDEX(I.Stupen!#REF!:I.Stupen!#REF!,MATCH(A127,I.Stupen!#REF!:I.Stupen!#REF!,0)) )</f>
        <v>#REF!</v>
      </c>
      <c r="I127" s="130"/>
      <c r="J127" s="111"/>
      <c r="K127" s="121">
        <f>IF($F127="x",GETPIVOTDATA("St. Č",Prehledy!$A$6)-H127+1,0)</f>
        <v>0</v>
      </c>
      <c r="L127" s="147"/>
      <c r="M127" s="127"/>
    </row>
    <row r="128" spans="1:13" s="126" customFormat="1" ht="14.25" hidden="1">
      <c r="A128" s="113"/>
      <c r="B128" s="128"/>
      <c r="C128" s="128"/>
      <c r="D128" s="104"/>
      <c r="E128" s="131" t="str">
        <f>IF( $D128=0, "", IF( AND($D128&lt;=Prehledy!$K$3,$D128&gt;=Prehledy!$L$3),"U17,U19",  IF( AND($D128&lt;=Prehledy!$K$4,$D128&gt;=Prehledy!$L$4), "U15",  IF( AND($D128&lt;=Prehledy!$K$5, $D128&gt;=Prehledy!$L$5), "U13","U11"))))</f>
        <v/>
      </c>
      <c r="F128" s="97"/>
      <c r="G128" s="122"/>
      <c r="H128" s="96" t="e">
        <f>IF(OR(ISNA(MATCH(A128,I.Stupen!#REF!:I.Stupen!#REF!,0)), ISBLANK(INDEX(I.Stupen!#REF!:I.Stupen!#REF!,MATCH(A128,I.Stupen!#REF!:I.Stupen!#REF!,0)) )), "",   INDEX(I.Stupen!#REF!:I.Stupen!#REF!,MATCH(A128,I.Stupen!#REF!:I.Stupen!#REF!,0)) )</f>
        <v>#REF!</v>
      </c>
      <c r="I128" s="130"/>
      <c r="J128" s="111"/>
      <c r="K128" s="126">
        <f>IF($F128="x",GETPIVOTDATA("St. Č",Prehledy!$A$6)-H128+1,0)</f>
        <v>0</v>
      </c>
      <c r="L128" s="147"/>
      <c r="M128" s="127"/>
    </row>
    <row r="129" spans="1:10" hidden="1">
      <c r="A129" s="81"/>
      <c r="B129" s="128"/>
      <c r="C129" s="128"/>
      <c r="D129" s="111"/>
      <c r="E129" s="130" t="str">
        <f>IF( $D129=0, "", IF($D129&lt;=Prehledy!$K$3,"d",  IF( AND($D129&lt;=Prehledy!$K$4,$D129&gt;=Prehledy!$L$4), "sž",  IF( AND($D129&lt;=Prehledy!$K$5, $D129&gt;=Prehledy!$L$5), "mž","nž"))))</f>
        <v/>
      </c>
      <c r="F129" s="97"/>
      <c r="G129" s="104"/>
      <c r="H129" s="96" t="e">
        <f>IF(OR(ISNA(MATCH(A129,I.Stupen!#REF!:I.Stupen!#REF!,0)), ISBLANK(INDEX(I.Stupen!#REF!:I.Stupen!#REF!,MATCH(A129,I.Stupen!#REF!:I.Stupen!#REF!,0)) )), "",   INDEX(I.Stupen!#REF!:I.Stupen!#REF!,MATCH(A129,I.Stupen!#REF!:I.Stupen!#REF!,0)) )</f>
        <v>#REF!</v>
      </c>
      <c r="I129" s="130"/>
      <c r="J129" s="125"/>
    </row>
    <row r="130" spans="1:10" hidden="1">
      <c r="A130" s="81"/>
      <c r="B130" s="128"/>
      <c r="C130" s="128"/>
      <c r="D130" s="111"/>
      <c r="E130" s="130" t="str">
        <f>IF( $D130=0, "", IF($D130&lt;=Prehledy!$K$3,"d",  IF( AND($D130&lt;=Prehledy!$K$4,$D130&gt;=Prehledy!$L$4), "sž",  IF( AND($D130&lt;=Prehledy!$K$5, $D130&gt;=Prehledy!$L$5), "mž","nž"))))</f>
        <v/>
      </c>
      <c r="F130" s="97"/>
      <c r="G130" s="104"/>
      <c r="H130" s="96" t="e">
        <f>IF(OR(ISNA(MATCH(A130,I.Stupen!#REF!:I.Stupen!#REF!,0)), ISBLANK(INDEX(I.Stupen!#REF!:I.Stupen!#REF!,MATCH(A130,I.Stupen!#REF!:I.Stupen!#REF!,0)) )), "",   INDEX(I.Stupen!#REF!:I.Stupen!#REF!,MATCH(A130,I.Stupen!#REF!:I.Stupen!#REF!,0)) )</f>
        <v>#REF!</v>
      </c>
      <c r="I130" s="130"/>
      <c r="J130" s="125"/>
    </row>
    <row r="131" spans="1:10" hidden="1">
      <c r="A131" s="81"/>
      <c r="B131" s="128"/>
      <c r="C131" s="128"/>
      <c r="D131" s="111"/>
      <c r="E131" s="130" t="str">
        <f>IF( $D131=0, "", IF($D131&lt;=Prehledy!$K$3,"d",  IF( AND($D131&lt;=Prehledy!$K$4,$D131&gt;=Prehledy!$L$4), "sž",  IF( AND($D131&lt;=Prehledy!$K$5, $D131&gt;=Prehledy!$L$5), "mž","nž"))))</f>
        <v/>
      </c>
      <c r="F131" s="97"/>
      <c r="G131" s="104"/>
      <c r="H131" s="96" t="e">
        <f>IF(OR(ISNA(MATCH(A131,I.Stupen!#REF!:I.Stupen!#REF!,0)), ISBLANK(INDEX(I.Stupen!#REF!:I.Stupen!#REF!,MATCH(A131,I.Stupen!#REF!:I.Stupen!#REF!,0)) )), "",   INDEX(I.Stupen!#REF!:I.Stupen!#REF!,MATCH(A131,I.Stupen!#REF!:I.Stupen!#REF!,0)) )</f>
        <v>#REF!</v>
      </c>
      <c r="I131" s="130"/>
      <c r="J131" s="125"/>
    </row>
    <row r="132" spans="1:10" hidden="1">
      <c r="A132" s="81"/>
      <c r="B132" s="128"/>
      <c r="C132" s="128"/>
      <c r="D132" s="111"/>
      <c r="E132" s="130" t="str">
        <f>IF( $D132=0, "", IF($D132&lt;=Prehledy!$K$3,"d",  IF( AND($D132&lt;=Prehledy!$K$4,$D132&gt;=Prehledy!$L$4), "sž",  IF( AND($D132&lt;=Prehledy!$K$5, $D132&gt;=Prehledy!$L$5), "mž","nž"))))</f>
        <v/>
      </c>
      <c r="F132" s="97"/>
      <c r="G132" s="104"/>
      <c r="H132" s="96" t="e">
        <f>IF(OR(ISNA(MATCH(A132,I.Stupen!#REF!:I.Stupen!#REF!,0)), ISBLANK(INDEX(I.Stupen!#REF!:I.Stupen!#REF!,MATCH(A132,I.Stupen!#REF!:I.Stupen!#REF!,0)) )), "",   INDEX(I.Stupen!#REF!:I.Stupen!#REF!,MATCH(A132,I.Stupen!#REF!:I.Stupen!#REF!,0)) )</f>
        <v>#REF!</v>
      </c>
      <c r="I132" s="130"/>
      <c r="J132" s="125"/>
    </row>
    <row r="133" spans="1:10" hidden="1">
      <c r="A133" s="81"/>
      <c r="B133" s="128"/>
      <c r="C133" s="128"/>
      <c r="D133" s="111"/>
      <c r="E133" s="130" t="str">
        <f>IF( $D133=0, "", IF($D133&lt;=Prehledy!$K$3,"d",  IF( AND($D133&lt;=Prehledy!$K$4,$D133&gt;=Prehledy!$L$4), "sž",  IF( AND($D133&lt;=Prehledy!$K$5, $D133&gt;=Prehledy!$L$5), "mž","nž"))))</f>
        <v/>
      </c>
      <c r="F133" s="97"/>
      <c r="G133" s="104"/>
      <c r="H133" s="96" t="e">
        <f>IF(OR(ISNA(MATCH(A133,I.Stupen!#REF!:I.Stupen!#REF!,0)), ISBLANK(INDEX(I.Stupen!#REF!:I.Stupen!#REF!,MATCH(A133,I.Stupen!#REF!:I.Stupen!#REF!,0)) )), "",   INDEX(I.Stupen!#REF!:I.Stupen!#REF!,MATCH(A133,I.Stupen!#REF!:I.Stupen!#REF!,0)) )</f>
        <v>#REF!</v>
      </c>
      <c r="I133" s="130"/>
      <c r="J133" s="125"/>
    </row>
    <row r="134" spans="1:10" hidden="1">
      <c r="A134" s="81"/>
      <c r="B134" s="128"/>
      <c r="C134" s="128"/>
      <c r="D134" s="111"/>
      <c r="E134" s="130" t="str">
        <f>IF( $D134=0, "", IF($D134&lt;=Prehledy!$K$3,"d",  IF( AND($D134&lt;=Prehledy!$K$4,$D134&gt;=Prehledy!$L$4), "sž",  IF( AND($D134&lt;=Prehledy!$K$5, $D134&gt;=Prehledy!$L$5), "mž","nž"))))</f>
        <v/>
      </c>
      <c r="F134" s="97"/>
      <c r="G134" s="104"/>
      <c r="H134" s="96" t="e">
        <f>IF(OR(ISNA(MATCH(A134,I.Stupen!#REF!:I.Stupen!#REF!,0)), ISBLANK(INDEX(I.Stupen!#REF!:I.Stupen!#REF!,MATCH(A134,I.Stupen!#REF!:I.Stupen!#REF!,0)) )), "",   INDEX(I.Stupen!#REF!:I.Stupen!#REF!,MATCH(A134,I.Stupen!#REF!:I.Stupen!#REF!,0)) )</f>
        <v>#REF!</v>
      </c>
      <c r="I134" s="130"/>
      <c r="J134" s="125"/>
    </row>
    <row r="135" spans="1:10" hidden="1">
      <c r="A135" s="81"/>
      <c r="B135" s="128"/>
      <c r="C135" s="128"/>
      <c r="D135" s="111"/>
      <c r="E135" s="130" t="str">
        <f>IF( $D135=0, "", IF($D135&lt;=Prehledy!$K$3,"d",  IF( AND($D135&lt;=Prehledy!$K$4,$D135&gt;=Prehledy!$L$4), "sž",  IF( AND($D135&lt;=Prehledy!$K$5, $D135&gt;=Prehledy!$L$5), "mž","nž"))))</f>
        <v/>
      </c>
      <c r="F135" s="97"/>
      <c r="G135" s="104"/>
      <c r="H135" s="96" t="e">
        <f>IF(OR(ISNA(MATCH(A135,I.Stupen!#REF!:I.Stupen!#REF!,0)), ISBLANK(INDEX(I.Stupen!#REF!:I.Stupen!#REF!,MATCH(A135,I.Stupen!#REF!:I.Stupen!#REF!,0)) )), "",   INDEX(I.Stupen!#REF!:I.Stupen!#REF!,MATCH(A135,I.Stupen!#REF!:I.Stupen!#REF!,0)) )</f>
        <v>#REF!</v>
      </c>
      <c r="I135" s="130"/>
      <c r="J135" s="125"/>
    </row>
    <row r="136" spans="1:10" hidden="1">
      <c r="A136" s="81"/>
      <c r="B136" s="128"/>
      <c r="C136" s="128"/>
      <c r="D136" s="111"/>
      <c r="E136" s="130" t="str">
        <f>IF( $D136=0, "", IF($D136&lt;=Prehledy!$K$3,"d",  IF( AND($D136&lt;=Prehledy!$K$4,$D136&gt;=Prehledy!$L$4), "sž",  IF( AND($D136&lt;=Prehledy!$K$5, $D136&gt;=Prehledy!$L$5), "mž","nž"))))</f>
        <v/>
      </c>
      <c r="F136" s="97"/>
      <c r="G136" s="104"/>
      <c r="H136" s="96" t="e">
        <f>IF(OR(ISNA(MATCH(A136,I.Stupen!#REF!:I.Stupen!#REF!,0)), ISBLANK(INDEX(I.Stupen!#REF!:I.Stupen!#REF!,MATCH(A136,I.Stupen!#REF!:I.Stupen!#REF!,0)) )), "",   INDEX(I.Stupen!#REF!:I.Stupen!#REF!,MATCH(A136,I.Stupen!#REF!:I.Stupen!#REF!,0)) )</f>
        <v>#REF!</v>
      </c>
      <c r="I136" s="130"/>
      <c r="J136" s="125"/>
    </row>
    <row r="137" spans="1:10" hidden="1">
      <c r="A137" s="81"/>
      <c r="B137" s="128"/>
      <c r="C137" s="128"/>
      <c r="D137" s="111"/>
      <c r="E137" s="130" t="str">
        <f>IF( $D137=0, "", IF($D137&lt;=Prehledy!$K$3,"d",  IF( AND($D137&lt;=Prehledy!$K$4,$D137&gt;=Prehledy!$L$4), "sž",  IF( AND($D137&lt;=Prehledy!$K$5, $D137&gt;=Prehledy!$L$5), "mž","nž"))))</f>
        <v/>
      </c>
      <c r="F137" s="97"/>
      <c r="G137" s="104"/>
      <c r="H137" s="96" t="e">
        <f>IF(OR(ISNA(MATCH(A137,I.Stupen!#REF!:I.Stupen!#REF!,0)), ISBLANK(INDEX(I.Stupen!#REF!:I.Stupen!#REF!,MATCH(A137,I.Stupen!#REF!:I.Stupen!#REF!,0)) )), "",   INDEX(I.Stupen!#REF!:I.Stupen!#REF!,MATCH(A137,I.Stupen!#REF!:I.Stupen!#REF!,0)) )</f>
        <v>#REF!</v>
      </c>
      <c r="I137" s="130"/>
      <c r="J137" s="125"/>
    </row>
    <row r="138" spans="1:10" hidden="1">
      <c r="A138" s="81"/>
      <c r="B138" s="128"/>
      <c r="C138" s="128"/>
      <c r="D138" s="111"/>
      <c r="E138" s="130" t="str">
        <f>IF( $D138=0, "", IF($D138&lt;=Prehledy!$K$3,"d",  IF( AND($D138&lt;=Prehledy!$K$4,$D138&gt;=Prehledy!$L$4), "sž",  IF( AND($D138&lt;=Prehledy!$K$5, $D138&gt;=Prehledy!$L$5), "mž","nž"))))</f>
        <v/>
      </c>
      <c r="F138" s="97"/>
      <c r="G138" s="104"/>
      <c r="H138" s="96" t="e">
        <f>IF(OR(ISNA(MATCH(A138,I.Stupen!#REF!:I.Stupen!#REF!,0)), ISBLANK(INDEX(I.Stupen!#REF!:I.Stupen!#REF!,MATCH(A138,I.Stupen!#REF!:I.Stupen!#REF!,0)) )), "",   INDEX(I.Stupen!#REF!:I.Stupen!#REF!,MATCH(A138,I.Stupen!#REF!:I.Stupen!#REF!,0)) )</f>
        <v>#REF!</v>
      </c>
      <c r="I138" s="130"/>
      <c r="J138" s="125"/>
    </row>
    <row r="139" spans="1:10" hidden="1">
      <c r="A139" s="81"/>
      <c r="B139" s="128"/>
      <c r="C139" s="128"/>
      <c r="D139" s="111"/>
      <c r="E139" s="130" t="str">
        <f>IF( $D139=0, "", IF($D139&lt;=Prehledy!$K$3,"d",  IF( AND($D139&lt;=Prehledy!$K$4,$D139&gt;=Prehledy!$L$4), "sž",  IF( AND($D139&lt;=Prehledy!$K$5, $D139&gt;=Prehledy!$L$5), "mž","nž"))))</f>
        <v/>
      </c>
      <c r="F139" s="97"/>
      <c r="G139" s="104"/>
      <c r="H139" s="96" t="e">
        <f>IF(OR(ISNA(MATCH(A139,I.Stupen!#REF!:I.Stupen!#REF!,0)), ISBLANK(INDEX(I.Stupen!#REF!:I.Stupen!#REF!,MATCH(A139,I.Stupen!#REF!:I.Stupen!#REF!,0)) )), "",   INDEX(I.Stupen!#REF!:I.Stupen!#REF!,MATCH(A139,I.Stupen!#REF!:I.Stupen!#REF!,0)) )</f>
        <v>#REF!</v>
      </c>
      <c r="I139" s="130"/>
      <c r="J139" s="125"/>
    </row>
    <row r="140" spans="1:10" hidden="1">
      <c r="A140" s="81"/>
      <c r="B140" s="128"/>
      <c r="C140" s="128"/>
      <c r="D140" s="111"/>
      <c r="E140" s="130" t="str">
        <f>IF( $D140=0, "", IF($D140&lt;=Prehledy!$K$3,"d",  IF( AND($D140&lt;=Prehledy!$K$4,$D140&gt;=Prehledy!$L$4), "sž",  IF( AND($D140&lt;=Prehledy!$K$5, $D140&gt;=Prehledy!$L$5), "mž","nž"))))</f>
        <v/>
      </c>
      <c r="F140" s="97"/>
      <c r="G140" s="104"/>
      <c r="H140" s="96" t="e">
        <f>IF(OR(ISNA(MATCH(A140,I.Stupen!#REF!:I.Stupen!#REF!,0)), ISBLANK(INDEX(I.Stupen!#REF!:I.Stupen!#REF!,MATCH(A140,I.Stupen!#REF!:I.Stupen!#REF!,0)) )), "",   INDEX(I.Stupen!#REF!:I.Stupen!#REF!,MATCH(A140,I.Stupen!#REF!:I.Stupen!#REF!,0)) )</f>
        <v>#REF!</v>
      </c>
      <c r="I140" s="130"/>
      <c r="J140" s="125"/>
    </row>
    <row r="141" spans="1:10" hidden="1">
      <c r="A141" s="81"/>
      <c r="B141" s="128"/>
      <c r="C141" s="128"/>
      <c r="D141" s="111"/>
      <c r="E141" s="130" t="str">
        <f>IF( $D141=0, "", IF($D141&lt;=Prehledy!$K$3,"d",  IF( AND($D141&lt;=Prehledy!$K$4,$D141&gt;=Prehledy!$L$4), "sž",  IF( AND($D141&lt;=Prehledy!$K$5, $D141&gt;=Prehledy!$L$5), "mž","nž"))))</f>
        <v/>
      </c>
      <c r="F141" s="97"/>
      <c r="G141" s="104"/>
      <c r="H141" s="96" t="e">
        <f>IF(OR(ISNA(MATCH(A141,I.Stupen!#REF!:I.Stupen!#REF!,0)), ISBLANK(INDEX(I.Stupen!#REF!:I.Stupen!#REF!,MATCH(A141,I.Stupen!#REF!:I.Stupen!#REF!,0)) )), "",   INDEX(I.Stupen!#REF!:I.Stupen!#REF!,MATCH(A141,I.Stupen!#REF!:I.Stupen!#REF!,0)) )</f>
        <v>#REF!</v>
      </c>
      <c r="I141" s="130"/>
      <c r="J141" s="125"/>
    </row>
    <row r="142" spans="1:10" hidden="1">
      <c r="A142" s="81"/>
      <c r="B142" s="128"/>
      <c r="C142" s="128"/>
      <c r="D142" s="111"/>
      <c r="E142" s="130" t="str">
        <f>IF( $D142=0, "", IF($D142&lt;=Prehledy!$K$3,"d",  IF( AND($D142&lt;=Prehledy!$K$4,$D142&gt;=Prehledy!$L$4), "sž",  IF( AND($D142&lt;=Prehledy!$K$5, $D142&gt;=Prehledy!$L$5), "mž","nž"))))</f>
        <v/>
      </c>
      <c r="F142" s="97"/>
      <c r="G142" s="104"/>
      <c r="H142" s="96" t="e">
        <f>IF(OR(ISNA(MATCH(A142,I.Stupen!#REF!:I.Stupen!#REF!,0)), ISBLANK(INDEX(I.Stupen!#REF!:I.Stupen!#REF!,MATCH(A142,I.Stupen!#REF!:I.Stupen!#REF!,0)) )), "",   INDEX(I.Stupen!#REF!:I.Stupen!#REF!,MATCH(A142,I.Stupen!#REF!:I.Stupen!#REF!,0)) )</f>
        <v>#REF!</v>
      </c>
      <c r="I142" s="130"/>
      <c r="J142" s="125"/>
    </row>
    <row r="143" spans="1:10" hidden="1">
      <c r="A143" s="81"/>
      <c r="B143" s="128"/>
      <c r="C143" s="128"/>
      <c r="D143" s="111"/>
      <c r="E143" s="130" t="str">
        <f>IF( $D143=0, "", IF($D143&lt;=Prehledy!$K$3,"d",  IF( AND($D143&lt;=Prehledy!$K$4,$D143&gt;=Prehledy!$L$4), "sž",  IF( AND($D143&lt;=Prehledy!$K$5, $D143&gt;=Prehledy!$L$5), "mž","nž"))))</f>
        <v/>
      </c>
      <c r="F143" s="97"/>
      <c r="G143" s="104"/>
      <c r="H143" s="96" t="e">
        <f>IF(OR(ISNA(MATCH(A143,I.Stupen!#REF!:I.Stupen!#REF!,0)), ISBLANK(INDEX(I.Stupen!#REF!:I.Stupen!#REF!,MATCH(A143,I.Stupen!#REF!:I.Stupen!#REF!,0)) )), "",   INDEX(I.Stupen!#REF!:I.Stupen!#REF!,MATCH(A143,I.Stupen!#REF!:I.Stupen!#REF!,0)) )</f>
        <v>#REF!</v>
      </c>
      <c r="I143" s="130"/>
      <c r="J143" s="125"/>
    </row>
    <row r="144" spans="1:10" hidden="1">
      <c r="A144" s="81"/>
      <c r="B144" s="128"/>
      <c r="C144" s="128"/>
      <c r="D144" s="111"/>
      <c r="E144" s="130" t="str">
        <f>IF( $D144=0, "", IF($D144&lt;=Prehledy!$K$3,"d",  IF( AND($D144&lt;=Prehledy!$K$4,$D144&gt;=Prehledy!$L$4), "sž",  IF( AND($D144&lt;=Prehledy!$K$5, $D144&gt;=Prehledy!$L$5), "mž","nž"))))</f>
        <v/>
      </c>
      <c r="F144" s="97"/>
      <c r="G144" s="104"/>
      <c r="H144" s="96" t="e">
        <f>IF(OR(ISNA(MATCH(A144,I.Stupen!#REF!:I.Stupen!#REF!,0)), ISBLANK(INDEX(I.Stupen!#REF!:I.Stupen!#REF!,MATCH(A144,I.Stupen!#REF!:I.Stupen!#REF!,0)) )), "",   INDEX(I.Stupen!#REF!:I.Stupen!#REF!,MATCH(A144,I.Stupen!#REF!:I.Stupen!#REF!,0)) )</f>
        <v>#REF!</v>
      </c>
      <c r="I144" s="130"/>
      <c r="J144" s="125"/>
    </row>
    <row r="145" spans="1:10" hidden="1">
      <c r="A145" s="81"/>
      <c r="B145" s="128"/>
      <c r="C145" s="128"/>
      <c r="D145" s="111"/>
      <c r="E145" s="130" t="str">
        <f>IF( $D145=0, "", IF($D145&lt;=Prehledy!$K$3,"d",  IF( AND($D145&lt;=Prehledy!$K$4,$D145&gt;=Prehledy!$L$4), "sž",  IF( AND($D145&lt;=Prehledy!$K$5, $D145&gt;=Prehledy!$L$5), "mž","nž"))))</f>
        <v/>
      </c>
      <c r="F145" s="97"/>
      <c r="G145" s="104"/>
      <c r="H145" s="96" t="e">
        <f>IF(OR(ISNA(MATCH(A145,I.Stupen!#REF!:I.Stupen!#REF!,0)), ISBLANK(INDEX(I.Stupen!#REF!:I.Stupen!#REF!,MATCH(A145,I.Stupen!#REF!:I.Stupen!#REF!,0)) )), "",   INDEX(I.Stupen!#REF!:I.Stupen!#REF!,MATCH(A145,I.Stupen!#REF!:I.Stupen!#REF!,0)) )</f>
        <v>#REF!</v>
      </c>
      <c r="I145" s="130"/>
      <c r="J145" s="125"/>
    </row>
    <row r="146" spans="1:10" hidden="1">
      <c r="A146" s="81"/>
      <c r="B146" s="128"/>
      <c r="C146" s="128"/>
      <c r="D146" s="111"/>
      <c r="E146" s="130" t="str">
        <f>IF( $D146=0, "", IF($D146&lt;=Prehledy!$K$3,"d",  IF( AND($D146&lt;=Prehledy!$K$4,$D146&gt;=Prehledy!$L$4), "sž",  IF( AND($D146&lt;=Prehledy!$K$5, $D146&gt;=Prehledy!$L$5), "mž","nž"))))</f>
        <v/>
      </c>
      <c r="F146" s="97"/>
      <c r="G146" s="104"/>
      <c r="H146" s="96" t="e">
        <f>IF(OR(ISNA(MATCH(A146,I.Stupen!#REF!:I.Stupen!#REF!,0)), ISBLANK(INDEX(I.Stupen!#REF!:I.Stupen!#REF!,MATCH(A146,I.Stupen!#REF!:I.Stupen!#REF!,0)) )), "",   INDEX(I.Stupen!#REF!:I.Stupen!#REF!,MATCH(A146,I.Stupen!#REF!:I.Stupen!#REF!,0)) )</f>
        <v>#REF!</v>
      </c>
      <c r="I146" s="130"/>
      <c r="J146" s="125"/>
    </row>
    <row r="147" spans="1:10" hidden="1">
      <c r="A147" s="81"/>
      <c r="B147" s="128"/>
      <c r="C147" s="128"/>
      <c r="D147" s="111"/>
      <c r="E147" s="130" t="str">
        <f>IF( $D147=0, "", IF($D147&lt;=Prehledy!$K$3,"d",  IF( AND($D147&lt;=Prehledy!$K$4,$D147&gt;=Prehledy!$L$4), "sž",  IF( AND($D147&lt;=Prehledy!$K$5, $D147&gt;=Prehledy!$L$5), "mž","nž"))))</f>
        <v/>
      </c>
      <c r="F147" s="97"/>
      <c r="G147" s="104"/>
      <c r="H147" s="96" t="e">
        <f>IF(OR(ISNA(MATCH(A147,I.Stupen!#REF!:I.Stupen!#REF!,0)), ISBLANK(INDEX(I.Stupen!#REF!:I.Stupen!#REF!,MATCH(A147,I.Stupen!#REF!:I.Stupen!#REF!,0)) )), "",   INDEX(I.Stupen!#REF!:I.Stupen!#REF!,MATCH(A147,I.Stupen!#REF!:I.Stupen!#REF!,0)) )</f>
        <v>#REF!</v>
      </c>
      <c r="I147" s="130"/>
      <c r="J147" s="125"/>
    </row>
    <row r="148" spans="1:10" hidden="1">
      <c r="A148" s="81"/>
      <c r="B148" s="128"/>
      <c r="C148" s="128"/>
      <c r="D148" s="111"/>
      <c r="E148" s="130" t="str">
        <f>IF( $D148=0, "", IF($D148&lt;=Prehledy!$K$3,"d",  IF( AND($D148&lt;=Prehledy!$K$4,$D148&gt;=Prehledy!$L$4), "sž",  IF( AND($D148&lt;=Prehledy!$K$5, $D148&gt;=Prehledy!$L$5), "mž","nž"))))</f>
        <v/>
      </c>
      <c r="F148" s="97"/>
      <c r="G148" s="104"/>
      <c r="H148" s="96" t="e">
        <f>IF(OR(ISNA(MATCH(A148,I.Stupen!#REF!:I.Stupen!#REF!,0)), ISBLANK(INDEX(I.Stupen!#REF!:I.Stupen!#REF!,MATCH(A148,I.Stupen!#REF!:I.Stupen!#REF!,0)) )), "",   INDEX(I.Stupen!#REF!:I.Stupen!#REF!,MATCH(A148,I.Stupen!#REF!:I.Stupen!#REF!,0)) )</f>
        <v>#REF!</v>
      </c>
      <c r="I148" s="130"/>
      <c r="J148" s="125"/>
    </row>
    <row r="149" spans="1:10" hidden="1">
      <c r="A149" s="81"/>
      <c r="B149" s="128"/>
      <c r="C149" s="128"/>
      <c r="D149" s="111"/>
      <c r="E149" s="130" t="str">
        <f>IF( $D149=0, "", IF($D149&lt;=Prehledy!$K$3,"d",  IF( AND($D149&lt;=Prehledy!$K$4,$D149&gt;=Prehledy!$L$4), "sž",  IF( AND($D149&lt;=Prehledy!$K$5, $D149&gt;=Prehledy!$L$5), "mž","nž"))))</f>
        <v/>
      </c>
      <c r="F149" s="97"/>
      <c r="G149" s="104"/>
      <c r="H149" s="96" t="e">
        <f>IF(OR(ISNA(MATCH(A149,I.Stupen!#REF!:I.Stupen!#REF!,0)), ISBLANK(INDEX(I.Stupen!#REF!:I.Stupen!#REF!,MATCH(A149,I.Stupen!#REF!:I.Stupen!#REF!,0)) )), "",   INDEX(I.Stupen!#REF!:I.Stupen!#REF!,MATCH(A149,I.Stupen!#REF!:I.Stupen!#REF!,0)) )</f>
        <v>#REF!</v>
      </c>
      <c r="I149" s="130"/>
      <c r="J149" s="125"/>
    </row>
    <row r="150" spans="1:10" hidden="1">
      <c r="A150" s="81"/>
      <c r="B150" s="128"/>
      <c r="C150" s="128"/>
      <c r="D150" s="111"/>
      <c r="E150" s="130" t="str">
        <f>IF( $D150=0, "", IF($D150&lt;=Prehledy!$K$3,"d",  IF( AND($D150&lt;=Prehledy!$K$4,$D150&gt;=Prehledy!$L$4), "sž",  IF( AND($D150&lt;=Prehledy!$K$5, $D150&gt;=Prehledy!$L$5), "mž","nž"))))</f>
        <v/>
      </c>
      <c r="F150" s="97"/>
      <c r="G150" s="104"/>
      <c r="H150" s="96" t="e">
        <f>IF(OR(ISNA(MATCH(A150,I.Stupen!#REF!:I.Stupen!#REF!,0)), ISBLANK(INDEX(I.Stupen!#REF!:I.Stupen!#REF!,MATCH(A150,I.Stupen!#REF!:I.Stupen!#REF!,0)) )), "",   INDEX(I.Stupen!#REF!:I.Stupen!#REF!,MATCH(A150,I.Stupen!#REF!:I.Stupen!#REF!,0)) )</f>
        <v>#REF!</v>
      </c>
      <c r="I150" s="130"/>
      <c r="J150" s="125"/>
    </row>
    <row r="151" spans="1:10" hidden="1">
      <c r="A151" s="81"/>
      <c r="B151" s="128"/>
      <c r="C151" s="128"/>
      <c r="D151" s="111"/>
      <c r="E151" s="130" t="str">
        <f>IF( $D151=0, "", IF($D151&lt;=Prehledy!$K$3,"d",  IF( AND($D151&lt;=Prehledy!$K$4,$D151&gt;=Prehledy!$L$4), "sž",  IF( AND($D151&lt;=Prehledy!$K$5, $D151&gt;=Prehledy!$L$5), "mž","nž"))))</f>
        <v/>
      </c>
      <c r="F151" s="97"/>
      <c r="G151" s="104"/>
      <c r="H151" s="96" t="e">
        <f>IF(OR(ISNA(MATCH(A151,I.Stupen!#REF!:I.Stupen!#REF!,0)), ISBLANK(INDEX(I.Stupen!#REF!:I.Stupen!#REF!,MATCH(A151,I.Stupen!#REF!:I.Stupen!#REF!,0)) )), "",   INDEX(I.Stupen!#REF!:I.Stupen!#REF!,MATCH(A151,I.Stupen!#REF!:I.Stupen!#REF!,0)) )</f>
        <v>#REF!</v>
      </c>
      <c r="I151" s="130"/>
      <c r="J151" s="125"/>
    </row>
    <row r="152" spans="1:10" hidden="1">
      <c r="A152" s="81"/>
      <c r="B152" s="128"/>
      <c r="C152" s="128"/>
      <c r="D152" s="111"/>
      <c r="E152" s="130" t="str">
        <f>IF( $D152=0, "", IF($D152&lt;=Prehledy!$K$3,"d",  IF( AND($D152&lt;=Prehledy!$K$4,$D152&gt;=Prehledy!$L$4), "sž",  IF( AND($D152&lt;=Prehledy!$K$5, $D152&gt;=Prehledy!$L$5), "mž","nž"))))</f>
        <v/>
      </c>
      <c r="F152" s="97"/>
      <c r="G152" s="104"/>
      <c r="H152" s="96" t="e">
        <f>IF(OR(ISNA(MATCH(A152,I.Stupen!#REF!:I.Stupen!#REF!,0)), ISBLANK(INDEX(I.Stupen!#REF!:I.Stupen!#REF!,MATCH(A152,I.Stupen!#REF!:I.Stupen!#REF!,0)) )), "",   INDEX(I.Stupen!#REF!:I.Stupen!#REF!,MATCH(A152,I.Stupen!#REF!:I.Stupen!#REF!,0)) )</f>
        <v>#REF!</v>
      </c>
      <c r="I152" s="130"/>
      <c r="J152" s="125"/>
    </row>
    <row r="153" spans="1:10" hidden="1">
      <c r="A153" s="81"/>
      <c r="B153" s="128"/>
      <c r="C153" s="128"/>
      <c r="D153" s="111"/>
      <c r="E153" s="130" t="str">
        <f>IF( $D153=0, "", IF($D153&lt;=Prehledy!$K$3,"d",  IF( AND($D153&lt;=Prehledy!$K$4,$D153&gt;=Prehledy!$L$4), "sž",  IF( AND($D153&lt;=Prehledy!$K$5, $D153&gt;=Prehledy!$L$5), "mž","nž"))))</f>
        <v/>
      </c>
      <c r="F153" s="97"/>
      <c r="G153" s="104"/>
      <c r="H153" s="96" t="e">
        <f>IF(OR(ISNA(MATCH(A153,I.Stupen!#REF!:I.Stupen!#REF!,0)), ISBLANK(INDEX(I.Stupen!#REF!:I.Stupen!#REF!,MATCH(A153,I.Stupen!#REF!:I.Stupen!#REF!,0)) )), "",   INDEX(I.Stupen!#REF!:I.Stupen!#REF!,MATCH(A153,I.Stupen!#REF!:I.Stupen!#REF!,0)) )</f>
        <v>#REF!</v>
      </c>
      <c r="I153" s="130"/>
      <c r="J153" s="125"/>
    </row>
    <row r="154" spans="1:10" hidden="1">
      <c r="A154" s="81"/>
      <c r="B154" s="128"/>
      <c r="C154" s="128"/>
      <c r="D154" s="111"/>
      <c r="E154" s="130" t="str">
        <f>IF( $D154=0, "", IF($D154&lt;=Prehledy!$K$3,"d",  IF( AND($D154&lt;=Prehledy!$K$4,$D154&gt;=Prehledy!$L$4), "sž",  IF( AND($D154&lt;=Prehledy!$K$5, $D154&gt;=Prehledy!$L$5), "mž","nž"))))</f>
        <v/>
      </c>
      <c r="F154" s="97"/>
      <c r="G154" s="104"/>
      <c r="H154" s="96" t="e">
        <f>IF(OR(ISNA(MATCH(A154,I.Stupen!#REF!:I.Stupen!#REF!,0)), ISBLANK(INDEX(I.Stupen!#REF!:I.Stupen!#REF!,MATCH(A154,I.Stupen!#REF!:I.Stupen!#REF!,0)) )), "",   INDEX(I.Stupen!#REF!:I.Stupen!#REF!,MATCH(A154,I.Stupen!#REF!:I.Stupen!#REF!,0)) )</f>
        <v>#REF!</v>
      </c>
      <c r="I154" s="130"/>
      <c r="J154" s="125"/>
    </row>
    <row r="155" spans="1:10" hidden="1">
      <c r="A155" s="81"/>
      <c r="B155" s="128"/>
      <c r="C155" s="128"/>
      <c r="D155" s="111"/>
      <c r="E155" s="130" t="str">
        <f>IF( $D155=0, "", IF($D155&lt;=Prehledy!$K$3,"d",  IF( AND($D155&lt;=Prehledy!$K$4,$D155&gt;=Prehledy!$L$4), "sž",  IF( AND($D155&lt;=Prehledy!$K$5, $D155&gt;=Prehledy!$L$5), "mž","nž"))))</f>
        <v/>
      </c>
      <c r="F155" s="97"/>
      <c r="G155" s="104"/>
      <c r="H155" s="96" t="e">
        <f>IF(OR(ISNA(MATCH(A155,I.Stupen!#REF!:I.Stupen!#REF!,0)), ISBLANK(INDEX(I.Stupen!#REF!:I.Stupen!#REF!,MATCH(A155,I.Stupen!#REF!:I.Stupen!#REF!,0)) )), "",   INDEX(I.Stupen!#REF!:I.Stupen!#REF!,MATCH(A155,I.Stupen!#REF!:I.Stupen!#REF!,0)) )</f>
        <v>#REF!</v>
      </c>
      <c r="I155" s="130"/>
      <c r="J155" s="125"/>
    </row>
    <row r="156" spans="1:10" hidden="1">
      <c r="A156" s="81"/>
      <c r="B156" s="128"/>
      <c r="C156" s="128"/>
      <c r="D156" s="111"/>
      <c r="E156" s="130" t="str">
        <f>IF( $D156=0, "", IF($D156&lt;=Prehledy!$K$3,"d",  IF( AND($D156&lt;=Prehledy!$K$4,$D156&gt;=Prehledy!$L$4), "sž",  IF( AND($D156&lt;=Prehledy!$K$5, $D156&gt;=Prehledy!$L$5), "mž","nž"))))</f>
        <v/>
      </c>
      <c r="F156" s="97"/>
      <c r="G156" s="104"/>
      <c r="H156" s="96" t="e">
        <f>IF(OR(ISNA(MATCH(A156,I.Stupen!#REF!:I.Stupen!#REF!,0)), ISBLANK(INDEX(I.Stupen!#REF!:I.Stupen!#REF!,MATCH(A156,I.Stupen!#REF!:I.Stupen!#REF!,0)) )), "",   INDEX(I.Stupen!#REF!:I.Stupen!#REF!,MATCH(A156,I.Stupen!#REF!:I.Stupen!#REF!,0)) )</f>
        <v>#REF!</v>
      </c>
      <c r="I156" s="130"/>
      <c r="J156" s="125"/>
    </row>
    <row r="157" spans="1:10" hidden="1">
      <c r="A157" s="81"/>
      <c r="B157" s="128"/>
      <c r="C157" s="128"/>
      <c r="D157" s="111"/>
      <c r="E157" s="130" t="str">
        <f>IF( $D157=0, "", IF($D157&lt;=Prehledy!$K$3,"d",  IF( AND($D157&lt;=Prehledy!$K$4,$D157&gt;=Prehledy!$L$4), "sž",  IF( AND($D157&lt;=Prehledy!$K$5, $D157&gt;=Prehledy!$L$5), "mž","nž"))))</f>
        <v/>
      </c>
      <c r="F157" s="97"/>
      <c r="G157" s="104"/>
      <c r="H157" s="96" t="e">
        <f>IF(OR(ISNA(MATCH(A157,I.Stupen!#REF!:I.Stupen!#REF!,0)), ISBLANK(INDEX(I.Stupen!#REF!:I.Stupen!#REF!,MATCH(A157,I.Stupen!#REF!:I.Stupen!#REF!,0)) )), "",   INDEX(I.Stupen!#REF!:I.Stupen!#REF!,MATCH(A157,I.Stupen!#REF!:I.Stupen!#REF!,0)) )</f>
        <v>#REF!</v>
      </c>
      <c r="I157" s="130"/>
      <c r="J157" s="125"/>
    </row>
    <row r="158" spans="1:10" hidden="1">
      <c r="A158" s="81"/>
      <c r="B158" s="128"/>
      <c r="C158" s="128"/>
      <c r="D158" s="111"/>
      <c r="E158" s="130" t="str">
        <f>IF( $D158=0, "", IF($D158&lt;=Prehledy!$K$3,"d",  IF( AND($D158&lt;=Prehledy!$K$4,$D158&gt;=Prehledy!$L$4), "sž",  IF( AND($D158&lt;=Prehledy!$K$5, $D158&gt;=Prehledy!$L$5), "mž","nž"))))</f>
        <v/>
      </c>
      <c r="F158" s="97"/>
      <c r="G158" s="104"/>
      <c r="H158" s="96" t="e">
        <f>IF(OR(ISNA(MATCH(A158,I.Stupen!#REF!:I.Stupen!#REF!,0)), ISBLANK(INDEX(I.Stupen!#REF!:I.Stupen!#REF!,MATCH(A158,I.Stupen!#REF!:I.Stupen!#REF!,0)) )), "",   INDEX(I.Stupen!#REF!:I.Stupen!#REF!,MATCH(A158,I.Stupen!#REF!:I.Stupen!#REF!,0)) )</f>
        <v>#REF!</v>
      </c>
      <c r="I158" s="130"/>
      <c r="J158" s="125"/>
    </row>
    <row r="159" spans="1:10" hidden="1">
      <c r="A159" s="81"/>
      <c r="B159" s="128"/>
      <c r="C159" s="128"/>
      <c r="D159" s="111"/>
      <c r="E159" s="130" t="str">
        <f>IF( $D159=0, "", IF($D159&lt;=Prehledy!$K$3,"d",  IF( AND($D159&lt;=Prehledy!$K$4,$D159&gt;=Prehledy!$L$4), "sž",  IF( AND($D159&lt;=Prehledy!$K$5, $D159&gt;=Prehledy!$L$5), "mž","nž"))))</f>
        <v/>
      </c>
      <c r="F159" s="97"/>
      <c r="G159" s="104"/>
      <c r="H159" s="96" t="e">
        <f>IF(OR(ISNA(MATCH(A159,I.Stupen!#REF!:I.Stupen!#REF!,0)), ISBLANK(INDEX(I.Stupen!#REF!:I.Stupen!#REF!,MATCH(A159,I.Stupen!#REF!:I.Stupen!#REF!,0)) )), "",   INDEX(I.Stupen!#REF!:I.Stupen!#REF!,MATCH(A159,I.Stupen!#REF!:I.Stupen!#REF!,0)) )</f>
        <v>#REF!</v>
      </c>
      <c r="I159" s="130"/>
      <c r="J159" s="125"/>
    </row>
    <row r="160" spans="1:10" hidden="1">
      <c r="A160" s="81"/>
      <c r="B160" s="128"/>
      <c r="C160" s="128"/>
      <c r="D160" s="111"/>
      <c r="E160" s="130" t="str">
        <f>IF( $D160=0, "", IF($D160&lt;=Prehledy!$K$3,"d",  IF( AND($D160&lt;=Prehledy!$K$4,$D160&gt;=Prehledy!$L$4), "sž",  IF( AND($D160&lt;=Prehledy!$K$5, $D160&gt;=Prehledy!$L$5), "mž","nž"))))</f>
        <v/>
      </c>
      <c r="F160" s="97"/>
      <c r="G160" s="104"/>
      <c r="H160" s="96" t="e">
        <f>IF(OR(ISNA(MATCH(A160,I.Stupen!#REF!:I.Stupen!#REF!,0)), ISBLANK(INDEX(I.Stupen!#REF!:I.Stupen!#REF!,MATCH(A160,I.Stupen!#REF!:I.Stupen!#REF!,0)) )), "",   INDEX(I.Stupen!#REF!:I.Stupen!#REF!,MATCH(A160,I.Stupen!#REF!:I.Stupen!#REF!,0)) )</f>
        <v>#REF!</v>
      </c>
      <c r="I160" s="130"/>
      <c r="J160" s="125"/>
    </row>
    <row r="161" spans="1:10" hidden="1">
      <c r="A161" s="81"/>
      <c r="B161" s="128"/>
      <c r="C161" s="128"/>
      <c r="D161" s="111"/>
      <c r="E161" s="130" t="str">
        <f>IF( $D161=0, "", IF($D161&lt;=Prehledy!$K$3,"d",  IF( AND($D161&lt;=Prehledy!$K$4,$D161&gt;=Prehledy!$L$4), "sž",  IF( AND($D161&lt;=Prehledy!$K$5, $D161&gt;=Prehledy!$L$5), "mž","nž"))))</f>
        <v/>
      </c>
      <c r="F161" s="97"/>
      <c r="G161" s="104"/>
      <c r="H161" s="96" t="e">
        <f>IF(OR(ISNA(MATCH(A161,I.Stupen!#REF!:I.Stupen!#REF!,0)), ISBLANK(INDEX(I.Stupen!#REF!:I.Stupen!#REF!,MATCH(A161,I.Stupen!#REF!:I.Stupen!#REF!,0)) )), "",   INDEX(I.Stupen!#REF!:I.Stupen!#REF!,MATCH(A161,I.Stupen!#REF!:I.Stupen!#REF!,0)) )</f>
        <v>#REF!</v>
      </c>
      <c r="I161" s="130"/>
      <c r="J161" s="125"/>
    </row>
    <row r="162" spans="1:10" hidden="1">
      <c r="A162" s="81"/>
      <c r="B162" s="128"/>
      <c r="C162" s="128"/>
      <c r="D162" s="111"/>
      <c r="E162" s="130" t="str">
        <f>IF( $D162=0, "", IF($D162&lt;=Prehledy!$K$3,"d",  IF( AND($D162&lt;=Prehledy!$K$4,$D162&gt;=Prehledy!$L$4), "sž",  IF( AND($D162&lt;=Prehledy!$K$5, $D162&gt;=Prehledy!$L$5), "mž","nž"))))</f>
        <v/>
      </c>
      <c r="F162" s="97"/>
      <c r="G162" s="104"/>
      <c r="H162" s="96" t="e">
        <f>IF(OR(ISNA(MATCH(A162,I.Stupen!#REF!:I.Stupen!#REF!,0)), ISBLANK(INDEX(I.Stupen!#REF!:I.Stupen!#REF!,MATCH(A162,I.Stupen!#REF!:I.Stupen!#REF!,0)) )), "",   INDEX(I.Stupen!#REF!:I.Stupen!#REF!,MATCH(A162,I.Stupen!#REF!:I.Stupen!#REF!,0)) )</f>
        <v>#REF!</v>
      </c>
      <c r="I162" s="130"/>
      <c r="J162" s="125"/>
    </row>
    <row r="163" spans="1:10" hidden="1">
      <c r="A163" s="81"/>
      <c r="B163" s="128"/>
      <c r="C163" s="128"/>
      <c r="D163" s="111"/>
      <c r="E163" s="130" t="str">
        <f>IF( $D163=0, "", IF($D163&lt;=Prehledy!$K$3,"d",  IF( AND($D163&lt;=Prehledy!$K$4,$D163&gt;=Prehledy!$L$4), "sž",  IF( AND($D163&lt;=Prehledy!$K$5, $D163&gt;=Prehledy!$L$5), "mž","nž"))))</f>
        <v/>
      </c>
      <c r="F163" s="97"/>
      <c r="G163" s="104"/>
      <c r="H163" s="96" t="e">
        <f>IF(OR(ISNA(MATCH(A163,I.Stupen!#REF!:I.Stupen!#REF!,0)), ISBLANK(INDEX(I.Stupen!#REF!:I.Stupen!#REF!,MATCH(A163,I.Stupen!#REF!:I.Stupen!#REF!,0)) )), "",   INDEX(I.Stupen!#REF!:I.Stupen!#REF!,MATCH(A163,I.Stupen!#REF!:I.Stupen!#REF!,0)) )</f>
        <v>#REF!</v>
      </c>
      <c r="I163" s="130"/>
      <c r="J163" s="125"/>
    </row>
    <row r="164" spans="1:10" hidden="1">
      <c r="A164" s="81"/>
      <c r="B164" s="128"/>
      <c r="C164" s="128"/>
      <c r="D164" s="111"/>
      <c r="E164" s="130" t="str">
        <f>IF( $D164=0, "", IF($D164&lt;=Prehledy!$K$3,"d",  IF( AND($D164&lt;=Prehledy!$K$4,$D164&gt;=Prehledy!$L$4), "sž",  IF( AND($D164&lt;=Prehledy!$K$5, $D164&gt;=Prehledy!$L$5), "mž","nž"))))</f>
        <v/>
      </c>
      <c r="F164" s="97"/>
      <c r="G164" s="104"/>
      <c r="H164" s="96" t="e">
        <f>IF(OR(ISNA(MATCH(A164,I.Stupen!#REF!:I.Stupen!#REF!,0)), ISBLANK(INDEX(I.Stupen!#REF!:I.Stupen!#REF!,MATCH(A164,I.Stupen!#REF!:I.Stupen!#REF!,0)) )), "",   INDEX(I.Stupen!#REF!:I.Stupen!#REF!,MATCH(A164,I.Stupen!#REF!:I.Stupen!#REF!,0)) )</f>
        <v>#REF!</v>
      </c>
      <c r="I164" s="130"/>
      <c r="J164" s="125"/>
    </row>
    <row r="165" spans="1:10" hidden="1">
      <c r="A165" s="81"/>
      <c r="B165" s="128"/>
      <c r="C165" s="128"/>
      <c r="D165" s="111"/>
      <c r="E165" s="130" t="str">
        <f>IF( $D165=0, "", IF($D165&lt;=Prehledy!$K$3,"d",  IF( AND($D165&lt;=Prehledy!$K$4,$D165&gt;=Prehledy!$L$4), "sž",  IF( AND($D165&lt;=Prehledy!$K$5, $D165&gt;=Prehledy!$L$5), "mž","nž"))))</f>
        <v/>
      </c>
      <c r="F165" s="97"/>
      <c r="G165" s="104"/>
      <c r="H165" s="96" t="e">
        <f>IF(OR(ISNA(MATCH(A165,I.Stupen!#REF!:I.Stupen!#REF!,0)), ISBLANK(INDEX(I.Stupen!#REF!:I.Stupen!#REF!,MATCH(A165,I.Stupen!#REF!:I.Stupen!#REF!,0)) )), "",   INDEX(I.Stupen!#REF!:I.Stupen!#REF!,MATCH(A165,I.Stupen!#REF!:I.Stupen!#REF!,0)) )</f>
        <v>#REF!</v>
      </c>
      <c r="I165" s="130"/>
      <c r="J165" s="125"/>
    </row>
    <row r="166" spans="1:10" hidden="1">
      <c r="A166" s="81"/>
      <c r="B166" s="128"/>
      <c r="C166" s="128"/>
      <c r="D166" s="111"/>
      <c r="E166" s="130" t="str">
        <f>IF( $D166=0, "", IF($D166&lt;=Prehledy!$K$3,"d",  IF( AND($D166&lt;=Prehledy!$K$4,$D166&gt;=Prehledy!$L$4), "sž",  IF( AND($D166&lt;=Prehledy!$K$5, $D166&gt;=Prehledy!$L$5), "mž","nž"))))</f>
        <v/>
      </c>
      <c r="F166" s="97"/>
      <c r="G166" s="104"/>
      <c r="H166" s="96" t="e">
        <f>IF(OR(ISNA(MATCH(A166,I.Stupen!#REF!:I.Stupen!#REF!,0)), ISBLANK(INDEX(I.Stupen!#REF!:I.Stupen!#REF!,MATCH(A166,I.Stupen!#REF!:I.Stupen!#REF!,0)) )), "",   INDEX(I.Stupen!#REF!:I.Stupen!#REF!,MATCH(A166,I.Stupen!#REF!:I.Stupen!#REF!,0)) )</f>
        <v>#REF!</v>
      </c>
      <c r="I166" s="130"/>
      <c r="J166" s="125"/>
    </row>
    <row r="167" spans="1:10" hidden="1">
      <c r="A167" s="81"/>
      <c r="B167" s="128"/>
      <c r="C167" s="128"/>
      <c r="D167" s="111"/>
      <c r="E167" s="130" t="str">
        <f>IF( $D167=0, "", IF($D167&lt;=Prehledy!$K$3,"d",  IF( AND($D167&lt;=Prehledy!$K$4,$D167&gt;=Prehledy!$L$4), "sž",  IF( AND($D167&lt;=Prehledy!$K$5, $D167&gt;=Prehledy!$L$5), "mž","nž"))))</f>
        <v/>
      </c>
      <c r="F167" s="97"/>
      <c r="G167" s="104"/>
      <c r="H167" s="96" t="e">
        <f>IF(OR(ISNA(MATCH(A167,I.Stupen!#REF!:I.Stupen!#REF!,0)), ISBLANK(INDEX(I.Stupen!#REF!:I.Stupen!#REF!,MATCH(A167,I.Stupen!#REF!:I.Stupen!#REF!,0)) )), "",   INDEX(I.Stupen!#REF!:I.Stupen!#REF!,MATCH(A167,I.Stupen!#REF!:I.Stupen!#REF!,0)) )</f>
        <v>#REF!</v>
      </c>
      <c r="I167" s="130"/>
      <c r="J167" s="125"/>
    </row>
    <row r="168" spans="1:10" hidden="1">
      <c r="A168" s="81"/>
      <c r="B168" s="128"/>
      <c r="C168" s="128"/>
      <c r="D168" s="111"/>
      <c r="E168" s="130" t="str">
        <f>IF( $D168=0, "", IF($D168&lt;=Prehledy!$K$3,"d",  IF( AND($D168&lt;=Prehledy!$K$4,$D168&gt;=Prehledy!$L$4), "sž",  IF( AND($D168&lt;=Prehledy!$K$5, $D168&gt;=Prehledy!$L$5), "mž","nž"))))</f>
        <v/>
      </c>
      <c r="F168" s="97"/>
      <c r="G168" s="104"/>
      <c r="H168" s="96" t="e">
        <f>IF(OR(ISNA(MATCH(A168,I.Stupen!#REF!:I.Stupen!#REF!,0)), ISBLANK(INDEX(I.Stupen!#REF!:I.Stupen!#REF!,MATCH(A168,I.Stupen!#REF!:I.Stupen!#REF!,0)) )), "",   INDEX(I.Stupen!#REF!:I.Stupen!#REF!,MATCH(A168,I.Stupen!#REF!:I.Stupen!#REF!,0)) )</f>
        <v>#REF!</v>
      </c>
      <c r="I168" s="130"/>
      <c r="J168" s="125"/>
    </row>
    <row r="169" spans="1:10" hidden="1">
      <c r="A169" s="81"/>
      <c r="B169" s="128"/>
      <c r="C169" s="128"/>
      <c r="D169" s="111"/>
      <c r="E169" s="130" t="str">
        <f>IF( $D169=0, "", IF($D169&lt;=Prehledy!$K$3,"d",  IF( AND($D169&lt;=Prehledy!$K$4,$D169&gt;=Prehledy!$L$4), "sž",  IF( AND($D169&lt;=Prehledy!$K$5, $D169&gt;=Prehledy!$L$5), "mž","nž"))))</f>
        <v/>
      </c>
      <c r="F169" s="97"/>
      <c r="G169" s="104"/>
      <c r="H169" s="96" t="e">
        <f>IF(OR(ISNA(MATCH(A169,I.Stupen!#REF!:I.Stupen!#REF!,0)), ISBLANK(INDEX(I.Stupen!#REF!:I.Stupen!#REF!,MATCH(A169,I.Stupen!#REF!:I.Stupen!#REF!,0)) )), "",   INDEX(I.Stupen!#REF!:I.Stupen!#REF!,MATCH(A169,I.Stupen!#REF!:I.Stupen!#REF!,0)) )</f>
        <v>#REF!</v>
      </c>
      <c r="I169" s="130"/>
      <c r="J169" s="125"/>
    </row>
    <row r="170" spans="1:10" hidden="1">
      <c r="A170" s="81"/>
      <c r="B170" s="128"/>
      <c r="C170" s="128"/>
      <c r="D170" s="111"/>
      <c r="E170" s="130" t="str">
        <f>IF( $D170=0, "", IF($D170&lt;=Prehledy!$K$3,"d",  IF( AND($D170&lt;=Prehledy!$K$4,$D170&gt;=Prehledy!$L$4), "sž",  IF( AND($D170&lt;=Prehledy!$K$5, $D170&gt;=Prehledy!$L$5), "mž","nž"))))</f>
        <v/>
      </c>
      <c r="F170" s="97"/>
      <c r="G170" s="104"/>
      <c r="H170" s="96" t="e">
        <f>IF(OR(ISNA(MATCH(A170,I.Stupen!#REF!:I.Stupen!#REF!,0)), ISBLANK(INDEX(I.Stupen!#REF!:I.Stupen!#REF!,MATCH(A170,I.Stupen!#REF!:I.Stupen!#REF!,0)) )), "",   INDEX(I.Stupen!#REF!:I.Stupen!#REF!,MATCH(A170,I.Stupen!#REF!:I.Stupen!#REF!,0)) )</f>
        <v>#REF!</v>
      </c>
      <c r="I170" s="130"/>
      <c r="J170" s="125"/>
    </row>
    <row r="171" spans="1:10" hidden="1">
      <c r="A171" s="81"/>
      <c r="B171" s="128"/>
      <c r="C171" s="128"/>
      <c r="D171" s="111"/>
      <c r="E171" s="130" t="str">
        <f>IF( $D171=0, "", IF($D171&lt;=Prehledy!$K$3,"d",  IF( AND($D171&lt;=Prehledy!$K$4,$D171&gt;=Prehledy!$L$4), "sž",  IF( AND($D171&lt;=Prehledy!$K$5, $D171&gt;=Prehledy!$L$5), "mž","nž"))))</f>
        <v/>
      </c>
      <c r="F171" s="97"/>
      <c r="G171" s="104"/>
      <c r="H171" s="96" t="e">
        <f>IF(OR(ISNA(MATCH(A171,I.Stupen!#REF!:I.Stupen!#REF!,0)), ISBLANK(INDEX(I.Stupen!#REF!:I.Stupen!#REF!,MATCH(A171,I.Stupen!#REF!:I.Stupen!#REF!,0)) )), "",   INDEX(I.Stupen!#REF!:I.Stupen!#REF!,MATCH(A171,I.Stupen!#REF!:I.Stupen!#REF!,0)) )</f>
        <v>#REF!</v>
      </c>
      <c r="I171" s="130"/>
      <c r="J171" s="125"/>
    </row>
    <row r="172" spans="1:10" hidden="1">
      <c r="A172" s="81"/>
      <c r="B172" s="128"/>
      <c r="C172" s="128"/>
      <c r="D172" s="111"/>
      <c r="E172" s="130" t="str">
        <f>IF( $D172=0, "", IF($D172&lt;=Prehledy!$K$3,"d",  IF( AND($D172&lt;=Prehledy!$K$4,$D172&gt;=Prehledy!$L$4), "sž",  IF( AND($D172&lt;=Prehledy!$K$5, $D172&gt;=Prehledy!$L$5), "mž","nž"))))</f>
        <v/>
      </c>
      <c r="F172" s="97"/>
      <c r="G172" s="104"/>
      <c r="H172" s="96" t="e">
        <f>IF(OR(ISNA(MATCH(A172,I.Stupen!#REF!:I.Stupen!#REF!,0)), ISBLANK(INDEX(I.Stupen!#REF!:I.Stupen!#REF!,MATCH(A172,I.Stupen!#REF!:I.Stupen!#REF!,0)) )), "",   INDEX(I.Stupen!#REF!:I.Stupen!#REF!,MATCH(A172,I.Stupen!#REF!:I.Stupen!#REF!,0)) )</f>
        <v>#REF!</v>
      </c>
      <c r="I172" s="130"/>
      <c r="J172" s="125"/>
    </row>
    <row r="173" spans="1:10" hidden="1">
      <c r="A173" s="81"/>
      <c r="B173" s="128"/>
      <c r="C173" s="128"/>
      <c r="D173" s="111"/>
      <c r="E173" s="130" t="str">
        <f>IF( $D173=0, "", IF($D173&lt;=Prehledy!$K$3,"d",  IF( AND($D173&lt;=Prehledy!$K$4,$D173&gt;=Prehledy!$L$4), "sž",  IF( AND($D173&lt;=Prehledy!$K$5, $D173&gt;=Prehledy!$L$5), "mž","nž"))))</f>
        <v/>
      </c>
      <c r="F173" s="97"/>
      <c r="G173" s="104"/>
      <c r="H173" s="96" t="e">
        <f>IF(OR(ISNA(MATCH(A173,I.Stupen!#REF!:I.Stupen!#REF!,0)), ISBLANK(INDEX(I.Stupen!#REF!:I.Stupen!#REF!,MATCH(A173,I.Stupen!#REF!:I.Stupen!#REF!,0)) )), "",   INDEX(I.Stupen!#REF!:I.Stupen!#REF!,MATCH(A173,I.Stupen!#REF!:I.Stupen!#REF!,0)) )</f>
        <v>#REF!</v>
      </c>
      <c r="I173" s="130"/>
      <c r="J173" s="125"/>
    </row>
    <row r="174" spans="1:10" hidden="1">
      <c r="A174" s="81"/>
      <c r="B174" s="128"/>
      <c r="C174" s="128"/>
      <c r="D174" s="111"/>
      <c r="E174" s="130" t="str">
        <f>IF( $D174=0, "", IF($D174&lt;=Prehledy!$K$3,"d",  IF( AND($D174&lt;=Prehledy!$K$4,$D174&gt;=Prehledy!$L$4), "sž",  IF( AND($D174&lt;=Prehledy!$K$5, $D174&gt;=Prehledy!$L$5), "mž","nž"))))</f>
        <v/>
      </c>
      <c r="F174" s="97"/>
      <c r="G174" s="104"/>
      <c r="H174" s="96" t="e">
        <f>IF(OR(ISNA(MATCH(A174,I.Stupen!#REF!:I.Stupen!#REF!,0)), ISBLANK(INDEX(I.Stupen!#REF!:I.Stupen!#REF!,MATCH(A174,I.Stupen!#REF!:I.Stupen!#REF!,0)) )), "",   INDEX(I.Stupen!#REF!:I.Stupen!#REF!,MATCH(A174,I.Stupen!#REF!:I.Stupen!#REF!,0)) )</f>
        <v>#REF!</v>
      </c>
      <c r="I174" s="130"/>
      <c r="J174" s="125"/>
    </row>
    <row r="175" spans="1:10" hidden="1">
      <c r="A175" s="81"/>
      <c r="B175" s="128"/>
      <c r="C175" s="128"/>
      <c r="D175" s="111"/>
      <c r="E175" s="130" t="str">
        <f>IF( $D175=0, "", IF($D175&lt;=Prehledy!$K$3,"d",  IF( AND($D175&lt;=Prehledy!$K$4,$D175&gt;=Prehledy!$L$4), "sž",  IF( AND($D175&lt;=Prehledy!$K$5, $D175&gt;=Prehledy!$L$5), "mž","nž"))))</f>
        <v/>
      </c>
      <c r="F175" s="97"/>
      <c r="G175" s="104"/>
      <c r="H175" s="96" t="e">
        <f>IF(OR(ISNA(MATCH(A175,I.Stupen!#REF!:I.Stupen!#REF!,0)), ISBLANK(INDEX(I.Stupen!#REF!:I.Stupen!#REF!,MATCH(A175,I.Stupen!#REF!:I.Stupen!#REF!,0)) )), "",   INDEX(I.Stupen!#REF!:I.Stupen!#REF!,MATCH(A175,I.Stupen!#REF!:I.Stupen!#REF!,0)) )</f>
        <v>#REF!</v>
      </c>
      <c r="I175" s="130"/>
      <c r="J175" s="125"/>
    </row>
    <row r="176" spans="1:10" hidden="1">
      <c r="A176" s="81"/>
      <c r="B176" s="128"/>
      <c r="C176" s="128"/>
      <c r="D176" s="111"/>
      <c r="E176" s="130" t="str">
        <f>IF( $D176=0, "", IF($D176&lt;=Prehledy!$K$3,"d",  IF( AND($D176&lt;=Prehledy!$K$4,$D176&gt;=Prehledy!$L$4), "sž",  IF( AND($D176&lt;=Prehledy!$K$5, $D176&gt;=Prehledy!$L$5), "mž","nž"))))</f>
        <v/>
      </c>
      <c r="F176" s="97"/>
      <c r="G176" s="104"/>
      <c r="H176" s="96" t="e">
        <f>IF(OR(ISNA(MATCH(A176,I.Stupen!#REF!:I.Stupen!#REF!,0)), ISBLANK(INDEX(I.Stupen!#REF!:I.Stupen!#REF!,MATCH(A176,I.Stupen!#REF!:I.Stupen!#REF!,0)) )), "",   INDEX(I.Stupen!#REF!:I.Stupen!#REF!,MATCH(A176,I.Stupen!#REF!:I.Stupen!#REF!,0)) )</f>
        <v>#REF!</v>
      </c>
      <c r="I176" s="130"/>
      <c r="J176" s="125"/>
    </row>
    <row r="177" spans="1:10" hidden="1">
      <c r="A177" s="81"/>
      <c r="B177" s="128"/>
      <c r="C177" s="128"/>
      <c r="D177" s="111"/>
      <c r="E177" s="130" t="str">
        <f>IF( $D177=0, "", IF($D177&lt;=Prehledy!$K$3,"d",  IF( AND($D177&lt;=Prehledy!$K$4,$D177&gt;=Prehledy!$L$4), "sž",  IF( AND($D177&lt;=Prehledy!$K$5, $D177&gt;=Prehledy!$L$5), "mž","nž"))))</f>
        <v/>
      </c>
      <c r="F177" s="97"/>
      <c r="G177" s="104"/>
      <c r="H177" s="96" t="e">
        <f>IF(OR(ISNA(MATCH(A177,I.Stupen!#REF!:I.Stupen!#REF!,0)), ISBLANK(INDEX(I.Stupen!#REF!:I.Stupen!#REF!,MATCH(A177,I.Stupen!#REF!:I.Stupen!#REF!,0)) )), "",   INDEX(I.Stupen!#REF!:I.Stupen!#REF!,MATCH(A177,I.Stupen!#REF!:I.Stupen!#REF!,0)) )</f>
        <v>#REF!</v>
      </c>
      <c r="I177" s="130"/>
      <c r="J177" s="125"/>
    </row>
    <row r="178" spans="1:10" hidden="1">
      <c r="A178" s="81"/>
      <c r="B178" s="128"/>
      <c r="C178" s="128"/>
      <c r="D178" s="111"/>
      <c r="E178" s="130" t="str">
        <f>IF( $D178=0, "", IF($D178&lt;=Prehledy!$K$3,"d",  IF( AND($D178&lt;=Prehledy!$K$4,$D178&gt;=Prehledy!$L$4), "sž",  IF( AND($D178&lt;=Prehledy!$K$5, $D178&gt;=Prehledy!$L$5), "mž","nž"))))</f>
        <v/>
      </c>
      <c r="F178" s="97"/>
      <c r="G178" s="104"/>
      <c r="H178" s="96" t="e">
        <f>IF(OR(ISNA(MATCH(A178,I.Stupen!#REF!:I.Stupen!#REF!,0)), ISBLANK(INDEX(I.Stupen!#REF!:I.Stupen!#REF!,MATCH(A178,I.Stupen!#REF!:I.Stupen!#REF!,0)) )), "",   INDEX(I.Stupen!#REF!:I.Stupen!#REF!,MATCH(A178,I.Stupen!#REF!:I.Stupen!#REF!,0)) )</f>
        <v>#REF!</v>
      </c>
      <c r="I178" s="130"/>
      <c r="J178" s="125"/>
    </row>
    <row r="179" spans="1:10" hidden="1">
      <c r="A179" s="81"/>
      <c r="B179" s="128"/>
      <c r="C179" s="128"/>
      <c r="D179" s="111"/>
      <c r="E179" s="130" t="str">
        <f>IF( $D179=0, "", IF($D179&lt;=Prehledy!$K$3,"d",  IF( AND($D179&lt;=Prehledy!$K$4,$D179&gt;=Prehledy!$L$4), "sž",  IF( AND($D179&lt;=Prehledy!$K$5, $D179&gt;=Prehledy!$L$5), "mž","nž"))))</f>
        <v/>
      </c>
      <c r="F179" s="97"/>
      <c r="G179" s="104"/>
      <c r="H179" s="96" t="e">
        <f>IF(OR(ISNA(MATCH(A179,I.Stupen!#REF!:I.Stupen!#REF!,0)), ISBLANK(INDEX(I.Stupen!#REF!:I.Stupen!#REF!,MATCH(A179,I.Stupen!#REF!:I.Stupen!#REF!,0)) )), "",   INDEX(I.Stupen!#REF!:I.Stupen!#REF!,MATCH(A179,I.Stupen!#REF!:I.Stupen!#REF!,0)) )</f>
        <v>#REF!</v>
      </c>
      <c r="I179" s="130"/>
      <c r="J179" s="125"/>
    </row>
    <row r="180" spans="1:10" hidden="1">
      <c r="A180" s="81"/>
      <c r="B180" s="128"/>
      <c r="C180" s="128"/>
      <c r="D180" s="111"/>
      <c r="E180" s="130" t="str">
        <f>IF( $D180=0, "", IF($D180&lt;=Prehledy!$K$3,"d",  IF( AND($D180&lt;=Prehledy!$K$4,$D180&gt;=Prehledy!$L$4), "sž",  IF( AND($D180&lt;=Prehledy!$K$5, $D180&gt;=Prehledy!$L$5), "mž","nž"))))</f>
        <v/>
      </c>
      <c r="F180" s="97"/>
      <c r="G180" s="104"/>
      <c r="H180" s="96" t="e">
        <f>IF(OR(ISNA(MATCH(A180,I.Stupen!#REF!:I.Stupen!#REF!,0)), ISBLANK(INDEX(I.Stupen!#REF!:I.Stupen!#REF!,MATCH(A180,I.Stupen!#REF!:I.Stupen!#REF!,0)) )), "",   INDEX(I.Stupen!#REF!:I.Stupen!#REF!,MATCH(A180,I.Stupen!#REF!:I.Stupen!#REF!,0)) )</f>
        <v>#REF!</v>
      </c>
      <c r="I180" s="130"/>
      <c r="J180" s="125"/>
    </row>
    <row r="181" spans="1:10" hidden="1">
      <c r="A181" s="81"/>
      <c r="B181" s="128"/>
      <c r="C181" s="128"/>
      <c r="D181" s="111"/>
      <c r="E181" s="130" t="str">
        <f>IF( $D181=0, "", IF($D181&lt;=Prehledy!$K$3,"d",  IF( AND($D181&lt;=Prehledy!$K$4,$D181&gt;=Prehledy!$L$4), "sž",  IF( AND($D181&lt;=Prehledy!$K$5, $D181&gt;=Prehledy!$L$5), "mž","nž"))))</f>
        <v/>
      </c>
      <c r="F181" s="97"/>
      <c r="G181" s="104"/>
      <c r="H181" s="96" t="e">
        <f>IF(OR(ISNA(MATCH(A181,I.Stupen!#REF!:I.Stupen!#REF!,0)), ISBLANK(INDEX(I.Stupen!#REF!:I.Stupen!#REF!,MATCH(A181,I.Stupen!#REF!:I.Stupen!#REF!,0)) )), "",   INDEX(I.Stupen!#REF!:I.Stupen!#REF!,MATCH(A181,I.Stupen!#REF!:I.Stupen!#REF!,0)) )</f>
        <v>#REF!</v>
      </c>
      <c r="I181" s="130"/>
      <c r="J181" s="125"/>
    </row>
    <row r="182" spans="1:10" hidden="1">
      <c r="A182" s="81"/>
      <c r="B182" s="128"/>
      <c r="C182" s="128"/>
      <c r="D182" s="111"/>
      <c r="E182" s="130" t="str">
        <f>IF( $D182=0, "", IF($D182&lt;=Prehledy!$K$3,"d",  IF( AND($D182&lt;=Prehledy!$K$4,$D182&gt;=Prehledy!$L$4), "sž",  IF( AND($D182&lt;=Prehledy!$K$5, $D182&gt;=Prehledy!$L$5), "mž","nž"))))</f>
        <v/>
      </c>
      <c r="F182" s="97"/>
      <c r="G182" s="104"/>
      <c r="H182" s="96" t="e">
        <f>IF(OR(ISNA(MATCH(A182,I.Stupen!#REF!:I.Stupen!#REF!,0)), ISBLANK(INDEX(I.Stupen!#REF!:I.Stupen!#REF!,MATCH(A182,I.Stupen!#REF!:I.Stupen!#REF!,0)) )), "",   INDEX(I.Stupen!#REF!:I.Stupen!#REF!,MATCH(A182,I.Stupen!#REF!:I.Stupen!#REF!,0)) )</f>
        <v>#REF!</v>
      </c>
      <c r="I182" s="130"/>
      <c r="J182" s="125"/>
    </row>
    <row r="183" spans="1:10" hidden="1">
      <c r="A183" s="81"/>
      <c r="B183" s="128"/>
      <c r="C183" s="128"/>
      <c r="D183" s="111"/>
      <c r="E183" s="130" t="str">
        <f>IF( $D183=0, "", IF($D183&lt;=Prehledy!$K$3,"d",  IF( AND($D183&lt;=Prehledy!$K$4,$D183&gt;=Prehledy!$L$4), "sž",  IF( AND($D183&lt;=Prehledy!$K$5, $D183&gt;=Prehledy!$L$5), "mž","nž"))))</f>
        <v/>
      </c>
      <c r="F183" s="97"/>
      <c r="G183" s="104"/>
      <c r="H183" s="96" t="e">
        <f>IF(OR(ISNA(MATCH(A183,I.Stupen!#REF!:I.Stupen!#REF!,0)), ISBLANK(INDEX(I.Stupen!#REF!:I.Stupen!#REF!,MATCH(A183,I.Stupen!#REF!:I.Stupen!#REF!,0)) )), "",   INDEX(I.Stupen!#REF!:I.Stupen!#REF!,MATCH(A183,I.Stupen!#REF!:I.Stupen!#REF!,0)) )</f>
        <v>#REF!</v>
      </c>
      <c r="I183" s="130"/>
      <c r="J183" s="125"/>
    </row>
    <row r="184" spans="1:10" hidden="1">
      <c r="A184" s="81"/>
      <c r="B184" s="128"/>
      <c r="C184" s="128"/>
      <c r="D184" s="111"/>
      <c r="E184" s="130" t="str">
        <f>IF( $D184=0, "", IF($D184&lt;=Prehledy!$K$3,"d",  IF( AND($D184&lt;=Prehledy!$K$4,$D184&gt;=Prehledy!$L$4), "sž",  IF( AND($D184&lt;=Prehledy!$K$5, $D184&gt;=Prehledy!$L$5), "mž","nž"))))</f>
        <v/>
      </c>
      <c r="F184" s="97"/>
      <c r="G184" s="104"/>
      <c r="H184" s="96" t="e">
        <f>IF(OR(ISNA(MATCH(A184,I.Stupen!#REF!:I.Stupen!#REF!,0)), ISBLANK(INDEX(I.Stupen!#REF!:I.Stupen!#REF!,MATCH(A184,I.Stupen!#REF!:I.Stupen!#REF!,0)) )), "",   INDEX(I.Stupen!#REF!:I.Stupen!#REF!,MATCH(A184,I.Stupen!#REF!:I.Stupen!#REF!,0)) )</f>
        <v>#REF!</v>
      </c>
      <c r="I184" s="130"/>
      <c r="J184" s="125"/>
    </row>
    <row r="185" spans="1:10" hidden="1">
      <c r="A185" s="81"/>
      <c r="B185" s="128"/>
      <c r="C185" s="128"/>
      <c r="D185" s="111"/>
      <c r="E185" s="130" t="str">
        <f>IF( $D185=0, "", IF($D185&lt;=Prehledy!$K$3,"d",  IF( AND($D185&lt;=Prehledy!$K$4,$D185&gt;=Prehledy!$L$4), "sž",  IF( AND($D185&lt;=Prehledy!$K$5, $D185&gt;=Prehledy!$L$5), "mž","nž"))))</f>
        <v/>
      </c>
      <c r="F185" s="97"/>
      <c r="G185" s="104"/>
      <c r="H185" s="96" t="e">
        <f>IF(OR(ISNA(MATCH(A185,I.Stupen!#REF!:I.Stupen!#REF!,0)), ISBLANK(INDEX(I.Stupen!#REF!:I.Stupen!#REF!,MATCH(A185,I.Stupen!#REF!:I.Stupen!#REF!,0)) )), "",   INDEX(I.Stupen!#REF!:I.Stupen!#REF!,MATCH(A185,I.Stupen!#REF!:I.Stupen!#REF!,0)) )</f>
        <v>#REF!</v>
      </c>
      <c r="I185" s="130"/>
      <c r="J185" s="125"/>
    </row>
    <row r="186" spans="1:10" hidden="1">
      <c r="A186" s="81"/>
      <c r="B186" s="128"/>
      <c r="C186" s="128"/>
      <c r="D186" s="111"/>
      <c r="E186" s="130" t="str">
        <f>IF( $D186=0, "", IF($D186&lt;=Prehledy!$K$3,"d",  IF( AND($D186&lt;=Prehledy!$K$4,$D186&gt;=Prehledy!$L$4), "sž",  IF( AND($D186&lt;=Prehledy!$K$5, $D186&gt;=Prehledy!$L$5), "mž","nž"))))</f>
        <v/>
      </c>
      <c r="F186" s="97"/>
      <c r="G186" s="104"/>
      <c r="H186" s="96" t="e">
        <f>IF(OR(ISNA(MATCH(A186,I.Stupen!#REF!:I.Stupen!#REF!,0)), ISBLANK(INDEX(I.Stupen!#REF!:I.Stupen!#REF!,MATCH(A186,I.Stupen!#REF!:I.Stupen!#REF!,0)) )), "",   INDEX(I.Stupen!#REF!:I.Stupen!#REF!,MATCH(A186,I.Stupen!#REF!:I.Stupen!#REF!,0)) )</f>
        <v>#REF!</v>
      </c>
      <c r="I186" s="130"/>
      <c r="J186" s="125"/>
    </row>
    <row r="187" spans="1:10" hidden="1">
      <c r="A187" s="81"/>
      <c r="B187" s="128"/>
      <c r="C187" s="128"/>
      <c r="D187" s="111"/>
      <c r="E187" s="130" t="str">
        <f>IF( $D187=0, "", IF($D187&lt;=Prehledy!$K$3,"d",  IF( AND($D187&lt;=Prehledy!$K$4,$D187&gt;=Prehledy!$L$4), "sž",  IF( AND($D187&lt;=Prehledy!$K$5, $D187&gt;=Prehledy!$L$5), "mž","nž"))))</f>
        <v/>
      </c>
      <c r="F187" s="97"/>
      <c r="G187" s="104"/>
      <c r="H187" s="96" t="e">
        <f>IF(OR(ISNA(MATCH(A187,I.Stupen!#REF!:I.Stupen!#REF!,0)), ISBLANK(INDEX(I.Stupen!#REF!:I.Stupen!#REF!,MATCH(A187,I.Stupen!#REF!:I.Stupen!#REF!,0)) )), "",   INDEX(I.Stupen!#REF!:I.Stupen!#REF!,MATCH(A187,I.Stupen!#REF!:I.Stupen!#REF!,0)) )</f>
        <v>#REF!</v>
      </c>
      <c r="I187" s="130"/>
      <c r="J187" s="125"/>
    </row>
    <row r="188" spans="1:10" hidden="1">
      <c r="A188" s="81"/>
      <c r="B188" s="128"/>
      <c r="C188" s="128"/>
      <c r="D188" s="111"/>
      <c r="E188" s="130" t="str">
        <f>IF( $D188=0, "", IF($D188&lt;=Prehledy!$K$3,"d",  IF( AND($D188&lt;=Prehledy!$K$4,$D188&gt;=Prehledy!$L$4), "sž",  IF( AND($D188&lt;=Prehledy!$K$5, $D188&gt;=Prehledy!$L$5), "mž","nž"))))</f>
        <v/>
      </c>
      <c r="F188" s="97"/>
      <c r="G188" s="104"/>
      <c r="H188" s="96" t="e">
        <f>IF(OR(ISNA(MATCH(A188,I.Stupen!#REF!:I.Stupen!#REF!,0)), ISBLANK(INDEX(I.Stupen!#REF!:I.Stupen!#REF!,MATCH(A188,I.Stupen!#REF!:I.Stupen!#REF!,0)) )), "",   INDEX(I.Stupen!#REF!:I.Stupen!#REF!,MATCH(A188,I.Stupen!#REF!:I.Stupen!#REF!,0)) )</f>
        <v>#REF!</v>
      </c>
      <c r="I188" s="130"/>
      <c r="J188" s="125"/>
    </row>
    <row r="189" spans="1:10" hidden="1">
      <c r="A189" s="81"/>
      <c r="B189" s="128"/>
      <c r="C189" s="128"/>
      <c r="D189" s="111"/>
      <c r="E189" s="130" t="str">
        <f>IF( $D189=0, "", IF($D189&lt;=Prehledy!$K$3,"d",  IF( AND($D189&lt;=Prehledy!$K$4,$D189&gt;=Prehledy!$L$4), "sž",  IF( AND($D189&lt;=Prehledy!$K$5, $D189&gt;=Prehledy!$L$5), "mž","nž"))))</f>
        <v/>
      </c>
      <c r="F189" s="97"/>
      <c r="G189" s="104"/>
      <c r="H189" s="96" t="e">
        <f>IF(OR(ISNA(MATCH(A189,I.Stupen!#REF!:I.Stupen!#REF!,0)), ISBLANK(INDEX(I.Stupen!#REF!:I.Stupen!#REF!,MATCH(A189,I.Stupen!#REF!:I.Stupen!#REF!,0)) )), "",   INDEX(I.Stupen!#REF!:I.Stupen!#REF!,MATCH(A189,I.Stupen!#REF!:I.Stupen!#REF!,0)) )</f>
        <v>#REF!</v>
      </c>
      <c r="I189" s="130"/>
      <c r="J189" s="125"/>
    </row>
  </sheetData>
  <autoFilter ref="A1:M189" xr:uid="{00000000-0001-0000-0000-000000000000}">
    <filterColumn colId="5">
      <customFilters>
        <customFilter operator="notEqual" val=" "/>
      </customFilters>
    </filterColumn>
    <sortState xmlns:xlrd2="http://schemas.microsoft.com/office/spreadsheetml/2017/richdata2" ref="A2:M189">
      <sortCondition ref="A1:A189"/>
    </sortState>
  </autoFilter>
  <sortState xmlns:xlrd2="http://schemas.microsoft.com/office/spreadsheetml/2017/richdata2" ref="A2:M189">
    <sortCondition ref="C2:C189"/>
    <sortCondition ref="B2:B189"/>
  </sortState>
  <dataConsolidate/>
  <phoneticPr fontId="0" type="noConversion"/>
  <conditionalFormatting sqref="B158:B183 C164 C167:C183 B129:C157 B3:C120">
    <cfRule type="expression" dxfId="43" priority="315">
      <formula>$F3="x"</formula>
    </cfRule>
  </conditionalFormatting>
  <conditionalFormatting sqref="C159:C162">
    <cfRule type="expression" dxfId="42" priority="257">
      <formula>$F159="x"</formula>
    </cfRule>
  </conditionalFormatting>
  <conditionalFormatting sqref="B184:B188">
    <cfRule type="expression" dxfId="41" priority="255">
      <formula>$F184="x"</formula>
    </cfRule>
  </conditionalFormatting>
  <conditionalFormatting sqref="C184:C188">
    <cfRule type="expression" dxfId="40" priority="254">
      <formula>$F184="x"</formula>
    </cfRule>
  </conditionalFormatting>
  <conditionalFormatting sqref="B189">
    <cfRule type="expression" dxfId="39" priority="252">
      <formula>$F189="x"</formula>
    </cfRule>
  </conditionalFormatting>
  <conditionalFormatting sqref="C189">
    <cfRule type="expression" dxfId="38" priority="251">
      <formula>$F189="x"</formula>
    </cfRule>
  </conditionalFormatting>
  <conditionalFormatting sqref="C158">
    <cfRule type="expression" dxfId="37" priority="249">
      <formula>$F158="x"</formula>
    </cfRule>
  </conditionalFormatting>
  <conditionalFormatting sqref="C163">
    <cfRule type="expression" dxfId="36" priority="248">
      <formula>$F163="x"</formula>
    </cfRule>
  </conditionalFormatting>
  <conditionalFormatting sqref="C165">
    <cfRule type="expression" dxfId="35" priority="246">
      <formula>$F165="x"</formula>
    </cfRule>
  </conditionalFormatting>
  <conditionalFormatting sqref="C166">
    <cfRule type="expression" dxfId="34" priority="245">
      <formula>$F166="x"</formula>
    </cfRule>
  </conditionalFormatting>
  <conditionalFormatting sqref="H129:H189">
    <cfRule type="expression" dxfId="33" priority="244">
      <formula>MOD($H129,8)=1</formula>
    </cfRule>
  </conditionalFormatting>
  <conditionalFormatting sqref="B2">
    <cfRule type="expression" dxfId="32" priority="16">
      <formula>$F2="x"</formula>
    </cfRule>
  </conditionalFormatting>
  <conditionalFormatting sqref="C2">
    <cfRule type="expression" dxfId="31" priority="15">
      <formula>$F2="x"</formula>
    </cfRule>
  </conditionalFormatting>
  <conditionalFormatting sqref="B126:B128">
    <cfRule type="expression" dxfId="30" priority="14">
      <formula>$F126="x"</formula>
    </cfRule>
  </conditionalFormatting>
  <conditionalFormatting sqref="C126:C128">
    <cfRule type="expression" dxfId="29" priority="13">
      <formula>$F126="x"</formula>
    </cfRule>
  </conditionalFormatting>
  <conditionalFormatting sqref="B121">
    <cfRule type="expression" dxfId="28" priority="12">
      <formula>$F121="x"</formula>
    </cfRule>
  </conditionalFormatting>
  <conditionalFormatting sqref="B122">
    <cfRule type="expression" dxfId="27" priority="10">
      <formula>$F122="x"</formula>
    </cfRule>
  </conditionalFormatting>
  <conditionalFormatting sqref="B124">
    <cfRule type="expression" dxfId="26" priority="8">
      <formula>$F124="x"</formula>
    </cfRule>
  </conditionalFormatting>
  <conditionalFormatting sqref="B123">
    <cfRule type="expression" dxfId="25" priority="6">
      <formula>$F123="x"</formula>
    </cfRule>
  </conditionalFormatting>
  <conditionalFormatting sqref="C121:C124">
    <cfRule type="expression" dxfId="24" priority="4">
      <formula>$F121="x"</formula>
    </cfRule>
  </conditionalFormatting>
  <conditionalFormatting sqref="B125">
    <cfRule type="expression" dxfId="23" priority="3">
      <formula>$F125="x"</formula>
    </cfRule>
  </conditionalFormatting>
  <conditionalFormatting sqref="C125">
    <cfRule type="expression" dxfId="22" priority="1">
      <formula>$F125="x"</formula>
    </cfRule>
  </conditionalFormatting>
  <pageMargins left="0.23622047244094491" right="0.23622047244094491" top="3.937007874015748E-2" bottom="3.937007874015748E-2" header="0" footer="0"/>
  <pageSetup paperSize="9" scale="88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CEDE-84FB-403B-8AA9-DF6B2FB88EDA}">
  <sheetPr codeName="List11"/>
  <dimension ref="A1:Y17"/>
  <sheetViews>
    <sheetView workbookViewId="0">
      <selection activeCell="AA15" sqref="AA15"/>
    </sheetView>
  </sheetViews>
  <sheetFormatPr defaultRowHeight="12.75"/>
  <cols>
    <col min="1" max="1" width="4.42578125" style="163" customWidth="1"/>
    <col min="2" max="2" width="18.7109375" style="163" customWidth="1"/>
    <col min="3" max="3" width="2.7109375" style="168" customWidth="1"/>
    <col min="4" max="4" width="18.7109375" style="163" customWidth="1"/>
    <col min="5" max="12" width="2.7109375" style="163" customWidth="1"/>
    <col min="13" max="13" width="3.7109375" style="163" customWidth="1"/>
    <col min="14" max="14" width="4.42578125" style="163" customWidth="1"/>
    <col min="15" max="15" width="18.7109375" style="163" customWidth="1"/>
    <col min="16" max="16" width="2.7109375" style="163" customWidth="1"/>
    <col min="17" max="17" width="18.7109375" style="163" customWidth="1"/>
    <col min="18" max="25" width="2.7109375" style="163" customWidth="1"/>
    <col min="26" max="16384" width="9.140625" style="163"/>
  </cols>
  <sheetData>
    <row r="1" spans="1:25" ht="13.5" thickBot="1">
      <c r="A1" s="284" t="s">
        <v>16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N1" s="284" t="s">
        <v>17</v>
      </c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</row>
    <row r="2" spans="1:25">
      <c r="A2" s="26">
        <v>1</v>
      </c>
      <c r="B2" s="27" t="str">
        <f>pav_U13!C3</f>
        <v>Zouharová Zuzana</v>
      </c>
      <c r="C2" s="28" t="s">
        <v>10</v>
      </c>
      <c r="D2" s="4" t="str">
        <f>pav_U13!C5</f>
        <v>------</v>
      </c>
      <c r="E2" s="19" t="s">
        <v>157</v>
      </c>
      <c r="F2" s="20"/>
      <c r="G2" s="20"/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1</v>
      </c>
      <c r="K2" s="11" t="s">
        <v>7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pav_U13!D4</f>
        <v>Zouharová Zuzana</v>
      </c>
      <c r="P2" s="28" t="s">
        <v>10</v>
      </c>
      <c r="Q2" s="4" t="str">
        <f>pav_U13!D8</f>
        <v>Kuběna Matěj</v>
      </c>
      <c r="R2" s="19" t="s">
        <v>157</v>
      </c>
      <c r="S2" s="20" t="s">
        <v>157</v>
      </c>
      <c r="T2" s="20" t="s">
        <v>157</v>
      </c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11" t="s">
        <v>7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pav_U13!C7</f>
        <v>Kuběna Matěj</v>
      </c>
      <c r="C3" s="25" t="s">
        <v>10</v>
      </c>
      <c r="D3" s="5" t="str">
        <f>pav_U13!C9</f>
        <v>Babka Matouš</v>
      </c>
      <c r="E3" s="21" t="s">
        <v>157</v>
      </c>
      <c r="F3" s="18" t="s">
        <v>157</v>
      </c>
      <c r="G3" s="18" t="s">
        <v>157</v>
      </c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13" t="s">
        <v>7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29">
        <v>2</v>
      </c>
      <c r="O3" s="24" t="str">
        <f>pav_U13!D12</f>
        <v>Voráč Pavel</v>
      </c>
      <c r="P3" s="25" t="s">
        <v>10</v>
      </c>
      <c r="Q3" s="24" t="str">
        <f>pav_U13!D16</f>
        <v>Bárta Martin</v>
      </c>
      <c r="R3" s="21" t="s">
        <v>184</v>
      </c>
      <c r="S3" s="18" t="s">
        <v>184</v>
      </c>
      <c r="T3" s="18" t="s">
        <v>184</v>
      </c>
      <c r="U3" s="18"/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13" t="s">
        <v>7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29">
        <v>3</v>
      </c>
      <c r="B4" s="24" t="str">
        <f>pav_U13!C11</f>
        <v>Přikrylová Adéla</v>
      </c>
      <c r="C4" s="25" t="s">
        <v>10</v>
      </c>
      <c r="D4" s="5" t="str">
        <f>pav_U13!C13</f>
        <v>Voráč Pavel</v>
      </c>
      <c r="E4" s="39" t="s">
        <v>184</v>
      </c>
      <c r="F4" s="40" t="s">
        <v>157</v>
      </c>
      <c r="G4" s="40" t="s">
        <v>184</v>
      </c>
      <c r="H4" s="18" t="s">
        <v>184</v>
      </c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13" t="s">
        <v>7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29">
        <v>3</v>
      </c>
      <c r="O4" s="24" t="str">
        <f>pav_U13!D20</f>
        <v>Musil Samuel</v>
      </c>
      <c r="P4" s="25" t="s">
        <v>10</v>
      </c>
      <c r="Q4" s="5" t="str">
        <f>pav_U13!D24</f>
        <v>Křepela David</v>
      </c>
      <c r="R4" s="21" t="s">
        <v>157</v>
      </c>
      <c r="S4" s="18" t="s">
        <v>157</v>
      </c>
      <c r="T4" s="18" t="s">
        <v>157</v>
      </c>
      <c r="U4" s="18"/>
      <c r="V4" s="34"/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13" t="s">
        <v>7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>
      <c r="A5" s="29">
        <v>4</v>
      </c>
      <c r="B5" s="24" t="str">
        <f>pav_U13!C15</f>
        <v>Přikryl Jan</v>
      </c>
      <c r="C5" s="25" t="s">
        <v>10</v>
      </c>
      <c r="D5" s="5" t="str">
        <f>pav_U13!C17</f>
        <v>Bárta Martin</v>
      </c>
      <c r="E5" s="21" t="s">
        <v>184</v>
      </c>
      <c r="F5" s="18" t="s">
        <v>184</v>
      </c>
      <c r="G5" s="18" t="s">
        <v>184</v>
      </c>
      <c r="H5" s="18"/>
      <c r="I5" s="34"/>
      <c r="J5" s="32">
        <f t="shared" si="0"/>
        <v>0</v>
      </c>
      <c r="K5" s="13" t="s">
        <v>7</v>
      </c>
      <c r="L5" s="14">
        <f t="shared" si="1"/>
        <v>3</v>
      </c>
      <c r="N5" s="30">
        <v>4</v>
      </c>
      <c r="O5" s="35" t="str">
        <f>pav_U13!D28</f>
        <v>Černý Ondřej</v>
      </c>
      <c r="P5" s="36" t="s">
        <v>10</v>
      </c>
      <c r="Q5" s="6" t="str">
        <f>pav_U13!D32</f>
        <v>Barták Lukáš</v>
      </c>
      <c r="R5" s="22" t="s">
        <v>184</v>
      </c>
      <c r="S5" s="23" t="s">
        <v>184</v>
      </c>
      <c r="T5" s="23" t="s">
        <v>184</v>
      </c>
      <c r="U5" s="23"/>
      <c r="V5" s="37"/>
      <c r="W5" s="38">
        <f t="shared" si="2"/>
        <v>0</v>
      </c>
      <c r="X5" s="15" t="s">
        <v>7</v>
      </c>
      <c r="Y5" s="16">
        <f t="shared" si="3"/>
        <v>3</v>
      </c>
    </row>
    <row r="6" spans="1:25">
      <c r="A6" s="29">
        <v>5</v>
      </c>
      <c r="B6" s="24" t="str">
        <f>pav_U13!C19</f>
        <v>Musil Samuel</v>
      </c>
      <c r="C6" s="25" t="s">
        <v>10</v>
      </c>
      <c r="D6" s="5" t="str">
        <f>pav_U13!C21</f>
        <v>Schön Daniel</v>
      </c>
      <c r="E6" s="39" t="s">
        <v>157</v>
      </c>
      <c r="F6" s="40" t="s">
        <v>157</v>
      </c>
      <c r="G6" s="40" t="s">
        <v>157</v>
      </c>
      <c r="H6" s="18"/>
      <c r="I6" s="34"/>
      <c r="J6" s="32">
        <f t="shared" si="0"/>
        <v>3</v>
      </c>
      <c r="K6" s="13" t="s">
        <v>7</v>
      </c>
      <c r="L6" s="14">
        <f t="shared" si="1"/>
        <v>0</v>
      </c>
    </row>
    <row r="7" spans="1:25">
      <c r="A7" s="29">
        <v>6</v>
      </c>
      <c r="B7" s="24" t="str">
        <f>pav_U13!C23</f>
        <v>Kuběna Adam</v>
      </c>
      <c r="C7" s="25" t="s">
        <v>10</v>
      </c>
      <c r="D7" s="5" t="str">
        <f>pav_U13!C25</f>
        <v>Křepela David</v>
      </c>
      <c r="E7" s="21" t="s">
        <v>184</v>
      </c>
      <c r="F7" s="18" t="s">
        <v>157</v>
      </c>
      <c r="G7" s="18" t="s">
        <v>184</v>
      </c>
      <c r="H7" s="18" t="s">
        <v>184</v>
      </c>
      <c r="I7" s="34"/>
      <c r="J7" s="32">
        <f t="shared" si="0"/>
        <v>1</v>
      </c>
      <c r="K7" s="13" t="s">
        <v>7</v>
      </c>
      <c r="L7" s="14">
        <f t="shared" si="1"/>
        <v>3</v>
      </c>
    </row>
    <row r="8" spans="1:25">
      <c r="A8" s="29">
        <v>7</v>
      </c>
      <c r="B8" s="24" t="str">
        <f>pav_U13!C27</f>
        <v>Bojdová Simona</v>
      </c>
      <c r="C8" s="25" t="s">
        <v>10</v>
      </c>
      <c r="D8" s="5" t="str">
        <f>pav_U13!C29</f>
        <v>Černý Ondřej</v>
      </c>
      <c r="E8" s="39" t="s">
        <v>184</v>
      </c>
      <c r="F8" s="40" t="s">
        <v>157</v>
      </c>
      <c r="G8" s="40" t="s">
        <v>184</v>
      </c>
      <c r="H8" s="18" t="s">
        <v>157</v>
      </c>
      <c r="I8" s="34" t="s">
        <v>184</v>
      </c>
      <c r="J8" s="32">
        <f t="shared" si="0"/>
        <v>2</v>
      </c>
      <c r="K8" s="13" t="s">
        <v>7</v>
      </c>
      <c r="L8" s="14">
        <f t="shared" si="1"/>
        <v>3</v>
      </c>
    </row>
    <row r="9" spans="1:25" ht="13.5" thickBot="1">
      <c r="A9" s="30">
        <v>8</v>
      </c>
      <c r="B9" s="35" t="str">
        <f>pav_U13!C31</f>
        <v>Lízna Dominik</v>
      </c>
      <c r="C9" s="36" t="s">
        <v>10</v>
      </c>
      <c r="D9" s="6" t="str">
        <f>pav_U13!C33</f>
        <v>Barták Lukáš</v>
      </c>
      <c r="E9" s="22" t="s">
        <v>184</v>
      </c>
      <c r="F9" s="23" t="s">
        <v>184</v>
      </c>
      <c r="G9" s="23" t="s">
        <v>184</v>
      </c>
      <c r="H9" s="23"/>
      <c r="I9" s="37"/>
      <c r="J9" s="38">
        <f t="shared" si="0"/>
        <v>0</v>
      </c>
      <c r="K9" s="15" t="s">
        <v>7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</row>
    <row r="10" spans="1:25" ht="13.5" thickBot="1">
      <c r="N10" s="285" t="s">
        <v>18</v>
      </c>
      <c r="O10" s="285"/>
      <c r="P10" s="285"/>
      <c r="Q10" s="285"/>
      <c r="R10" s="284"/>
      <c r="S10" s="284"/>
      <c r="T10" s="284"/>
      <c r="U10" s="284"/>
      <c r="V10" s="284"/>
      <c r="W10" s="284"/>
      <c r="X10" s="284"/>
      <c r="Y10" s="284"/>
    </row>
    <row r="11" spans="1:25">
      <c r="N11" s="26">
        <v>1</v>
      </c>
      <c r="O11" s="27" t="str">
        <f>pav_U13!E6</f>
        <v>Zouharová Zuzana</v>
      </c>
      <c r="P11" s="28" t="s">
        <v>10</v>
      </c>
      <c r="Q11" s="41" t="str">
        <f>pav_U13!E14</f>
        <v>Bárta Martin</v>
      </c>
      <c r="R11" s="19" t="s">
        <v>184</v>
      </c>
      <c r="S11" s="20"/>
      <c r="T11" s="20"/>
      <c r="U11" s="20"/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11" t="s">
        <v>7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ht="13.5" thickBot="1">
      <c r="N12" s="30">
        <v>2</v>
      </c>
      <c r="O12" s="35" t="str">
        <f>pav_U13!E22</f>
        <v>Musil Samuel</v>
      </c>
      <c r="P12" s="36" t="s">
        <v>10</v>
      </c>
      <c r="Q12" s="6" t="str">
        <f>pav_U13!E30</f>
        <v>Barták Lukáš</v>
      </c>
      <c r="R12" s="22" t="s">
        <v>184</v>
      </c>
      <c r="S12" s="23" t="s">
        <v>184</v>
      </c>
      <c r="T12" s="23" t="s">
        <v>184</v>
      </c>
      <c r="U12" s="23"/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15" t="s">
        <v>7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5" spans="1:25" ht="13.5" thickBot="1">
      <c r="N15" s="285" t="s">
        <v>19</v>
      </c>
      <c r="O15" s="285"/>
      <c r="P15" s="285"/>
      <c r="Q15" s="285"/>
      <c r="R15" s="284"/>
      <c r="S15" s="284"/>
      <c r="T15" s="284"/>
      <c r="U15" s="284"/>
      <c r="V15" s="284"/>
      <c r="W15" s="284"/>
      <c r="X15" s="284"/>
      <c r="Y15" s="284"/>
    </row>
    <row r="16" spans="1:25">
      <c r="N16" s="26">
        <v>1</v>
      </c>
      <c r="O16" s="27" t="str">
        <f>pav_U13!F10</f>
        <v>Bárta Martin</v>
      </c>
      <c r="P16" s="28" t="s">
        <v>10</v>
      </c>
      <c r="Q16" s="41" t="str">
        <f>pav_U13!F26</f>
        <v>Barták Lukáš</v>
      </c>
      <c r="R16" s="19" t="s">
        <v>184</v>
      </c>
      <c r="S16" s="20" t="s">
        <v>184</v>
      </c>
      <c r="T16" s="20" t="s">
        <v>184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11" t="s">
        <v>7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4:25" ht="13.5" thickBot="1">
      <c r="N17" s="30">
        <v>2</v>
      </c>
      <c r="O17" s="35" t="str">
        <f>pav_U13!F34</f>
        <v>Zouharová Zuzana</v>
      </c>
      <c r="P17" s="36" t="s">
        <v>10</v>
      </c>
      <c r="Q17" s="42" t="str">
        <f>pav_U13!F38</f>
        <v>Musil Samuel</v>
      </c>
      <c r="R17" s="22" t="s">
        <v>157</v>
      </c>
      <c r="S17" s="23" t="s">
        <v>184</v>
      </c>
      <c r="T17" s="23" t="s">
        <v>157</v>
      </c>
      <c r="U17" s="23" t="s">
        <v>184</v>
      </c>
      <c r="V17" s="37" t="s">
        <v>157</v>
      </c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15" t="s">
        <v>7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2</v>
      </c>
    </row>
  </sheetData>
  <mergeCells count="4">
    <mergeCell ref="A1:L1"/>
    <mergeCell ref="N1:Y1"/>
    <mergeCell ref="N10:Y10"/>
    <mergeCell ref="N15:Y15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D636-FD48-4682-8C41-24A0F53C131E}">
  <sheetPr codeName="List13"/>
  <dimension ref="A1:G38"/>
  <sheetViews>
    <sheetView view="pageBreakPreview" zoomScaleNormal="100" zoomScaleSheetLayoutView="100" workbookViewId="0">
      <selection activeCell="A2" sqref="A2:A3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8" max="8" width="9.140625" style="163"/>
    <col min="9" max="9" width="16.42578125" style="163" customWidth="1"/>
    <col min="10" max="16384" width="9.140625" style="163"/>
  </cols>
  <sheetData>
    <row r="1" spans="1:7" ht="33" customHeight="1">
      <c r="A1" s="167"/>
      <c r="B1" s="283" t="e">
        <f>CONCATENATE(#REF!," - ",#REF!,"  ",#REF!,"   U17,U19    II. stupeň ","  ",#REF!)</f>
        <v>#REF!</v>
      </c>
      <c r="C1" s="283"/>
      <c r="D1" s="283"/>
      <c r="E1" s="283"/>
      <c r="F1" s="283"/>
      <c r="G1" s="283"/>
    </row>
    <row r="2" spans="1:7" ht="12" customHeight="1">
      <c r="A2" s="280">
        <v>26</v>
      </c>
      <c r="B2" s="280">
        <v>1</v>
      </c>
      <c r="C2" s="77" t="str">
        <f>IF(A2&gt;0,VLOOKUP(A2,seznam!$A$2:$C$190,3),"------")</f>
        <v>Zbraslavec</v>
      </c>
      <c r="D2" s="43"/>
      <c r="E2" s="43"/>
      <c r="F2" s="43"/>
      <c r="G2" s="43"/>
    </row>
    <row r="3" spans="1:7" ht="12" customHeight="1">
      <c r="A3" s="280"/>
      <c r="B3" s="280"/>
      <c r="C3" s="78" t="str">
        <f>IF(A2&gt;0,VLOOKUP(A2,seznam!$A$2:$C$190,2),"------")</f>
        <v>Křepela David</v>
      </c>
      <c r="D3" s="43"/>
      <c r="E3" s="43"/>
      <c r="F3" s="43"/>
      <c r="G3" s="43"/>
    </row>
    <row r="4" spans="1:7" ht="12" customHeight="1">
      <c r="A4" s="280">
        <v>0</v>
      </c>
      <c r="B4" s="207">
        <v>2</v>
      </c>
      <c r="C4" s="115" t="str">
        <f>IF(A4&gt;0,VLOOKUP(A4,seznam!$A$2:$C$190,3),"------")</f>
        <v>------</v>
      </c>
      <c r="D4" s="44" t="str">
        <f>IF(zap_U11!J2&gt;zap_U11!L2,zap_U11!B2,IF(zap_U11!J2&lt;zap_U11!L2,zap_U11!D2," "))</f>
        <v>Křepela David</v>
      </c>
      <c r="E4" s="43"/>
      <c r="F4" s="43"/>
      <c r="G4" s="43"/>
    </row>
    <row r="5" spans="1:7" ht="12" customHeight="1">
      <c r="A5" s="207"/>
      <c r="B5" s="281"/>
      <c r="C5" s="114" t="str">
        <f>IF(A4&gt;0,VLOOKUP(A4,seznam!$A$2:$C$190,2),"------")</f>
        <v>------</v>
      </c>
      <c r="D5" s="43" t="str">
        <f>IF(zap_U11!J2&gt;zap_U11!L2,CONCATENATE(zap_U11!J2,":",zap_U11!L2,"   (",zap_U11!E2,";",zap_U11!F2,";",zap_U11!G2,";",zap_U11!H2,";",zap_U11!I2,")"),IF(zap_U11!J2&lt;zap_U11!L2,CONCATENATE(zap_U11!L2,":",zap_U11!J2,"   (",IF(zap_U11!E2="0","-0",-zap_U11!E2),";",IF(zap_U11!F2="0","-0",-zap_U11!F2),";",IF(zap_U11!G2="0","-0",-zap_U11!G2),";",IF(zap_U11!H2="0","-0",IF(LEN(zap_U11!H2)&gt;0,-zap_U11!H2,zap_U11!H2)),";",IF(LEN(zap_U11!I2)&gt;0,-zap_U11!I2,zap_U11!I2),")")," "))</f>
        <v>3:0   (0;0;0;;)</v>
      </c>
      <c r="E5" s="45"/>
      <c r="F5" s="43"/>
      <c r="G5" s="43"/>
    </row>
    <row r="6" spans="1:7" ht="12" customHeight="1">
      <c r="A6" s="280">
        <v>78</v>
      </c>
      <c r="B6" s="280">
        <v>3</v>
      </c>
      <c r="C6" s="77" t="str">
        <f>IF(A6&gt;0,VLOOKUP(A6,seznam!$A$2:$C$190,3),"------")</f>
        <v>Blansko</v>
      </c>
      <c r="D6" s="43"/>
      <c r="E6" s="46" t="str">
        <f>IF(zap_U11!W2&gt;zap_U11!Y2,zap_U11!O2,IF(zap_U11!W2&lt;zap_U11!Y2,zap_U11!Q2," "))</f>
        <v>Křepela David</v>
      </c>
      <c r="F6" s="43"/>
      <c r="G6" s="43"/>
    </row>
    <row r="7" spans="1:7" ht="12" customHeight="1">
      <c r="A7" s="280"/>
      <c r="B7" s="280"/>
      <c r="C7" s="78" t="str">
        <f>IF(A6&gt;0,VLOOKUP(A6,seznam!$A$2:$C$190,2),"------")</f>
        <v>Zouharová Beáta</v>
      </c>
      <c r="D7" s="43"/>
      <c r="E7" s="45" t="str">
        <f>IF(zap_U11!W2&gt;zap_U11!Y2,CONCATENATE(zap_U11!W2,":",zap_U11!Y2,"   (",zap_U11!R2,";",zap_U11!S2,";",zap_U11!T2,";",zap_U11!U2,";",zap_U11!V2,")"),IF(zap_U11!W2&lt;zap_U11!Y2,CONCATENATE(zap_U11!Y2,":",zap_U11!W2,"   (",IF(zap_U11!R2="0","-0",-zap_U11!R2),";",IF(zap_U11!S2="0","-0",-zap_U11!S2),";",IF(zap_U11!T2="0","-0",-zap_U11!T2),";",IF(zap_U11!U2="0","-0",IF(LEN(zap_U11!U2)&gt;0,-zap_U11!U2,zap_U11!U2)),";",IF(LEN(zap_U11!V2)&gt;0,-zap_U11!V2,zap_U11!V2),")")," "))</f>
        <v>1:0   (0;;;;)</v>
      </c>
      <c r="F7" s="45"/>
      <c r="G7" s="43"/>
    </row>
    <row r="8" spans="1:7" ht="12" customHeight="1">
      <c r="A8" s="264">
        <v>74</v>
      </c>
      <c r="B8" s="207">
        <v>4</v>
      </c>
      <c r="C8" s="116" t="str">
        <f>IF(A8&gt;0,VLOOKUP(A8,seznam!$A$2:$C$190,3),"------")</f>
        <v>Blansko</v>
      </c>
      <c r="D8" s="44" t="str">
        <f>IF(zap_U11!J3&gt;zap_U11!L3,zap_U11!B3,IF(zap_U11!J3&lt;zap_U11!L3,zap_U11!D3," "))</f>
        <v>Voráčová Kateřina</v>
      </c>
      <c r="E8" s="45"/>
      <c r="F8" s="45"/>
      <c r="G8" s="43"/>
    </row>
    <row r="9" spans="1:7" ht="12" customHeight="1">
      <c r="A9" s="207"/>
      <c r="B9" s="281"/>
      <c r="C9" s="114" t="str">
        <f>IF(A8&gt;0,VLOOKUP(A8,seznam!$A$2:$C$190,2),"------")</f>
        <v>Voráčová Kateřina</v>
      </c>
      <c r="D9" s="43" t="str">
        <f>IF(zap_U11!J3&gt;zap_U11!L3,CONCATENATE(zap_U11!J3,":",zap_U11!L3,"   (",zap_U11!E3,";",zap_U11!F3,";",zap_U11!G3,";",zap_U11!H3,";",zap_U11!I3,")"),IF(zap_U11!J3&lt;zap_U11!L3,CONCATENATE(zap_U11!L3,":",zap_U11!J3,"   (",IF(zap_U11!E3="0","-0",-zap_U11!E3),";",IF(zap_U11!F3="0","-0",-zap_U11!F3),";",IF(zap_U11!G3="0","-0",-zap_U11!G3),";",IF(zap_U11!H3="0","-0",IF(LEN(zap_U11!H3)&gt;0,-zap_U11!H3,zap_U11!H3)),";",IF(LEN(zap_U11!I3)&gt;0,-zap_U11!I3,zap_U11!I3),")")," "))</f>
        <v>3:0   (0;0;0;;)</v>
      </c>
      <c r="E9" s="43"/>
      <c r="F9" s="45"/>
      <c r="G9" s="43"/>
    </row>
    <row r="10" spans="1:7" ht="12" customHeight="1">
      <c r="A10" s="185">
        <v>81</v>
      </c>
      <c r="B10" s="281">
        <v>5</v>
      </c>
      <c r="C10" s="77" t="str">
        <f>IF(A10&gt;0,VLOOKUP(A10,seznam!$A$2:$C$190,3),"------")</f>
        <v>Blansko</v>
      </c>
      <c r="D10" s="43"/>
      <c r="E10" s="43"/>
      <c r="F10" s="46" t="str">
        <f>IF(zap_U11!W11&gt;zap_U11!Y11,zap_U11!O11,IF(zap_U11!W11&lt;zap_U11!Y11,zap_U11!Q11," "))</f>
        <v>Křepela David</v>
      </c>
      <c r="G10" s="43"/>
    </row>
    <row r="11" spans="1:7" ht="12" customHeight="1">
      <c r="A11" s="280"/>
      <c r="B11" s="185"/>
      <c r="C11" s="78" t="str">
        <f>IF(A10&gt;0,VLOOKUP(A10,seznam!$A$2:$C$190,2),"------")</f>
        <v>Krupková Amálie</v>
      </c>
      <c r="D11" s="43"/>
      <c r="E11" s="43"/>
      <c r="F11" s="45" t="str">
        <f>IF(zap_U11!W11&gt;zap_U11!Y11,CONCATENATE(zap_U11!W11,":",zap_U11!Y11,"   (",zap_U11!R11,";",zap_U11!S11,";",zap_U11!T11,";",zap_U11!U11,";",zap_U11!V11,")"),IF(zap_U11!W11&lt;zap_U11!Y11,CONCATENATE(zap_U11!Y11,":",zap_U11!W11,"   (",IF(zap_U11!R11="0","-0",-zap_U11!R11),";",IF(zap_U11!S11="0","-0",-zap_U11!S11),";",IF(zap_U11!T11="0","-0",-zap_U11!T11),";",IF(zap_U11!U11="0","-0",IF(LEN(zap_U11!U11)&gt;0,-zap_U11!U11,zap_U11!U11)),";",IF(LEN(zap_U11!V11)&gt;0,-zap_U11!V11,zap_U11!V11),")")," "))</f>
        <v>3:0   (0;0;0;;)</v>
      </c>
      <c r="G11" s="45"/>
    </row>
    <row r="12" spans="1:7" ht="12" customHeight="1">
      <c r="A12" s="264">
        <v>0</v>
      </c>
      <c r="B12" s="207">
        <v>6</v>
      </c>
      <c r="C12" s="116" t="str">
        <f>IF(A12&gt;0,VLOOKUP(A12,seznam!$A$2:$C$190,3),"------")</f>
        <v>------</v>
      </c>
      <c r="D12" s="44" t="str">
        <f>IF(zap_U11!J4&gt;zap_U11!L4,zap_U11!B4,IF(zap_U11!J4&lt;zap_U11!L4,zap_U11!D4," "))</f>
        <v>Krupková Amálie</v>
      </c>
      <c r="E12" s="43"/>
      <c r="F12" s="45"/>
      <c r="G12" s="45"/>
    </row>
    <row r="13" spans="1:7" ht="12" customHeight="1">
      <c r="A13" s="207"/>
      <c r="B13" s="281"/>
      <c r="C13" s="114" t="str">
        <f>IF(A12&gt;0,VLOOKUP(A12,seznam!$A$2:$C$190,2),"------")</f>
        <v>------</v>
      </c>
      <c r="D13" s="43" t="str">
        <f>IF(zap_U11!J4&gt;zap_U11!L4,CONCATENATE(zap_U11!J4,":",zap_U11!L4,"   (",zap_U11!E4,";",zap_U11!F4,";",zap_U11!G4,";",zap_U11!H4,";",zap_U11!I4,")"),IF(zap_U11!J4&lt;zap_U11!L4,CONCATENATE(zap_U11!L4,":",zap_U11!J4,"   (",IF(zap_U11!E4="0","-0",-zap_U11!E4),";",IF(zap_U11!F4="0","-0",-zap_U11!F4),";",IF(zap_U11!G4="0","-0",-zap_U11!G4),";",IF(zap_U11!H4="0","-0",IF(LEN(zap_U11!H4)&gt;0,-zap_U11!H4,zap_U11!H4)),";",IF(LEN(zap_U11!I4)&gt;0,-zap_U11!I4,zap_U11!I4),")")," "))</f>
        <v>3:0   (0;0;0;;)</v>
      </c>
      <c r="E13" s="45"/>
      <c r="F13" s="45"/>
      <c r="G13" s="45"/>
    </row>
    <row r="14" spans="1:7" ht="12" customHeight="1">
      <c r="A14" s="185">
        <v>0</v>
      </c>
      <c r="B14" s="281">
        <v>7</v>
      </c>
      <c r="C14" s="77" t="str">
        <f>IF(A14&gt;0,VLOOKUP(A14,seznam!$A$2:$C$190,3),"------")</f>
        <v>------</v>
      </c>
      <c r="D14" s="43"/>
      <c r="E14" s="46" t="str">
        <f>IF(zap_U11!W3&gt;zap_U11!Y3,zap_U11!O3,IF(zap_U11!W3&lt;zap_U11!Y3,zap_U11!Q3," "))</f>
        <v>Voráč Pavel</v>
      </c>
      <c r="F14" s="45"/>
      <c r="G14" s="45"/>
    </row>
    <row r="15" spans="1:7" ht="12" customHeight="1">
      <c r="A15" s="280"/>
      <c r="B15" s="185"/>
      <c r="C15" s="78" t="str">
        <f>IF(A14&gt;0,VLOOKUP(A14,seznam!$A$2:$C$190,2),"------")</f>
        <v>------</v>
      </c>
      <c r="D15" s="43"/>
      <c r="E15" s="45" t="str">
        <f>IF(zap_U11!W3&gt;zap_U11!Y3,CONCATENATE(zap_U11!W3,":",zap_U11!Y3,"   (",zap_U11!R3,";",zap_U11!S3,";",zap_U11!T3,";",zap_U11!U3,";",zap_U11!V3,")"),IF(zap_U11!W3&lt;zap_U11!Y3,CONCATENATE(zap_U11!Y3,":",zap_U11!W3,"   (",IF(zap_U11!R3="0","-0",-zap_U11!R3),";",IF(zap_U11!S3="0","-0",-zap_U11!S3),";",IF(zap_U11!T3="0","-0",-zap_U11!T3),";",IF(zap_U11!U3="0","-0",IF(LEN(zap_U11!U3)&gt;0,-zap_U11!U3,zap_U11!U3)),";",IF(LEN(zap_U11!V3)&gt;0,-zap_U11!V3,zap_U11!V3),")")," "))</f>
        <v>3:0   (0;0;0;;)</v>
      </c>
      <c r="F15" s="43"/>
      <c r="G15" s="45"/>
    </row>
    <row r="16" spans="1:7" ht="12" customHeight="1">
      <c r="A16" s="264">
        <v>48</v>
      </c>
      <c r="B16" s="207">
        <v>8</v>
      </c>
      <c r="C16" s="116" t="str">
        <f>IF(A16&gt;0,VLOOKUP(A16,seznam!$A$2:$C$190,3),"------")</f>
        <v>Blansko</v>
      </c>
      <c r="D16" s="44" t="str">
        <f>IF(zap_U11!J5&gt;zap_U11!L5,zap_U11!B5,IF(zap_U11!J5&lt;zap_U11!L5,zap_U11!D5," "))</f>
        <v>Voráč Pavel</v>
      </c>
      <c r="E16" s="45"/>
      <c r="F16" s="43"/>
      <c r="G16" s="45"/>
    </row>
    <row r="17" spans="1:7" ht="12" customHeight="1">
      <c r="A17" s="207"/>
      <c r="B17" s="281"/>
      <c r="C17" s="114" t="str">
        <f>IF(A16&gt;0,VLOOKUP(A16,seznam!$A$2:$C$190,2),"------")</f>
        <v>Voráč Pavel</v>
      </c>
      <c r="D17" s="43" t="str">
        <f>IF(zap_U11!J5&gt;zap_U11!L5,CONCATENATE(zap_U11!J5,":",zap_U11!L5,"   (",zap_U11!E5,";",zap_U11!F5,";",zap_U11!G5,";",zap_U11!H5,";",zap_U11!I5,")"),IF(zap_U11!J5&lt;zap_U11!L5,CONCATENATE(zap_U11!L5,":",zap_U11!J5,"   (",IF(zap_U11!E5="0","-0",-zap_U11!E5),";",IF(zap_U11!F5="0","-0",-zap_U11!F5),";",IF(zap_U11!G5="0","-0",-zap_U11!G5),";",IF(zap_U11!H5="0","-0",IF(LEN(zap_U11!H5)&gt;0,-zap_U11!H5,zap_U11!H5)),";",IF(LEN(zap_U11!I5)&gt;0,-zap_U11!I5,zap_U11!I5),")")," "))</f>
        <v>3:0   (0;0;0;;)</v>
      </c>
      <c r="E17" s="43"/>
      <c r="F17" s="43"/>
      <c r="G17" s="45"/>
    </row>
    <row r="18" spans="1:7" ht="12" customHeight="1">
      <c r="A18" s="185">
        <v>79</v>
      </c>
      <c r="B18" s="281">
        <v>9</v>
      </c>
      <c r="C18" s="77" t="str">
        <f>IF(A18&gt;0,VLOOKUP(A18,seznam!$A$2:$C$190,3),"------")</f>
        <v>Blansko</v>
      </c>
      <c r="D18" s="43"/>
      <c r="E18" s="43"/>
      <c r="F18" s="43"/>
      <c r="G18" s="46" t="str">
        <f>IF(zap_U11!W16&gt;zap_U11!Y16,zap_U11!O16,IF(zap_U11!W16&lt;zap_U11!Y16,zap_U11!Q16," "))</f>
        <v>Křepela David</v>
      </c>
    </row>
    <row r="19" spans="1:7" ht="12" customHeight="1">
      <c r="A19" s="280"/>
      <c r="B19" s="185"/>
      <c r="C19" s="78" t="str">
        <f>IF(A18&gt;0,VLOOKUP(A18,seznam!$A$2:$C$190,2),"------")</f>
        <v>Černý Ondřej</v>
      </c>
      <c r="D19" s="43"/>
      <c r="E19" s="43"/>
      <c r="F19" s="43"/>
      <c r="G19" s="169" t="str">
        <f>IF(zap_U11!W16&gt;zap_U11!Y16,CONCATENATE(zap_U11!W16,":",zap_U11!Y16,"   (",zap_U11!R16,";",zap_U11!S16,";",zap_U11!T16,";",zap_U11!U16,";",zap_U11!V16,")"),IF(zap_U11!W16&lt;zap_U11!Y16,CONCATENATE(zap_U11!Y16,":",zap_U11!W16,"   (",IF(zap_U11!R16="0","-0",-zap_U11!R16),";",IF(zap_U11!S16="0","-0",-zap_U11!S16),";",IF(zap_U11!T16="0","-0",-zap_U11!T16),";",IF(zap_U11!U16="0","-0",IF(LEN(zap_U11!U16)&gt;0,-zap_U11!U16,zap_U11!U16)),";",IF(LEN(zap_U11!V16)&gt;0,-zap_U11!V16,zap_U11!V16),")")," "))</f>
        <v>3:0   (0;0;0;;)</v>
      </c>
    </row>
    <row r="20" spans="1:7" ht="12" customHeight="1">
      <c r="A20" s="264">
        <v>0</v>
      </c>
      <c r="B20" s="207">
        <v>10</v>
      </c>
      <c r="C20" s="116" t="str">
        <f>IF(A20&gt;0,VLOOKUP(A20,seznam!$A$2:$C$190,3),"------")</f>
        <v>------</v>
      </c>
      <c r="D20" s="44" t="str">
        <f>IF(zap_U11!J6&gt;zap_U11!L6,zap_U11!B6,IF(zap_U11!J6&lt;zap_U11!L6,zap_U11!D6," "))</f>
        <v>Černý Ondřej</v>
      </c>
      <c r="E20" s="43"/>
      <c r="F20" s="43"/>
      <c r="G20" s="45"/>
    </row>
    <row r="21" spans="1:7" ht="12" customHeight="1">
      <c r="A21" s="207"/>
      <c r="B21" s="281"/>
      <c r="C21" s="114" t="str">
        <f>IF(A20&gt;0,VLOOKUP(A20,seznam!$A$2:$C$190,2),"------")</f>
        <v>------</v>
      </c>
      <c r="D21" s="43" t="str">
        <f>IF(zap_U11!J6&gt;zap_U11!L6,CONCATENATE(zap_U11!J6,":",zap_U11!L6,"   (",zap_U11!E6,";",zap_U11!F6,";",zap_U11!G6,";",zap_U11!H6,";",zap_U11!I6,")"),IF(zap_U11!J6&lt;zap_U11!L6,CONCATENATE(zap_U11!L6,":",zap_U11!J6,"   (",IF(zap_U11!E6="0","-0",-zap_U11!E6),";",IF(zap_U11!F6="0","-0",-zap_U11!F6),";",IF(zap_U11!G6="0","-0",-zap_U11!G6),";",IF(zap_U11!H6="0","-0",IF(LEN(zap_U11!H6)&gt;0,-zap_U11!H6,zap_U11!H6)),";",IF(LEN(zap_U11!I6)&gt;0,-zap_U11!I6,zap_U11!I6),")")," "))</f>
        <v>3:0   (0;0;0;;)</v>
      </c>
      <c r="E21" s="45"/>
      <c r="F21" s="43"/>
      <c r="G21" s="45"/>
    </row>
    <row r="22" spans="1:7" ht="12" customHeight="1">
      <c r="A22" s="185">
        <v>87</v>
      </c>
      <c r="B22" s="281">
        <v>11</v>
      </c>
      <c r="C22" s="77" t="str">
        <f>IF(A22&gt;0,VLOOKUP(A22,seznam!$A$2:$C$190,3),"------")</f>
        <v>Blansko</v>
      </c>
      <c r="D22" s="43"/>
      <c r="E22" s="46" t="str">
        <f>IF(zap_U11!W4&gt;zap_U11!Y4,zap_U11!O4,IF(zap_U11!W4&lt;zap_U11!Y4,zap_U11!Q4," "))</f>
        <v>Černý Ondřej</v>
      </c>
      <c r="F22" s="43"/>
      <c r="G22" s="45"/>
    </row>
    <row r="23" spans="1:7" ht="12" customHeight="1">
      <c r="A23" s="280"/>
      <c r="B23" s="185"/>
      <c r="C23" s="78" t="str">
        <f>IF(A22&gt;0,VLOOKUP(A22,seznam!$A$2:$C$190,2),"------")</f>
        <v>Záviška Jan</v>
      </c>
      <c r="D23" s="43"/>
      <c r="E23" s="45" t="str">
        <f>IF(zap_U11!W4&gt;zap_U11!Y4,CONCATENATE(zap_U11!W4,":",zap_U11!Y4,"   (",zap_U11!R4,";",zap_U11!S4,";",zap_U11!T4,";",zap_U11!U4,";",zap_U11!V4,")"),IF(zap_U11!W4&lt;zap_U11!Y4,CONCATENATE(zap_U11!Y4,":",zap_U11!W4,"   (",IF(zap_U11!R4="0","-0",-zap_U11!R4),";",IF(zap_U11!S4="0","-0",-zap_U11!S4),";",IF(zap_U11!T4="0","-0",-zap_U11!T4),";",IF(zap_U11!U4="0","-0",IF(LEN(zap_U11!U4)&gt;0,-zap_U11!U4,zap_U11!U4)),";",IF(LEN(zap_U11!V4)&gt;0,-zap_U11!V4,zap_U11!V4),")")," "))</f>
        <v>3:1   (0;0;-0;0;)</v>
      </c>
      <c r="F23" s="45"/>
      <c r="G23" s="45"/>
    </row>
    <row r="24" spans="1:7" ht="12" customHeight="1">
      <c r="A24" s="264">
        <v>69</v>
      </c>
      <c r="B24" s="207">
        <v>12</v>
      </c>
      <c r="C24" s="116" t="str">
        <f>IF(A24&gt;0,VLOOKUP(A24,seznam!$A$2:$C$190,3),"------")</f>
        <v>Blansko</v>
      </c>
      <c r="D24" s="44" t="str">
        <f>IF(zap_U11!J7&gt;zap_U11!L7,zap_U11!B7,IF(zap_U11!J7&lt;zap_U11!L7,zap_U11!D7," "))</f>
        <v>Záviška Jakub</v>
      </c>
      <c r="E24" s="45"/>
      <c r="F24" s="45"/>
      <c r="G24" s="45"/>
    </row>
    <row r="25" spans="1:7" ht="12" customHeight="1">
      <c r="A25" s="207"/>
      <c r="B25" s="281"/>
      <c r="C25" s="114" t="str">
        <f>IF(A24&gt;0,VLOOKUP(A24,seznam!$A$2:$C$190,2),"------")</f>
        <v>Záviška Jakub</v>
      </c>
      <c r="D25" s="43" t="str">
        <f>IF(zap_U11!J7&gt;zap_U11!L7,CONCATENATE(zap_U11!J7,":",zap_U11!L7,"   (",zap_U11!E7,";",zap_U11!F7,";",zap_U11!G7,";",zap_U11!H7,";",zap_U11!I7,")"),IF(zap_U11!J7&lt;zap_U11!L7,CONCATENATE(zap_U11!L7,":",zap_U11!J7,"   (",IF(zap_U11!E7="0","-0",-zap_U11!E7),";",IF(zap_U11!F7="0","-0",-zap_U11!F7),";",IF(zap_U11!G7="0","-0",-zap_U11!G7),";",IF(zap_U11!H7="0","-0",IF(LEN(zap_U11!H7)&gt;0,-zap_U11!H7,zap_U11!H7)),";",IF(LEN(zap_U11!I7)&gt;0,-zap_U11!I7,zap_U11!I7),")")," "))</f>
        <v>3:1   (0;0;-0;0;)</v>
      </c>
      <c r="E25" s="43"/>
      <c r="F25" s="45"/>
      <c r="G25" s="45"/>
    </row>
    <row r="26" spans="1:7" ht="12" customHeight="1">
      <c r="A26" s="185">
        <v>61</v>
      </c>
      <c r="B26" s="281">
        <v>13</v>
      </c>
      <c r="C26" s="77" t="str">
        <f>IF(A26&gt;0,VLOOKUP(A26,seznam!$A$2:$C$190,3),"------")</f>
        <v>Blansko</v>
      </c>
      <c r="D26" s="43"/>
      <c r="E26" s="43"/>
      <c r="F26" s="46" t="str">
        <f>IF(zap_U11!W12&gt;zap_U11!Y12,zap_U11!O12,IF(zap_U11!W12&lt;zap_U11!Y12,zap_U11!Q12," "))</f>
        <v>Přikryl Jan</v>
      </c>
      <c r="G26" s="45"/>
    </row>
    <row r="27" spans="1:7" ht="12" customHeight="1">
      <c r="A27" s="280"/>
      <c r="B27" s="185"/>
      <c r="C27" s="78" t="str">
        <f>IF(A26&gt;0,VLOOKUP(A26,seznam!$A$2:$C$190,2),"------")</f>
        <v>Pilitowská Ela</v>
      </c>
      <c r="D27" s="43"/>
      <c r="E27" s="43"/>
      <c r="F27" s="45" t="str">
        <f>IF(zap_U11!W12&gt;zap_U11!Y12,CONCATENATE(zap_U11!W12,":",zap_U11!Y12,"   (",zap_U11!R12,";",zap_U11!S12,";",zap_U11!T12,";",zap_U11!U12,";",zap_U11!V12,")"),IF(zap_U11!W12&lt;zap_U11!Y12,CONCATENATE(zap_U11!Y12,":",zap_U11!W12,"   (",IF(zap_U11!R12="0","-0",-zap_U11!R12),";",IF(zap_U11!S12="0","-0",-zap_U11!S12),";",IF(zap_U11!T12="0","-0",-zap_U11!T12),";",IF(zap_U11!U12="0","-0",IF(LEN(zap_U11!U12)&gt;0,-zap_U11!U12,zap_U11!U12)),";",IF(LEN(zap_U11!V12)&gt;0,-zap_U11!V12,zap_U11!V12),")")," "))</f>
        <v>3:0   (0;0;0;;)</v>
      </c>
      <c r="G27" s="170"/>
    </row>
    <row r="28" spans="1:7" ht="12" customHeight="1">
      <c r="A28" s="264">
        <v>82</v>
      </c>
      <c r="B28" s="207">
        <v>14</v>
      </c>
      <c r="C28" s="116" t="str">
        <f>IF(A28&gt;0,VLOOKUP(A28,seznam!$A$2:$C$190,3),"------")</f>
        <v>Blansko</v>
      </c>
      <c r="D28" s="44" t="str">
        <f>IF(zap_U11!J8&gt;zap_U11!L8,zap_U11!B8,IF(zap_U11!J8&lt;zap_U11!L8,zap_U11!D8," "))</f>
        <v>Pilitowská Ela</v>
      </c>
      <c r="E28" s="43"/>
      <c r="F28" s="45"/>
      <c r="G28" s="170"/>
    </row>
    <row r="29" spans="1:7" ht="12" customHeight="1">
      <c r="A29" s="207"/>
      <c r="B29" s="281"/>
      <c r="C29" s="114" t="str">
        <f>IF(A28&gt;0,VLOOKUP(A28,seznam!$A$2:$C$190,2),"------")</f>
        <v>Krupková Klaudie</v>
      </c>
      <c r="D29" s="43" t="str">
        <f>IF(zap_U11!J8&gt;zap_U11!L8,CONCATENATE(zap_U11!J8,":",zap_U11!L8,"   (",zap_U11!E8,";",zap_U11!F8,";",zap_U11!G8,";",zap_U11!H8,";",zap_U11!I8,")"),IF(zap_U11!J8&lt;zap_U11!L8,CONCATENATE(zap_U11!L8,":",zap_U11!J8,"   (",IF(zap_U11!E8="0","-0",-zap_U11!E8),";",IF(zap_U11!F8="0","-0",-zap_U11!F8),";",IF(zap_U11!G8="0","-0",-zap_U11!G8),";",IF(zap_U11!H8="0","-0",IF(LEN(zap_U11!H8)&gt;0,-zap_U11!H8,zap_U11!H8)),";",IF(LEN(zap_U11!I8)&gt;0,-zap_U11!I8,zap_U11!I8),")")," "))</f>
        <v>3:0   (0;0;0;;)</v>
      </c>
      <c r="E29" s="45"/>
      <c r="F29" s="45"/>
      <c r="G29" s="170"/>
    </row>
    <row r="30" spans="1:7" ht="12" customHeight="1">
      <c r="A30" s="185">
        <v>0</v>
      </c>
      <c r="B30" s="281">
        <v>15</v>
      </c>
      <c r="C30" s="77" t="str">
        <f>IF(A30&gt;0,VLOOKUP(A30,seznam!$A$2:$C$190,3),"------")</f>
        <v>------</v>
      </c>
      <c r="D30" s="43"/>
      <c r="E30" s="46" t="str">
        <f>IF(zap_U11!W5&gt;zap_U11!Y5,zap_U11!O5,IF(zap_U11!W5&lt;zap_U11!Y5,zap_U11!Q5," "))</f>
        <v>Přikryl Jan</v>
      </c>
      <c r="F30" s="45"/>
      <c r="G30" s="170"/>
    </row>
    <row r="31" spans="1:7" ht="12" customHeight="1">
      <c r="A31" s="280"/>
      <c r="B31" s="185"/>
      <c r="C31" s="78" t="str">
        <f>IF(A30&gt;0,VLOOKUP(A30,seznam!$A$2:$C$190,2),"------")</f>
        <v>------</v>
      </c>
      <c r="D31" s="43"/>
      <c r="E31" s="45" t="str">
        <f>IF(zap_U11!W5&gt;zap_U11!Y5,CONCATENATE(zap_U11!W5,":",zap_U11!Y5,"   (",zap_U11!R5,";",zap_U11!S5,";",zap_U11!T5,";",zap_U11!U5,";",zap_U11!V5,")"),IF(zap_U11!W5&lt;zap_U11!Y5,CONCATENATE(zap_U11!Y5,":",zap_U11!W5,"   (",IF(zap_U11!R5="0","-0",-zap_U11!R5),";",IF(zap_U11!S5="0","-0",-zap_U11!S5),";",IF(zap_U11!T5="0","-0",-zap_U11!T5),";",IF(zap_U11!U5="0","-0",IF(LEN(zap_U11!U5)&gt;0,-zap_U11!U5,zap_U11!U5)),";",IF(LEN(zap_U11!V5)&gt;0,-zap_U11!V5,zap_U11!V5),")")," "))</f>
        <v>3:0   (0;0;0;;)</v>
      </c>
      <c r="F31" s="43"/>
      <c r="G31" s="170"/>
    </row>
    <row r="32" spans="1:7" ht="12" customHeight="1">
      <c r="A32" s="280">
        <v>56</v>
      </c>
      <c r="B32" s="207">
        <v>16</v>
      </c>
      <c r="C32" s="116" t="str">
        <f>IF(A32&gt;0,VLOOKUP(A32,seznam!$A$2:$C$190,3),"------")</f>
        <v>Blansko</v>
      </c>
      <c r="D32" s="44" t="str">
        <f>IF(zap_U11!J9&gt;zap_U11!L9,zap_U11!B9,IF(zap_U11!J9&lt;zap_U11!L9,zap_U11!D9," "))</f>
        <v>Přikryl Jan</v>
      </c>
      <c r="E32" s="45"/>
    </row>
    <row r="33" spans="1:7" ht="12" customHeight="1">
      <c r="A33" s="207"/>
      <c r="B33" s="281"/>
      <c r="C33" s="114" t="str">
        <f>IF(A32&gt;0,VLOOKUP(A32,seznam!$A$2:$C$190,2),"------")</f>
        <v>Přikryl Jan</v>
      </c>
      <c r="D33" s="43" t="str">
        <f>IF(zap_U11!J9&gt;zap_U11!L9,CONCATENATE(zap_U11!J9,":",zap_U11!L9,"   (",zap_U11!E9,";",zap_U11!F9,";",zap_U11!G9,";",zap_U11!H9,";",zap_U11!I9,")"),IF(zap_U11!J9&lt;zap_U11!L9,CONCATENATE(zap_U11!L9,":",zap_U11!J9,"   (",IF(zap_U11!E9="0","-0",-zap_U11!E9),";",IF(zap_U11!F9="0","-0",-zap_U11!F9),";",IF(zap_U11!G9="0","-0",-zap_U11!G9),";",IF(zap_U11!H9="0","-0",IF(LEN(zap_U11!H9)&gt;0,-zap_U11!H9,zap_U11!H9)),";",IF(LEN(zap_U11!I9)&gt;0,-zap_U11!I9,zap_U11!I9),")")," "))</f>
        <v>3:0   (0;0;0;;)</v>
      </c>
      <c r="E33" s="43"/>
    </row>
    <row r="34" spans="1:7" ht="12" customHeight="1">
      <c r="A34" s="282"/>
      <c r="B34" s="282"/>
      <c r="C34" s="171"/>
      <c r="D34" s="43"/>
      <c r="E34" s="43"/>
      <c r="F34" s="170" t="str">
        <f>IF(zap_U11!W11&lt;zap_U11!Y11,zap_U11!O11,IF(zap_U11!W11&gt;zap_U11!Y11,zap_U11!Q11," "))</f>
        <v>Voráč Pavel</v>
      </c>
      <c r="G34" s="170" t="s">
        <v>185</v>
      </c>
    </row>
    <row r="35" spans="1:7" ht="12" customHeight="1">
      <c r="A35" s="282"/>
      <c r="B35" s="282"/>
      <c r="C35" s="172"/>
      <c r="D35" s="43"/>
      <c r="E35" s="43"/>
      <c r="F35" s="174"/>
      <c r="G35" s="170"/>
    </row>
    <row r="36" spans="1:7" ht="12" customHeight="1">
      <c r="B36" s="282"/>
      <c r="C36" s="171"/>
      <c r="E36" s="43"/>
      <c r="F36" s="47"/>
      <c r="G36" s="46" t="str">
        <f>IF(OR(zap_U11!W17&gt;zap_U11!Y17,zap_U11!W17="x"),zap_U11!O17,IF(OR(zap_U11!W17&lt;zap_U11!Y17,zap_U11!Y17="x"),zap_U11!Q17," "))</f>
        <v>Voráč Pavel</v>
      </c>
    </row>
    <row r="37" spans="1:7" ht="12" customHeight="1">
      <c r="B37" s="282"/>
      <c r="C37" s="172"/>
      <c r="E37" s="170"/>
      <c r="F37" s="47"/>
      <c r="G37" s="170"/>
    </row>
    <row r="38" spans="1:7">
      <c r="F38" s="48" t="str">
        <f>IF(zap_U11!W12&lt;zap_U11!Y12,zap_U11!O12,IF(zap_U11!W12&gt;zap_U11!Y12,zap_U11!Q12," "))</f>
        <v>Černý Ondřej</v>
      </c>
      <c r="G38" s="170"/>
    </row>
  </sheetData>
  <mergeCells count="36">
    <mergeCell ref="A32:A33"/>
    <mergeCell ref="B32:B33"/>
    <mergeCell ref="A34:A35"/>
    <mergeCell ref="B34:B35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AEC3-BCDF-4765-B361-595927AC33D6}">
  <sheetPr codeName="List15"/>
  <dimension ref="A1:Y17"/>
  <sheetViews>
    <sheetView workbookViewId="0">
      <selection activeCell="O22" sqref="O22"/>
    </sheetView>
  </sheetViews>
  <sheetFormatPr defaultRowHeight="12.75"/>
  <cols>
    <col min="1" max="1" width="4.42578125" style="163" customWidth="1"/>
    <col min="2" max="2" width="18.7109375" style="163" customWidth="1"/>
    <col min="3" max="3" width="2.7109375" style="168" customWidth="1"/>
    <col min="4" max="4" width="18.7109375" style="163" customWidth="1"/>
    <col min="5" max="12" width="2.7109375" style="163" customWidth="1"/>
    <col min="13" max="13" width="3.7109375" style="163" customWidth="1"/>
    <col min="14" max="14" width="4.42578125" style="163" customWidth="1"/>
    <col min="15" max="15" width="18.7109375" style="163" customWidth="1"/>
    <col min="16" max="16" width="2.7109375" style="163" customWidth="1"/>
    <col min="17" max="17" width="18.7109375" style="163" customWidth="1"/>
    <col min="18" max="25" width="2.7109375" style="163" customWidth="1"/>
    <col min="26" max="16384" width="9.140625" style="163"/>
  </cols>
  <sheetData>
    <row r="1" spans="1:25" ht="13.5" thickBot="1">
      <c r="A1" s="284" t="s">
        <v>16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N1" s="284" t="s">
        <v>17</v>
      </c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</row>
    <row r="2" spans="1:25">
      <c r="A2" s="26">
        <v>1</v>
      </c>
      <c r="B2" s="27" t="str">
        <f>pav_U11!C3</f>
        <v>Křepela David</v>
      </c>
      <c r="C2" s="28" t="s">
        <v>10</v>
      </c>
      <c r="D2" s="4" t="str">
        <f>pav_U11!C5</f>
        <v>------</v>
      </c>
      <c r="E2" s="19" t="s">
        <v>157</v>
      </c>
      <c r="F2" s="20" t="s">
        <v>157</v>
      </c>
      <c r="G2" s="20" t="s">
        <v>157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7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pav_U11!D4</f>
        <v>Křepela David</v>
      </c>
      <c r="P2" s="28" t="s">
        <v>10</v>
      </c>
      <c r="Q2" s="4" t="str">
        <f>pav_U11!D8</f>
        <v>Voráčová Kateřina</v>
      </c>
      <c r="R2" s="19" t="s">
        <v>157</v>
      </c>
      <c r="S2" s="20"/>
      <c r="T2" s="20"/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11" t="s">
        <v>7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pav_U11!C7</f>
        <v>Zouharová Beáta</v>
      </c>
      <c r="C3" s="25" t="s">
        <v>10</v>
      </c>
      <c r="D3" s="5" t="str">
        <f>pav_U11!C9</f>
        <v>Voráčová Kateřina</v>
      </c>
      <c r="E3" s="21" t="s">
        <v>184</v>
      </c>
      <c r="F3" s="18" t="s">
        <v>184</v>
      </c>
      <c r="G3" s="18" t="s">
        <v>184</v>
      </c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13" t="s">
        <v>7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29">
        <v>2</v>
      </c>
      <c r="O3" s="24" t="str">
        <f>pav_U11!D12</f>
        <v>Krupková Amálie</v>
      </c>
      <c r="P3" s="25" t="s">
        <v>10</v>
      </c>
      <c r="Q3" s="24" t="str">
        <f>pav_U11!D16</f>
        <v>Voráč Pavel</v>
      </c>
      <c r="R3" s="21" t="s">
        <v>184</v>
      </c>
      <c r="S3" s="18" t="s">
        <v>184</v>
      </c>
      <c r="T3" s="18" t="s">
        <v>184</v>
      </c>
      <c r="U3" s="18"/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13" t="s">
        <v>7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29">
        <v>3</v>
      </c>
      <c r="B4" s="24" t="str">
        <f>pav_U11!C11</f>
        <v>Krupková Amálie</v>
      </c>
      <c r="C4" s="25" t="s">
        <v>10</v>
      </c>
      <c r="D4" s="5" t="str">
        <f>pav_U11!C13</f>
        <v>------</v>
      </c>
      <c r="E4" s="39" t="s">
        <v>157</v>
      </c>
      <c r="F4" s="40" t="s">
        <v>157</v>
      </c>
      <c r="G4" s="40" t="s">
        <v>157</v>
      </c>
      <c r="H4" s="18"/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13" t="s">
        <v>7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29">
        <v>3</v>
      </c>
      <c r="O4" s="24" t="str">
        <f>pav_U11!D20</f>
        <v>Černý Ondřej</v>
      </c>
      <c r="P4" s="25" t="s">
        <v>10</v>
      </c>
      <c r="Q4" s="5" t="str">
        <f>pav_U11!D24</f>
        <v>Záviška Jakub</v>
      </c>
      <c r="R4" s="21" t="s">
        <v>157</v>
      </c>
      <c r="S4" s="18" t="s">
        <v>157</v>
      </c>
      <c r="T4" s="18" t="s">
        <v>184</v>
      </c>
      <c r="U4" s="18" t="s">
        <v>157</v>
      </c>
      <c r="V4" s="34"/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13" t="s">
        <v>7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5" thickBot="1">
      <c r="A5" s="29">
        <v>4</v>
      </c>
      <c r="B5" s="24" t="str">
        <f>pav_U11!C15</f>
        <v>------</v>
      </c>
      <c r="C5" s="25" t="s">
        <v>10</v>
      </c>
      <c r="D5" s="5" t="str">
        <f>pav_U11!C17</f>
        <v>Voráč Pavel</v>
      </c>
      <c r="E5" s="22" t="s">
        <v>184</v>
      </c>
      <c r="F5" s="23" t="s">
        <v>184</v>
      </c>
      <c r="G5" s="23" t="s">
        <v>184</v>
      </c>
      <c r="H5" s="18"/>
      <c r="I5" s="34"/>
      <c r="J5" s="32">
        <f t="shared" si="0"/>
        <v>0</v>
      </c>
      <c r="K5" s="13" t="s">
        <v>7</v>
      </c>
      <c r="L5" s="14">
        <f t="shared" si="1"/>
        <v>3</v>
      </c>
      <c r="N5" s="30">
        <v>4</v>
      </c>
      <c r="O5" s="35" t="str">
        <f>pav_U11!D28</f>
        <v>Pilitowská Ela</v>
      </c>
      <c r="P5" s="36" t="s">
        <v>10</v>
      </c>
      <c r="Q5" s="6" t="str">
        <f>pav_U11!D32</f>
        <v>Přikryl Jan</v>
      </c>
      <c r="R5" s="22" t="s">
        <v>184</v>
      </c>
      <c r="S5" s="23" t="s">
        <v>184</v>
      </c>
      <c r="T5" s="23" t="s">
        <v>184</v>
      </c>
      <c r="U5" s="23"/>
      <c r="V5" s="37"/>
      <c r="W5" s="38">
        <f t="shared" si="2"/>
        <v>0</v>
      </c>
      <c r="X5" s="15" t="s">
        <v>7</v>
      </c>
      <c r="Y5" s="16">
        <f t="shared" si="3"/>
        <v>3</v>
      </c>
    </row>
    <row r="6" spans="1:25">
      <c r="A6" s="29">
        <v>5</v>
      </c>
      <c r="B6" s="24" t="str">
        <f>pav_U11!C19</f>
        <v>Černý Ondřej</v>
      </c>
      <c r="C6" s="25" t="s">
        <v>10</v>
      </c>
      <c r="D6" s="5" t="str">
        <f>pav_U11!C21</f>
        <v>------</v>
      </c>
      <c r="E6" s="39" t="s">
        <v>157</v>
      </c>
      <c r="F6" s="40" t="s">
        <v>157</v>
      </c>
      <c r="G6" s="40" t="s">
        <v>157</v>
      </c>
      <c r="H6" s="18"/>
      <c r="I6" s="34"/>
      <c r="J6" s="32">
        <f t="shared" si="0"/>
        <v>3</v>
      </c>
      <c r="K6" s="13" t="s">
        <v>7</v>
      </c>
      <c r="L6" s="14">
        <f t="shared" si="1"/>
        <v>0</v>
      </c>
    </row>
    <row r="7" spans="1:25">
      <c r="A7" s="29">
        <v>6</v>
      </c>
      <c r="B7" s="24" t="str">
        <f>pav_U11!C23</f>
        <v>Záviška Jan</v>
      </c>
      <c r="C7" s="25" t="s">
        <v>10</v>
      </c>
      <c r="D7" s="5" t="str">
        <f>pav_U11!C25</f>
        <v>Záviška Jakub</v>
      </c>
      <c r="E7" s="21" t="s">
        <v>184</v>
      </c>
      <c r="F7" s="18" t="s">
        <v>184</v>
      </c>
      <c r="G7" s="18" t="s">
        <v>157</v>
      </c>
      <c r="H7" s="18" t="s">
        <v>184</v>
      </c>
      <c r="I7" s="34"/>
      <c r="J7" s="32">
        <f t="shared" si="0"/>
        <v>1</v>
      </c>
      <c r="K7" s="13" t="s">
        <v>7</v>
      </c>
      <c r="L7" s="14">
        <f t="shared" si="1"/>
        <v>3</v>
      </c>
    </row>
    <row r="8" spans="1:25">
      <c r="A8" s="29">
        <v>7</v>
      </c>
      <c r="B8" s="24" t="str">
        <f>pav_U11!C27</f>
        <v>Pilitowská Ela</v>
      </c>
      <c r="C8" s="25" t="s">
        <v>10</v>
      </c>
      <c r="D8" s="5" t="str">
        <f>pav_U11!C29</f>
        <v>Krupková Klaudie</v>
      </c>
      <c r="E8" s="39" t="s">
        <v>157</v>
      </c>
      <c r="F8" s="40" t="s">
        <v>157</v>
      </c>
      <c r="G8" s="40" t="s">
        <v>157</v>
      </c>
      <c r="H8" s="18"/>
      <c r="I8" s="34"/>
      <c r="J8" s="32">
        <f t="shared" si="0"/>
        <v>3</v>
      </c>
      <c r="K8" s="13" t="s">
        <v>7</v>
      </c>
      <c r="L8" s="14">
        <f t="shared" si="1"/>
        <v>0</v>
      </c>
    </row>
    <row r="9" spans="1:25" ht="13.5" thickBot="1">
      <c r="A9" s="30">
        <v>8</v>
      </c>
      <c r="B9" s="35" t="str">
        <f>pav_U11!C31</f>
        <v>------</v>
      </c>
      <c r="C9" s="36" t="s">
        <v>10</v>
      </c>
      <c r="D9" s="6" t="str">
        <f>pav_U11!C33</f>
        <v>Přikryl Jan</v>
      </c>
      <c r="E9" s="22" t="s">
        <v>184</v>
      </c>
      <c r="F9" s="23" t="s">
        <v>184</v>
      </c>
      <c r="G9" s="23" t="s">
        <v>184</v>
      </c>
      <c r="H9" s="23"/>
      <c r="I9" s="37"/>
      <c r="J9" s="38">
        <f t="shared" si="0"/>
        <v>0</v>
      </c>
      <c r="K9" s="15" t="s">
        <v>7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</row>
    <row r="10" spans="1:25" ht="13.5" thickBot="1">
      <c r="N10" s="285" t="s">
        <v>18</v>
      </c>
      <c r="O10" s="285"/>
      <c r="P10" s="285"/>
      <c r="Q10" s="285"/>
      <c r="R10" s="284"/>
      <c r="S10" s="284"/>
      <c r="T10" s="284"/>
      <c r="U10" s="284"/>
      <c r="V10" s="284"/>
      <c r="W10" s="284"/>
      <c r="X10" s="284"/>
      <c r="Y10" s="284"/>
    </row>
    <row r="11" spans="1:25">
      <c r="N11" s="26">
        <v>1</v>
      </c>
      <c r="O11" s="27" t="str">
        <f>pav_U11!E6</f>
        <v>Křepela David</v>
      </c>
      <c r="P11" s="28" t="s">
        <v>10</v>
      </c>
      <c r="Q11" s="41" t="str">
        <f>pav_U11!E14</f>
        <v>Voráč Pavel</v>
      </c>
      <c r="R11" s="19" t="s">
        <v>157</v>
      </c>
      <c r="S11" s="20" t="s">
        <v>157</v>
      </c>
      <c r="T11" s="20" t="s">
        <v>157</v>
      </c>
      <c r="U11" s="20"/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11" t="s">
        <v>7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.5" thickBot="1">
      <c r="N12" s="30">
        <v>2</v>
      </c>
      <c r="O12" s="35" t="str">
        <f>pav_U11!E22</f>
        <v>Černý Ondřej</v>
      </c>
      <c r="P12" s="36" t="s">
        <v>10</v>
      </c>
      <c r="Q12" s="6" t="str">
        <f>pav_U11!E30</f>
        <v>Přikryl Jan</v>
      </c>
      <c r="R12" s="22" t="s">
        <v>184</v>
      </c>
      <c r="S12" s="23" t="s">
        <v>184</v>
      </c>
      <c r="T12" s="23" t="s">
        <v>184</v>
      </c>
      <c r="U12" s="23"/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15" t="s">
        <v>7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5" spans="1:25" ht="13.5" thickBot="1">
      <c r="N15" s="285" t="s">
        <v>19</v>
      </c>
      <c r="O15" s="285"/>
      <c r="P15" s="285"/>
      <c r="Q15" s="285"/>
      <c r="R15" s="284"/>
      <c r="S15" s="284"/>
      <c r="T15" s="284"/>
      <c r="U15" s="284"/>
      <c r="V15" s="284"/>
      <c r="W15" s="284"/>
      <c r="X15" s="284"/>
      <c r="Y15" s="284"/>
    </row>
    <row r="16" spans="1:25">
      <c r="N16" s="26">
        <v>1</v>
      </c>
      <c r="O16" s="27" t="str">
        <f>pav_U11!F10</f>
        <v>Křepela David</v>
      </c>
      <c r="P16" s="28" t="s">
        <v>10</v>
      </c>
      <c r="Q16" s="41" t="str">
        <f>pav_U11!F26</f>
        <v>Přikryl Jan</v>
      </c>
      <c r="R16" s="19" t="s">
        <v>157</v>
      </c>
      <c r="S16" s="20" t="s">
        <v>157</v>
      </c>
      <c r="T16" s="20" t="s">
        <v>157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11" t="s">
        <v>7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4:25" ht="13.5" thickBot="1">
      <c r="N17" s="30">
        <v>2</v>
      </c>
      <c r="O17" s="35" t="str">
        <f>pav_U11!F34</f>
        <v>Voráč Pavel</v>
      </c>
      <c r="P17" s="36" t="s">
        <v>10</v>
      </c>
      <c r="Q17" s="42" t="str">
        <f>pav_U11!F38</f>
        <v>Černý Ondřej</v>
      </c>
      <c r="R17" s="22" t="s">
        <v>157</v>
      </c>
      <c r="S17" s="23"/>
      <c r="T17" s="23"/>
      <c r="U17" s="23"/>
      <c r="V17" s="37"/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15" t="s">
        <v>7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</sheetData>
  <mergeCells count="4">
    <mergeCell ref="A1:L1"/>
    <mergeCell ref="N1:Y1"/>
    <mergeCell ref="N10:Y10"/>
    <mergeCell ref="N15:Y15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L11"/>
  <sheetViews>
    <sheetView zoomScaleNormal="100" workbookViewId="0">
      <selection activeCell="F15" sqref="F15"/>
    </sheetView>
  </sheetViews>
  <sheetFormatPr defaultRowHeight="12.75"/>
  <cols>
    <col min="1" max="1" width="14.7109375" bestFit="1" customWidth="1"/>
    <col min="2" max="2" width="12.5703125" customWidth="1"/>
    <col min="3" max="3" width="8.42578125" customWidth="1"/>
    <col min="5" max="5" width="9.140625" customWidth="1"/>
    <col min="6" max="6" width="14.7109375" customWidth="1"/>
    <col min="7" max="7" width="12.5703125" customWidth="1"/>
    <col min="10" max="10" width="17" customWidth="1"/>
  </cols>
  <sheetData>
    <row r="1" spans="1:12">
      <c r="C1" s="1"/>
      <c r="D1" s="1"/>
    </row>
    <row r="2" spans="1:12">
      <c r="A2" s="87" t="s">
        <v>26</v>
      </c>
      <c r="B2" s="1"/>
      <c r="C2">
        <f>GETPIVOTDATA("St. Č",Prehledy!$A$6)</f>
        <v>36</v>
      </c>
      <c r="E2" s="80"/>
      <c r="F2" s="86" t="s">
        <v>25</v>
      </c>
      <c r="J2" s="86" t="s">
        <v>28</v>
      </c>
      <c r="K2" s="86" t="s">
        <v>29</v>
      </c>
      <c r="L2" s="86" t="s">
        <v>30</v>
      </c>
    </row>
    <row r="3" spans="1:12">
      <c r="E3" s="80"/>
      <c r="J3" t="s">
        <v>94</v>
      </c>
      <c r="K3" s="103">
        <v>2007</v>
      </c>
      <c r="L3" s="103">
        <v>2004</v>
      </c>
    </row>
    <row r="4" spans="1:12">
      <c r="A4" s="83" t="s">
        <v>24</v>
      </c>
      <c r="B4" s="163" t="s">
        <v>37</v>
      </c>
      <c r="E4" s="80"/>
      <c r="F4" s="83" t="s">
        <v>24</v>
      </c>
      <c r="G4" s="163" t="s">
        <v>37</v>
      </c>
      <c r="J4" t="s">
        <v>96</v>
      </c>
      <c r="K4" s="103">
        <v>2009</v>
      </c>
      <c r="L4" s="103">
        <v>2008</v>
      </c>
    </row>
    <row r="5" spans="1:12">
      <c r="E5" s="80"/>
      <c r="J5" t="s">
        <v>95</v>
      </c>
      <c r="K5" s="103">
        <v>2011</v>
      </c>
      <c r="L5" s="103">
        <v>2010</v>
      </c>
    </row>
    <row r="6" spans="1:12">
      <c r="A6" s="83" t="s">
        <v>21</v>
      </c>
      <c r="B6" t="s">
        <v>35</v>
      </c>
      <c r="E6" s="80"/>
      <c r="F6" s="83" t="s">
        <v>21</v>
      </c>
      <c r="G6" t="s">
        <v>35</v>
      </c>
      <c r="J6" t="s">
        <v>97</v>
      </c>
      <c r="K6" s="103"/>
      <c r="L6" s="103">
        <v>2012</v>
      </c>
    </row>
    <row r="7" spans="1:12">
      <c r="A7" s="80" t="s">
        <v>42</v>
      </c>
      <c r="B7" s="118">
        <v>29</v>
      </c>
      <c r="E7" s="80"/>
      <c r="F7" s="80" t="s">
        <v>94</v>
      </c>
      <c r="G7" s="118">
        <v>3</v>
      </c>
    </row>
    <row r="8" spans="1:12">
      <c r="A8" s="80" t="s">
        <v>41</v>
      </c>
      <c r="B8" s="118">
        <v>1</v>
      </c>
      <c r="F8" s="80" t="s">
        <v>95</v>
      </c>
      <c r="G8" s="118">
        <v>14</v>
      </c>
    </row>
    <row r="9" spans="1:12">
      <c r="A9" s="80" t="s">
        <v>46</v>
      </c>
      <c r="B9" s="118">
        <v>2</v>
      </c>
      <c r="F9" s="80" t="s">
        <v>96</v>
      </c>
      <c r="G9" s="118">
        <v>8</v>
      </c>
      <c r="K9" t="s">
        <v>23</v>
      </c>
    </row>
    <row r="10" spans="1:12">
      <c r="A10" s="80" t="s">
        <v>116</v>
      </c>
      <c r="B10" s="118">
        <v>4</v>
      </c>
      <c r="F10" s="80" t="s">
        <v>97</v>
      </c>
      <c r="G10" s="118">
        <v>11</v>
      </c>
    </row>
    <row r="11" spans="1:12">
      <c r="A11" s="80" t="s">
        <v>20</v>
      </c>
      <c r="B11" s="118">
        <v>36</v>
      </c>
      <c r="F11" s="80" t="s">
        <v>20</v>
      </c>
      <c r="G11" s="118">
        <v>36</v>
      </c>
    </row>
  </sheetData>
  <pageMargins left="0.7" right="0.7" top="0.78740157499999996" bottom="0.78740157499999996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AL205"/>
  <sheetViews>
    <sheetView tabSelected="1" view="pageBreakPreview" topLeftCell="A109" zoomScale="85" zoomScaleNormal="93" zoomScaleSheetLayoutView="85" workbookViewId="0">
      <selection activeCell="B127" sqref="B127:AG127"/>
    </sheetView>
  </sheetViews>
  <sheetFormatPr defaultRowHeight="12.75"/>
  <cols>
    <col min="1" max="1" width="4.28515625" style="72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6.28515625" style="73" customWidth="1"/>
    <col min="21" max="22" width="2.5703125" style="2" customWidth="1"/>
    <col min="23" max="23" width="18.7109375" style="69" customWidth="1"/>
    <col min="24" max="24" width="2.7109375" style="3" customWidth="1"/>
    <col min="25" max="25" width="18.7109375" style="69" customWidth="1"/>
    <col min="26" max="30" width="4" style="159" customWidth="1"/>
    <col min="31" max="33" width="3.7109375" style="70" customWidth="1"/>
    <col min="34" max="34" width="3.140625" style="2" customWidth="1"/>
    <col min="35" max="35" width="5.5703125" customWidth="1"/>
    <col min="36" max="36" width="5" customWidth="1"/>
    <col min="37" max="37" width="6.140625" customWidth="1"/>
    <col min="38" max="38" width="4.7109375" customWidth="1"/>
  </cols>
  <sheetData>
    <row r="1" spans="1:38" s="79" customFormat="1" ht="39.950000000000003" customHeight="1">
      <c r="A1" s="72"/>
      <c r="B1" s="286" t="s">
        <v>187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94"/>
    </row>
    <row r="2" spans="1:38" ht="13.5" thickBot="1">
      <c r="T2" s="84"/>
      <c r="AH2" s="95"/>
      <c r="AI2">
        <v>1</v>
      </c>
    </row>
    <row r="3" spans="1:38" ht="13.5" thickBot="1">
      <c r="A3" s="74" t="s">
        <v>2</v>
      </c>
      <c r="B3" s="244" t="s">
        <v>3</v>
      </c>
      <c r="C3" s="245"/>
      <c r="D3" s="238">
        <v>1</v>
      </c>
      <c r="E3" s="233"/>
      <c r="F3" s="234"/>
      <c r="G3" s="232">
        <v>2</v>
      </c>
      <c r="H3" s="233"/>
      <c r="I3" s="234"/>
      <c r="J3" s="232">
        <v>3</v>
      </c>
      <c r="K3" s="233"/>
      <c r="L3" s="234"/>
      <c r="M3" s="232">
        <v>4</v>
      </c>
      <c r="N3" s="233"/>
      <c r="O3" s="239"/>
      <c r="P3" s="238" t="s">
        <v>4</v>
      </c>
      <c r="Q3" s="240"/>
      <c r="R3" s="241"/>
      <c r="S3" s="82" t="s">
        <v>5</v>
      </c>
      <c r="T3" s="75" t="s">
        <v>6</v>
      </c>
      <c r="AH3" s="95"/>
    </row>
    <row r="4" spans="1:38" ht="13.5" thickBot="1">
      <c r="A4" s="182">
        <v>2</v>
      </c>
      <c r="B4" s="247">
        <v>1</v>
      </c>
      <c r="C4" s="50" t="str">
        <f>IF(A4&gt;0,IF(VLOOKUP(A4,seznam!$A$2:$C$190,3)&gt;0,VLOOKUP(A4,seznam!$A$2:$C$190,3),"------"),"------")</f>
        <v>Blansko</v>
      </c>
      <c r="D4" s="248"/>
      <c r="E4" s="225"/>
      <c r="F4" s="226"/>
      <c r="G4" s="227">
        <f>AE7</f>
        <v>3</v>
      </c>
      <c r="H4" s="228" t="str">
        <f>AF7</f>
        <v>:</v>
      </c>
      <c r="I4" s="231">
        <f>AG7</f>
        <v>0</v>
      </c>
      <c r="J4" s="227">
        <f>AG9</f>
        <v>3</v>
      </c>
      <c r="K4" s="228" t="str">
        <f>AF9</f>
        <v>:</v>
      </c>
      <c r="L4" s="231">
        <f>AE9</f>
        <v>0</v>
      </c>
      <c r="M4" s="227">
        <f>AE4</f>
        <v>3</v>
      </c>
      <c r="N4" s="228" t="str">
        <f>AF4</f>
        <v>:</v>
      </c>
      <c r="O4" s="230">
        <f>AG4</f>
        <v>0</v>
      </c>
      <c r="P4" s="229">
        <f>G4+J4+M4</f>
        <v>9</v>
      </c>
      <c r="Q4" s="228" t="s">
        <v>7</v>
      </c>
      <c r="R4" s="231">
        <f>I4+L4+O4</f>
        <v>0</v>
      </c>
      <c r="S4" s="237">
        <f>IF(G4&gt;I4,2,IF(AND(G4&lt;I4,H4=":"),1,0))+IF(J4&gt;L4,2,IF(AND(J4&lt;L4,K4=":"),1,0))+IF(M4&gt;O4,2,IF(AND(M4&lt;O4,N4=":"),1,0))</f>
        <v>6</v>
      </c>
      <c r="T4" s="242">
        <v>1</v>
      </c>
      <c r="U4" s="180"/>
      <c r="V4" s="51">
        <v>1</v>
      </c>
      <c r="W4" s="4" t="str">
        <f>C5</f>
        <v>Novohradská Karolína</v>
      </c>
      <c r="X4" s="7" t="s">
        <v>10</v>
      </c>
      <c r="Y4" s="52" t="str">
        <f>C11</f>
        <v>Matoušek Michal</v>
      </c>
      <c r="Z4" s="53"/>
      <c r="AA4" s="54"/>
      <c r="AB4" s="54"/>
      <c r="AC4" s="54"/>
      <c r="AD4" s="55"/>
      <c r="AE4" s="56">
        <v>3</v>
      </c>
      <c r="AF4" s="11" t="s">
        <v>7</v>
      </c>
      <c r="AG4" s="12">
        <v>0</v>
      </c>
      <c r="AH4" s="95"/>
      <c r="AI4" s="132" t="str">
        <f>IF(OR( AND(A24=AJ4,A26=AK4 ),  AND(A26=AJ4,A24=AK4) ),"a",    IF(OR( AND(A34=AJ4,A36=AK4 ),  AND(A36=AJ4,A34=AK4) ),"b",  ""))</f>
        <v/>
      </c>
      <c r="AJ4">
        <f>IF(ISBLANK(U4), A4,0)</f>
        <v>2</v>
      </c>
      <c r="AK4">
        <f>IF(ISBLANK(U10), A10,0)</f>
        <v>70</v>
      </c>
      <c r="AL4" s="103"/>
    </row>
    <row r="5" spans="1:38" ht="13.5" thickBot="1">
      <c r="A5" s="183"/>
      <c r="B5" s="188"/>
      <c r="C5" s="57" t="str">
        <f>IF(A4&gt;0,IF(VLOOKUP(A4,seznam!$A$2:$C$190,2)&gt;0,VLOOKUP(A4,seznam!$A$2:$C$190,2),"------"),"------")</f>
        <v>Novohradská Karolína</v>
      </c>
      <c r="D5" s="249"/>
      <c r="E5" s="195"/>
      <c r="F5" s="196"/>
      <c r="G5" s="198"/>
      <c r="H5" s="186"/>
      <c r="I5" s="188"/>
      <c r="J5" s="198"/>
      <c r="K5" s="186"/>
      <c r="L5" s="188"/>
      <c r="M5" s="198"/>
      <c r="N5" s="186"/>
      <c r="O5" s="200"/>
      <c r="P5" s="219"/>
      <c r="Q5" s="186"/>
      <c r="R5" s="188"/>
      <c r="S5" s="190"/>
      <c r="T5" s="243"/>
      <c r="U5" s="180"/>
      <c r="V5" s="58">
        <v>2</v>
      </c>
      <c r="W5" s="5" t="str">
        <f>C7</f>
        <v>Hoppe Martin</v>
      </c>
      <c r="X5" s="8" t="s">
        <v>10</v>
      </c>
      <c r="Y5" s="59" t="str">
        <f>C9</f>
        <v>Fousková Jarmila</v>
      </c>
      <c r="Z5" s="60"/>
      <c r="AA5" s="61"/>
      <c r="AB5" s="61"/>
      <c r="AC5" s="61"/>
      <c r="AD5" s="62"/>
      <c r="AE5" s="56">
        <v>0</v>
      </c>
      <c r="AF5" s="13" t="s">
        <v>7</v>
      </c>
      <c r="AG5" s="12">
        <v>3</v>
      </c>
      <c r="AH5" s="95"/>
      <c r="AI5" s="132" t="str">
        <f>IF(OR( AND(A24=AJ5,A26=AK5 ),  AND(A26=AJ5,A24=AK5) ),"a",    IF(OR( AND(A34=AJ5,A36=AK5 ),  AND(A36=AJ5,A34=AK5) ),"b",  ""))</f>
        <v/>
      </c>
      <c r="AJ5">
        <f>IF(ISBLANK(U6), A6,0)</f>
        <v>44</v>
      </c>
      <c r="AK5">
        <f>IF(ISBLANK(U8), A8,0)</f>
        <v>19</v>
      </c>
    </row>
    <row r="6" spans="1:38" ht="13.5" thickBot="1">
      <c r="A6" s="183">
        <v>44</v>
      </c>
      <c r="B6" s="246">
        <v>2</v>
      </c>
      <c r="C6" s="50" t="str">
        <f>IF(A6&gt;0,IF(VLOOKUP(A6,seznam!$A$2:$C$190,3)&gt;0,VLOOKUP(A6,seznam!$A$2:$C$190,3),"------"),"------")</f>
        <v>Blansko</v>
      </c>
      <c r="D6" s="205">
        <f>I4</f>
        <v>0</v>
      </c>
      <c r="E6" s="185" t="str">
        <f>H4</f>
        <v>:</v>
      </c>
      <c r="F6" s="187">
        <f>G4</f>
        <v>3</v>
      </c>
      <c r="G6" s="191"/>
      <c r="H6" s="192"/>
      <c r="I6" s="193"/>
      <c r="J6" s="197">
        <f>AE5</f>
        <v>0</v>
      </c>
      <c r="K6" s="185" t="str">
        <f>AF5</f>
        <v>:</v>
      </c>
      <c r="L6" s="187">
        <f>AG5</f>
        <v>3</v>
      </c>
      <c r="M6" s="197">
        <f>AE8</f>
        <v>3</v>
      </c>
      <c r="N6" s="185" t="str">
        <f>AF8</f>
        <v>:</v>
      </c>
      <c r="O6" s="199">
        <f>AG8</f>
        <v>0</v>
      </c>
      <c r="P6" s="205">
        <f>D6+J6+M6</f>
        <v>3</v>
      </c>
      <c r="Q6" s="185" t="s">
        <v>7</v>
      </c>
      <c r="R6" s="187">
        <f>F6+L6+O6</f>
        <v>6</v>
      </c>
      <c r="S6" s="189">
        <f>IF(D6&gt;F6,2,IF(AND(D6&lt;F6,E6=":"),1,0))+IF(J6&gt;L6,2,IF(AND(J6&lt;L6,K6=":"),1,0))+IF(M6&gt;O6,2,IF(AND(M6&lt;O6,N6=":"),1,0))</f>
        <v>4</v>
      </c>
      <c r="T6" s="201">
        <v>3</v>
      </c>
      <c r="U6" s="180"/>
      <c r="V6" s="58">
        <v>3</v>
      </c>
      <c r="W6" s="5" t="str">
        <f>C11</f>
        <v>Matoušek Michal</v>
      </c>
      <c r="X6" s="9" t="s">
        <v>10</v>
      </c>
      <c r="Y6" s="59" t="str">
        <f>C9</f>
        <v>Fousková Jarmila</v>
      </c>
      <c r="Z6" s="60"/>
      <c r="AA6" s="61"/>
      <c r="AB6" s="61"/>
      <c r="AC6" s="61"/>
      <c r="AD6" s="62"/>
      <c r="AE6" s="56">
        <v>0</v>
      </c>
      <c r="AF6" s="13" t="s">
        <v>7</v>
      </c>
      <c r="AG6" s="12">
        <v>3</v>
      </c>
      <c r="AH6" s="95"/>
      <c r="AI6" s="132" t="str">
        <f>IF(OR( AND(A24=AJ6,A26=AK6 ),  AND(A26=AJ6,A24=AK6) ),"a",    IF(OR( AND(A34=AJ6,A36=AK6 ),  AND(A36=AJ6,A34=AK6) ),"b",  ""))</f>
        <v/>
      </c>
      <c r="AJ6">
        <f>IF(ISBLANK(U10), A10,0)</f>
        <v>70</v>
      </c>
      <c r="AK6">
        <f>IF(ISBLANK(U8), A8,0)</f>
        <v>19</v>
      </c>
    </row>
    <row r="7" spans="1:38" ht="13.5" thickBot="1">
      <c r="A7" s="183"/>
      <c r="B7" s="188"/>
      <c r="C7" s="57" t="str">
        <f>IF(A6&gt;0,IF(VLOOKUP(A6,seznam!$A$2:$C$190,2)&gt;0,VLOOKUP(A6,seznam!$A$2:$C$190,2),"------"),"------")</f>
        <v>Hoppe Martin</v>
      </c>
      <c r="D7" s="219"/>
      <c r="E7" s="186"/>
      <c r="F7" s="188"/>
      <c r="G7" s="194"/>
      <c r="H7" s="195"/>
      <c r="I7" s="196"/>
      <c r="J7" s="198"/>
      <c r="K7" s="186"/>
      <c r="L7" s="188"/>
      <c r="M7" s="198"/>
      <c r="N7" s="186"/>
      <c r="O7" s="200"/>
      <c r="P7" s="206"/>
      <c r="Q7" s="207"/>
      <c r="R7" s="235"/>
      <c r="S7" s="190"/>
      <c r="T7" s="243"/>
      <c r="U7" s="180"/>
      <c r="V7" s="58">
        <v>4</v>
      </c>
      <c r="W7" s="5" t="str">
        <f>C5</f>
        <v>Novohradská Karolína</v>
      </c>
      <c r="X7" s="8" t="s">
        <v>10</v>
      </c>
      <c r="Y7" s="59" t="str">
        <f>C7</f>
        <v>Hoppe Martin</v>
      </c>
      <c r="Z7" s="60"/>
      <c r="AA7" s="61"/>
      <c r="AB7" s="61"/>
      <c r="AC7" s="61"/>
      <c r="AD7" s="62"/>
      <c r="AE7" s="56">
        <v>3</v>
      </c>
      <c r="AF7" s="13" t="s">
        <v>7</v>
      </c>
      <c r="AG7" s="12">
        <v>0</v>
      </c>
      <c r="AH7" s="95"/>
      <c r="AI7" s="132" t="str">
        <f>IF(OR( AND(A24=AJ7,A26=AK7 ),  AND(A26=AJ7,A24=AK7) ),"a",    IF(OR( AND(A34=AJ7,A36=AK7 ),  AND(A36=AJ7,A34=AK7) ),"b",  ""))</f>
        <v/>
      </c>
      <c r="AJ7">
        <f>IF(ISBLANK(U4), A4,0)</f>
        <v>2</v>
      </c>
      <c r="AK7">
        <f>IF(ISBLANK(U6), A6,0)</f>
        <v>44</v>
      </c>
    </row>
    <row r="8" spans="1:38" ht="13.5" thickBot="1">
      <c r="A8" s="183">
        <v>19</v>
      </c>
      <c r="B8" s="246">
        <v>3</v>
      </c>
      <c r="C8" s="50" t="str">
        <f>IF(A8&gt;0,IF(VLOOKUP(A8,seznam!$A$2:$C$190,3)&gt;0,VLOOKUP(A8,seznam!$A$2:$C$190,3),"------"),"------")</f>
        <v>Blansko</v>
      </c>
      <c r="D8" s="205">
        <f>L4</f>
        <v>0</v>
      </c>
      <c r="E8" s="185" t="str">
        <f>K4</f>
        <v>:</v>
      </c>
      <c r="F8" s="187">
        <f>J4</f>
        <v>3</v>
      </c>
      <c r="G8" s="197">
        <f>L6</f>
        <v>3</v>
      </c>
      <c r="H8" s="185" t="str">
        <f>K6</f>
        <v>:</v>
      </c>
      <c r="I8" s="187">
        <f>J6</f>
        <v>0</v>
      </c>
      <c r="J8" s="191"/>
      <c r="K8" s="192"/>
      <c r="L8" s="193"/>
      <c r="M8" s="197">
        <f>AG6</f>
        <v>3</v>
      </c>
      <c r="N8" s="185" t="str">
        <f>AF6</f>
        <v>:</v>
      </c>
      <c r="O8" s="199">
        <f>AE6</f>
        <v>0</v>
      </c>
      <c r="P8" s="205">
        <f>D8+G8+M8</f>
        <v>6</v>
      </c>
      <c r="Q8" s="185" t="s">
        <v>7</v>
      </c>
      <c r="R8" s="187">
        <f>F8+I8+O8</f>
        <v>3</v>
      </c>
      <c r="S8" s="189">
        <f>IF(D8&gt;F8,2,IF(AND(D8&lt;F8,E8=":"),1,0))+IF(G8&gt;I8,2,IF(AND(G8&lt;I8,H8=":"),1,0))+IF(M8&gt;O8,2,IF(AND(M8&lt;O8,N8=":"),1,0))</f>
        <v>5</v>
      </c>
      <c r="T8" s="201">
        <v>2</v>
      </c>
      <c r="U8" s="180"/>
      <c r="V8" s="58">
        <v>5</v>
      </c>
      <c r="W8" s="5" t="str">
        <f>C7</f>
        <v>Hoppe Martin</v>
      </c>
      <c r="X8" s="8" t="s">
        <v>10</v>
      </c>
      <c r="Y8" s="59" t="str">
        <f>C11</f>
        <v>Matoušek Michal</v>
      </c>
      <c r="Z8" s="60"/>
      <c r="AA8" s="61"/>
      <c r="AB8" s="61"/>
      <c r="AC8" s="61"/>
      <c r="AD8" s="62"/>
      <c r="AE8" s="56">
        <v>3</v>
      </c>
      <c r="AF8" s="13" t="s">
        <v>7</v>
      </c>
      <c r="AG8" s="12">
        <v>0</v>
      </c>
      <c r="AH8" s="95"/>
      <c r="AI8" s="132" t="str">
        <f>IF(OR( AND(A24=AJ8,A26=AK8 ),  AND(A26=AJ8,A24=AK8) ),"a",    IF(OR( AND(A34=AJ8,A36=AK8 ),  AND(A36=AJ8,A34=AK8) ),"b",  ""))</f>
        <v/>
      </c>
      <c r="AJ8">
        <f>IF(ISBLANK(U6), A6,0)</f>
        <v>44</v>
      </c>
      <c r="AK8">
        <f>IF(ISBLANK(U10), A10,0)</f>
        <v>70</v>
      </c>
    </row>
    <row r="9" spans="1:38" ht="13.5" thickBot="1">
      <c r="A9" s="183"/>
      <c r="B9" s="188"/>
      <c r="C9" s="57" t="str">
        <f>IF(A8&gt;0,IF(VLOOKUP(A8,seznam!$A$2:$C$190,2)&gt;0,VLOOKUP(A8,seznam!$A$2:$C$190,2),"------"),"------")</f>
        <v>Fousková Jarmila</v>
      </c>
      <c r="D9" s="219"/>
      <c r="E9" s="186"/>
      <c r="F9" s="188"/>
      <c r="G9" s="198"/>
      <c r="H9" s="186"/>
      <c r="I9" s="188"/>
      <c r="J9" s="194"/>
      <c r="K9" s="195"/>
      <c r="L9" s="196"/>
      <c r="M9" s="198"/>
      <c r="N9" s="186"/>
      <c r="O9" s="200"/>
      <c r="P9" s="219"/>
      <c r="Q9" s="186"/>
      <c r="R9" s="188"/>
      <c r="S9" s="190"/>
      <c r="T9" s="243"/>
      <c r="U9" s="180"/>
      <c r="V9" s="64">
        <v>6</v>
      </c>
      <c r="W9" s="6" t="str">
        <f>C9</f>
        <v>Fousková Jarmila</v>
      </c>
      <c r="X9" s="10" t="s">
        <v>10</v>
      </c>
      <c r="Y9" s="65" t="str">
        <f>C5</f>
        <v>Novohradská Karolína</v>
      </c>
      <c r="Z9" s="66"/>
      <c r="AA9" s="67"/>
      <c r="AB9" s="67"/>
      <c r="AC9" s="67"/>
      <c r="AD9" s="68"/>
      <c r="AE9" s="105">
        <v>0</v>
      </c>
      <c r="AF9" s="15" t="s">
        <v>7</v>
      </c>
      <c r="AG9" s="49">
        <v>3</v>
      </c>
      <c r="AH9" s="95"/>
      <c r="AI9" s="132" t="str">
        <f>IF(OR( AND(A24=AJ9,A26=AK9 ),  AND(A26=AJ9,A24=AK9) ),"a",    IF(OR( AND(A34=AJ9,A36=AK9 ),  AND(A36=AJ9,A34=AK9) ),"b",  ""))</f>
        <v/>
      </c>
      <c r="AJ9">
        <f>IF(ISBLANK(U8), A8,0)</f>
        <v>19</v>
      </c>
      <c r="AK9">
        <f>IF(ISBLANK(U4), A4,0)</f>
        <v>2</v>
      </c>
    </row>
    <row r="10" spans="1:38">
      <c r="A10" s="183">
        <v>70</v>
      </c>
      <c r="B10" s="246">
        <v>4</v>
      </c>
      <c r="C10" s="50" t="str">
        <f>IF(A10&gt;0,IF(VLOOKUP(A10,seznam!$A$2:$C$190,3)&gt;0,VLOOKUP(A10,seznam!$A$2:$C$190,3),"------"),"------")</f>
        <v>Vysočany</v>
      </c>
      <c r="D10" s="205">
        <f>O4</f>
        <v>0</v>
      </c>
      <c r="E10" s="185" t="str">
        <f>N4</f>
        <v>:</v>
      </c>
      <c r="F10" s="187">
        <f>M4</f>
        <v>3</v>
      </c>
      <c r="G10" s="197">
        <f>O6</f>
        <v>0</v>
      </c>
      <c r="H10" s="185" t="str">
        <f>N6</f>
        <v>:</v>
      </c>
      <c r="I10" s="187">
        <f>M6</f>
        <v>3</v>
      </c>
      <c r="J10" s="197">
        <f>O8</f>
        <v>0</v>
      </c>
      <c r="K10" s="185" t="str">
        <f>N8</f>
        <v>:</v>
      </c>
      <c r="L10" s="187">
        <f>M8</f>
        <v>3</v>
      </c>
      <c r="M10" s="191"/>
      <c r="N10" s="192"/>
      <c r="O10" s="214"/>
      <c r="P10" s="205">
        <f>D10+G10+J10</f>
        <v>0</v>
      </c>
      <c r="Q10" s="185" t="s">
        <v>7</v>
      </c>
      <c r="R10" s="187">
        <f>F10+I10+L10</f>
        <v>9</v>
      </c>
      <c r="S10" s="189">
        <f>IF(D10&gt;F10,2,IF(AND(D10&lt;F10,E10=":"),1,0))+IF(G10&gt;I10,2,IF(AND(G10&lt;I10,H10=":"),1,0))+IF(J10&gt;L10,2,IF(AND(J10&lt;L10,K10=":"),1,0))</f>
        <v>3</v>
      </c>
      <c r="T10" s="236">
        <v>4</v>
      </c>
      <c r="U10" s="181"/>
      <c r="AH10" s="95"/>
    </row>
    <row r="11" spans="1:38" ht="13.5" thickBot="1">
      <c r="A11" s="184"/>
      <c r="B11" s="213"/>
      <c r="C11" s="57" t="str">
        <f>IF(A10&gt;0,IF(VLOOKUP(A10,seznam!$A$2:$C$190,2)&gt;0,VLOOKUP(A10,seznam!$A$2:$C$190,2),"------"),"------")</f>
        <v>Matoušek Michal</v>
      </c>
      <c r="D11" s="221"/>
      <c r="E11" s="210"/>
      <c r="F11" s="213"/>
      <c r="G11" s="218"/>
      <c r="H11" s="210"/>
      <c r="I11" s="213"/>
      <c r="J11" s="218"/>
      <c r="K11" s="210"/>
      <c r="L11" s="213"/>
      <c r="M11" s="215"/>
      <c r="N11" s="216"/>
      <c r="O11" s="217"/>
      <c r="P11" s="221"/>
      <c r="Q11" s="210"/>
      <c r="R11" s="213"/>
      <c r="S11" s="220"/>
      <c r="T11" s="250"/>
      <c r="U11" s="181"/>
      <c r="AH11" s="95"/>
    </row>
    <row r="12" spans="1:38" ht="13.5" thickBot="1">
      <c r="C12" s="102"/>
      <c r="AH12" s="95"/>
    </row>
    <row r="13" spans="1:38" ht="13.5" thickBot="1">
      <c r="A13" s="74" t="s">
        <v>2</v>
      </c>
      <c r="B13" s="203" t="s">
        <v>11</v>
      </c>
      <c r="C13" s="204"/>
      <c r="D13" s="238">
        <v>1</v>
      </c>
      <c r="E13" s="233"/>
      <c r="F13" s="234"/>
      <c r="G13" s="232">
        <v>2</v>
      </c>
      <c r="H13" s="233"/>
      <c r="I13" s="234"/>
      <c r="J13" s="232">
        <v>3</v>
      </c>
      <c r="K13" s="233"/>
      <c r="L13" s="234"/>
      <c r="M13" s="232">
        <v>4</v>
      </c>
      <c r="N13" s="233"/>
      <c r="O13" s="239"/>
      <c r="P13" s="238" t="s">
        <v>4</v>
      </c>
      <c r="Q13" s="240"/>
      <c r="R13" s="241"/>
      <c r="S13" s="82" t="s">
        <v>5</v>
      </c>
      <c r="T13" s="75" t="s">
        <v>6</v>
      </c>
      <c r="AH13" s="95"/>
    </row>
    <row r="14" spans="1:38" ht="13.5" thickBot="1">
      <c r="A14" s="182">
        <v>5</v>
      </c>
      <c r="B14" s="223">
        <v>1</v>
      </c>
      <c r="C14" s="50" t="str">
        <f>IF(A14&gt;0,IF(VLOOKUP(A14,seznam!$A$2:$C$190,3)&gt;0,VLOOKUP(A14,seznam!$A$2:$C$190,3),"------"),"------")</f>
        <v>Blansko</v>
      </c>
      <c r="D14" s="224"/>
      <c r="E14" s="225"/>
      <c r="F14" s="226"/>
      <c r="G14" s="227">
        <f>AE17</f>
        <v>3</v>
      </c>
      <c r="H14" s="228" t="str">
        <f>AF17</f>
        <v>:</v>
      </c>
      <c r="I14" s="231">
        <f>AG17</f>
        <v>0</v>
      </c>
      <c r="J14" s="227">
        <f>AG19</f>
        <v>3</v>
      </c>
      <c r="K14" s="228" t="str">
        <f>AF19</f>
        <v>:</v>
      </c>
      <c r="L14" s="231">
        <f>AE19</f>
        <v>0</v>
      </c>
      <c r="M14" s="227" t="str">
        <f>AE14</f>
        <v>0</v>
      </c>
      <c r="N14" s="228" t="str">
        <f>AF14</f>
        <v>:</v>
      </c>
      <c r="O14" s="230" t="str">
        <f>AG14</f>
        <v>0</v>
      </c>
      <c r="P14" s="229">
        <f>G14+J14+M14</f>
        <v>6</v>
      </c>
      <c r="Q14" s="228" t="s">
        <v>7</v>
      </c>
      <c r="R14" s="231">
        <f>I14+L14+O14</f>
        <v>0</v>
      </c>
      <c r="S14" s="237">
        <f>IF(G14&gt;I14,2,IF(AND(G14&lt;I14,H14=":"),1,0))+IF(J14&gt;L14,2,IF(AND(J14&lt;L14,K14=":"),1,0))+IF(M14&gt;O14,2,IF(AND(M14&lt;O14,N14=":"),1,0))</f>
        <v>4</v>
      </c>
      <c r="T14" s="242">
        <v>1</v>
      </c>
      <c r="U14" s="180"/>
      <c r="V14" s="51">
        <v>1</v>
      </c>
      <c r="W14" s="4" t="str">
        <f>C15</f>
        <v>Přikryl Lukáš</v>
      </c>
      <c r="X14" s="7" t="s">
        <v>10</v>
      </c>
      <c r="Y14" s="52" t="str">
        <f>C21</f>
        <v>------</v>
      </c>
      <c r="Z14" s="53"/>
      <c r="AA14" s="54"/>
      <c r="AB14" s="54"/>
      <c r="AC14" s="54"/>
      <c r="AD14" s="55"/>
      <c r="AE14" s="56" t="str">
        <f t="shared" ref="AE14:AE19" si="0">IF(OR(VALUE($AJ14)=0,VALUE($AK14)=0), "0",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)</f>
        <v>0</v>
      </c>
      <c r="AF14" s="11" t="s">
        <v>7</v>
      </c>
      <c r="AG14" s="12" t="str">
        <f t="shared" ref="AG14:AG18" si="1">IF(OR(VALUE($AJ14)=0,VALUE($AK14)=0), "0",IF(AND(LEN(Z14)&gt;0,MID(Z14,1,1)="-"),"1","0")+IF(AND(LEN(AA14)&gt;0,MID(AA14,1,1)="-"),"1","0")+IF(AND(LEN(AB14)&gt;0,MID(AB14,1,1)="-"),"1","0")+IF(AND(LEN(AC14)&gt;0,MID(AC14,1,1)="-"),"1","0")+IF(AND(LEN(AD14)&gt;0,MID(AD14,1,1)="-"),"1","0"))</f>
        <v>0</v>
      </c>
      <c r="AH14" s="95"/>
      <c r="AI14" s="120" t="str">
        <f>IF(OR( AND(A28=AJ14,A30=AK14 ),  AND(A30=AJ14,A28=AK14) ),"a",    IF(OR( AND(A38=AJ14,A40=AK14 ),  AND(A40=AJ14,A38=AK14) ),"b",  ""))</f>
        <v/>
      </c>
      <c r="AJ14" s="154">
        <f>IF(ISBLANK(U14), A14,0)</f>
        <v>5</v>
      </c>
      <c r="AK14" s="154">
        <f>IF(ISBLANK(U20), A20,0)</f>
        <v>0</v>
      </c>
    </row>
    <row r="15" spans="1:38" ht="13.5" thickBot="1">
      <c r="A15" s="183"/>
      <c r="B15" s="222"/>
      <c r="C15" s="57" t="str">
        <f>IF(A14&gt;0,IF(VLOOKUP(A14,seznam!$A$2:$C$190,2)&gt;0,VLOOKUP(A14,seznam!$A$2:$C$190,2),"------"),"------")</f>
        <v>Přikryl Lukáš</v>
      </c>
      <c r="D15" s="195"/>
      <c r="E15" s="195"/>
      <c r="F15" s="196"/>
      <c r="G15" s="198"/>
      <c r="H15" s="186"/>
      <c r="I15" s="188"/>
      <c r="J15" s="198"/>
      <c r="K15" s="186"/>
      <c r="L15" s="188"/>
      <c r="M15" s="198"/>
      <c r="N15" s="186"/>
      <c r="O15" s="200"/>
      <c r="P15" s="219"/>
      <c r="Q15" s="186"/>
      <c r="R15" s="188"/>
      <c r="S15" s="190"/>
      <c r="T15" s="243"/>
      <c r="U15" s="180"/>
      <c r="V15" s="58">
        <v>2</v>
      </c>
      <c r="W15" s="5" t="str">
        <f>C17</f>
        <v>Kuchar Štěpán</v>
      </c>
      <c r="X15" s="8" t="s">
        <v>10</v>
      </c>
      <c r="Y15" s="59" t="str">
        <f>C19</f>
        <v>Schön Zdeněk</v>
      </c>
      <c r="Z15" s="60"/>
      <c r="AA15" s="61"/>
      <c r="AB15" s="61"/>
      <c r="AC15" s="61"/>
      <c r="AD15" s="62"/>
      <c r="AE15" s="56">
        <v>3</v>
      </c>
      <c r="AF15" s="13" t="s">
        <v>7</v>
      </c>
      <c r="AG15" s="12">
        <f t="shared" si="1"/>
        <v>0</v>
      </c>
      <c r="AH15" s="95"/>
      <c r="AI15" s="120" t="str">
        <f>IF(OR( AND(A28=AJ15,A30=AK15 ),  AND(A30=AJ15,A28=AK15) ),"a",    IF(OR( AND(A38=AJ15,A40=AK15 ),  AND(A40=AJ15,A38=AK15) ),"b",  ""))</f>
        <v/>
      </c>
      <c r="AJ15" s="154">
        <f>IF(ISBLANK(U16), A16,0)</f>
        <v>39</v>
      </c>
      <c r="AK15" s="154">
        <f>IF(ISBLANK(U18), A18,0)</f>
        <v>22</v>
      </c>
    </row>
    <row r="16" spans="1:38" ht="13.5" thickBot="1">
      <c r="A16" s="183">
        <v>39</v>
      </c>
      <c r="B16" s="208">
        <v>2</v>
      </c>
      <c r="C16" s="50" t="str">
        <f>IF(A16&gt;0,IF(VLOOKUP(A16,seznam!$A$2:$C$190,3)&gt;0,VLOOKUP(A16,seznam!$A$2:$C$190,3),"------"),"------")</f>
        <v>Blansko</v>
      </c>
      <c r="D16" s="185">
        <f>I14</f>
        <v>0</v>
      </c>
      <c r="E16" s="185" t="str">
        <f>H14</f>
        <v>:</v>
      </c>
      <c r="F16" s="187">
        <f>G14</f>
        <v>3</v>
      </c>
      <c r="G16" s="191"/>
      <c r="H16" s="192"/>
      <c r="I16" s="193"/>
      <c r="J16" s="197">
        <f>AE15</f>
        <v>3</v>
      </c>
      <c r="K16" s="185" t="str">
        <f>AF15</f>
        <v>:</v>
      </c>
      <c r="L16" s="187">
        <f>AG15</f>
        <v>0</v>
      </c>
      <c r="M16" s="197" t="str">
        <f>AE18</f>
        <v>0</v>
      </c>
      <c r="N16" s="185" t="str">
        <f>AF18</f>
        <v>:</v>
      </c>
      <c r="O16" s="199" t="str">
        <f>AG18</f>
        <v>0</v>
      </c>
      <c r="P16" s="205">
        <f>D16+J16+M16</f>
        <v>3</v>
      </c>
      <c r="Q16" s="185" t="s">
        <v>7</v>
      </c>
      <c r="R16" s="187">
        <f>F16+L16+O16</f>
        <v>3</v>
      </c>
      <c r="S16" s="189">
        <f>IF(D16&gt;F16,2,IF(AND(D16&lt;F16,E16=":"),1,0))+IF(J16&gt;L16,2,IF(AND(J16&lt;L16,K16=":"),1,0))+IF(M16&gt;O16,2,IF(AND(M16&lt;O16,N16=":"),1,0))</f>
        <v>3</v>
      </c>
      <c r="T16" s="236">
        <v>2</v>
      </c>
      <c r="U16" s="180"/>
      <c r="V16" s="58">
        <v>3</v>
      </c>
      <c r="W16" s="5" t="str">
        <f>C21</f>
        <v>------</v>
      </c>
      <c r="X16" s="9" t="s">
        <v>10</v>
      </c>
      <c r="Y16" s="59" t="str">
        <f>C19</f>
        <v>Schön Zdeněk</v>
      </c>
      <c r="Z16" s="60"/>
      <c r="AA16" s="61"/>
      <c r="AB16" s="61"/>
      <c r="AC16" s="61"/>
      <c r="AD16" s="62"/>
      <c r="AE16" s="56" t="str">
        <f t="shared" si="0"/>
        <v>0</v>
      </c>
      <c r="AF16" s="13" t="s">
        <v>7</v>
      </c>
      <c r="AG16" s="12" t="str">
        <f t="shared" si="1"/>
        <v>0</v>
      </c>
      <c r="AH16" s="95"/>
      <c r="AI16" s="120" t="str">
        <f>IF(OR( AND(A28=AJ16,A30=AK16 ),  AND(A30=AJ16,A28=AK16) ),"a",    IF(OR( AND(A38=AJ16,A40=AK16 ),  AND(A40=AJ16,A38=AK16) ),"b",  ""))</f>
        <v/>
      </c>
      <c r="AJ16" s="154">
        <f>IF(ISBLANK(U20), A20,0)</f>
        <v>0</v>
      </c>
      <c r="AK16" s="154">
        <f>IF(ISBLANK(U18), A18,0)</f>
        <v>22</v>
      </c>
    </row>
    <row r="17" spans="1:37" ht="13.5" thickBot="1">
      <c r="A17" s="183"/>
      <c r="B17" s="222"/>
      <c r="C17" s="57" t="str">
        <f>IF(A16&gt;0,IF(VLOOKUP(A16,seznam!$A$2:$C$190,2)&gt;0,VLOOKUP(A16,seznam!$A$2:$C$190,2),"------"),"------")</f>
        <v>Kuchar Štěpán</v>
      </c>
      <c r="D17" s="186"/>
      <c r="E17" s="186"/>
      <c r="F17" s="188"/>
      <c r="G17" s="194"/>
      <c r="H17" s="195"/>
      <c r="I17" s="196"/>
      <c r="J17" s="198"/>
      <c r="K17" s="186"/>
      <c r="L17" s="188"/>
      <c r="M17" s="198"/>
      <c r="N17" s="186"/>
      <c r="O17" s="200"/>
      <c r="P17" s="206"/>
      <c r="Q17" s="207"/>
      <c r="R17" s="235"/>
      <c r="S17" s="190"/>
      <c r="T17" s="243"/>
      <c r="U17" s="180"/>
      <c r="V17" s="58">
        <v>4</v>
      </c>
      <c r="W17" s="5" t="str">
        <f>C15</f>
        <v>Přikryl Lukáš</v>
      </c>
      <c r="X17" s="8" t="s">
        <v>10</v>
      </c>
      <c r="Y17" s="59" t="str">
        <f>C17</f>
        <v>Kuchar Štěpán</v>
      </c>
      <c r="Z17" s="60"/>
      <c r="AA17" s="61"/>
      <c r="AB17" s="61"/>
      <c r="AC17" s="61"/>
      <c r="AD17" s="62"/>
      <c r="AE17" s="56">
        <v>3</v>
      </c>
      <c r="AF17" s="13" t="s">
        <v>7</v>
      </c>
      <c r="AG17" s="12">
        <f t="shared" si="1"/>
        <v>0</v>
      </c>
      <c r="AH17" s="95"/>
      <c r="AI17" s="120" t="str">
        <f>IF(OR( AND(A28=AJ17,A30=AK17 ),  AND(A30=AJ17,A28=AK17) ),"a",    IF(OR( AND(A38=AJ17,A40=AK17 ),  AND(A40=AJ17,A38=AK17) ),"b",  ""))</f>
        <v/>
      </c>
      <c r="AJ17" s="154">
        <f>IF(ISBLANK(U14), A14,0)</f>
        <v>5</v>
      </c>
      <c r="AK17" s="154">
        <f>IF(ISBLANK(U16), A16,0)</f>
        <v>39</v>
      </c>
    </row>
    <row r="18" spans="1:37" ht="13.5" thickBot="1">
      <c r="A18" s="183">
        <v>22</v>
      </c>
      <c r="B18" s="208">
        <v>3</v>
      </c>
      <c r="C18" s="50" t="str">
        <f>IF(A18&gt;0,IF(VLOOKUP(A18,seznam!$A$2:$C$190,3)&gt;0,VLOOKUP(A18,seznam!$A$2:$C$190,3),"------"),"------")</f>
        <v>Blansko</v>
      </c>
      <c r="D18" s="185">
        <f>L14</f>
        <v>0</v>
      </c>
      <c r="E18" s="185" t="str">
        <f>K14</f>
        <v>:</v>
      </c>
      <c r="F18" s="187">
        <f>J14</f>
        <v>3</v>
      </c>
      <c r="G18" s="197">
        <f>L16</f>
        <v>0</v>
      </c>
      <c r="H18" s="185" t="str">
        <f>K16</f>
        <v>:</v>
      </c>
      <c r="I18" s="187">
        <f>J16</f>
        <v>3</v>
      </c>
      <c r="J18" s="191"/>
      <c r="K18" s="192"/>
      <c r="L18" s="193"/>
      <c r="M18" s="197" t="str">
        <f>AG16</f>
        <v>0</v>
      </c>
      <c r="N18" s="185" t="str">
        <f>AF16</f>
        <v>:</v>
      </c>
      <c r="O18" s="199" t="str">
        <f>AE16</f>
        <v>0</v>
      </c>
      <c r="P18" s="205">
        <f>D18+G18+M18</f>
        <v>0</v>
      </c>
      <c r="Q18" s="185" t="s">
        <v>7</v>
      </c>
      <c r="R18" s="187">
        <f>F18+I18+O18</f>
        <v>6</v>
      </c>
      <c r="S18" s="189">
        <f>IF(D18&gt;F18,2,IF(AND(D18&lt;F18,E18=":"),1,0))+IF(G18&gt;I18,2,IF(AND(G18&lt;I18,H18=":"),1,0))+IF(M18&gt;O18,2,IF(AND(M18&lt;O18,N18=":"),1,0))</f>
        <v>2</v>
      </c>
      <c r="T18" s="201">
        <v>3</v>
      </c>
      <c r="U18" s="180"/>
      <c r="V18" s="58">
        <v>5</v>
      </c>
      <c r="W18" s="5" t="str">
        <f>C17</f>
        <v>Kuchar Štěpán</v>
      </c>
      <c r="X18" s="8" t="s">
        <v>10</v>
      </c>
      <c r="Y18" s="59" t="str">
        <f>C21</f>
        <v>------</v>
      </c>
      <c r="Z18" s="60"/>
      <c r="AA18" s="61"/>
      <c r="AB18" s="61"/>
      <c r="AC18" s="61"/>
      <c r="AD18" s="62"/>
      <c r="AE18" s="56" t="str">
        <f t="shared" si="0"/>
        <v>0</v>
      </c>
      <c r="AF18" s="13" t="s">
        <v>7</v>
      </c>
      <c r="AG18" s="12" t="str">
        <f t="shared" si="1"/>
        <v>0</v>
      </c>
      <c r="AH18" s="95"/>
      <c r="AI18" s="120" t="str">
        <f>IF(OR( AND(A28=AJ18,A30=AK18 ),  AND(A30=AJ18,A28=AK18) ),"a",    IF(OR( AND(A38=AJ18,A40=AK18 ),  AND(A40=AJ18,A38=AK18) ),"b",  ""))</f>
        <v/>
      </c>
      <c r="AJ18" s="154">
        <f>IF(ISBLANK(U16), A16,0)</f>
        <v>39</v>
      </c>
      <c r="AK18" s="154">
        <f>IF(ISBLANK(U20), A20,0)</f>
        <v>0</v>
      </c>
    </row>
    <row r="19" spans="1:37" ht="13.5" thickBot="1">
      <c r="A19" s="183"/>
      <c r="B19" s="222"/>
      <c r="C19" s="57" t="str">
        <f>IF(A18&gt;0,IF(VLOOKUP(A18,seznam!$A$2:$C$190,2)&gt;0,VLOOKUP(A18,seznam!$A$2:$C$190,2),"------"),"------")</f>
        <v>Schön Zdeněk</v>
      </c>
      <c r="D19" s="186"/>
      <c r="E19" s="186"/>
      <c r="F19" s="188"/>
      <c r="G19" s="198"/>
      <c r="H19" s="186"/>
      <c r="I19" s="188"/>
      <c r="J19" s="194"/>
      <c r="K19" s="195"/>
      <c r="L19" s="196"/>
      <c r="M19" s="198"/>
      <c r="N19" s="186"/>
      <c r="O19" s="200"/>
      <c r="P19" s="219"/>
      <c r="Q19" s="186"/>
      <c r="R19" s="188"/>
      <c r="S19" s="190"/>
      <c r="T19" s="243"/>
      <c r="U19" s="180"/>
      <c r="V19" s="64">
        <v>6</v>
      </c>
      <c r="W19" s="6" t="str">
        <f>C19</f>
        <v>Schön Zdeněk</v>
      </c>
      <c r="X19" s="10" t="s">
        <v>10</v>
      </c>
      <c r="Y19" s="65" t="str">
        <f>C15</f>
        <v>Přikryl Lukáš</v>
      </c>
      <c r="Z19" s="66"/>
      <c r="AA19" s="67"/>
      <c r="AB19" s="67"/>
      <c r="AC19" s="67"/>
      <c r="AD19" s="68"/>
      <c r="AE19" s="105">
        <f t="shared" si="0"/>
        <v>0</v>
      </c>
      <c r="AF19" s="15" t="s">
        <v>7</v>
      </c>
      <c r="AG19" s="49">
        <v>3</v>
      </c>
      <c r="AH19" s="95"/>
      <c r="AI19" s="120" t="str">
        <f>IF(OR( AND(A28=AJ19,A30=AK19 ),  AND(A30=AJ19,A28=AK19) ),"a",    IF(OR( AND(A38=AJ19,A40=AK19 ),  AND(A40=AJ19,A38=AK19) ),"b",  ""))</f>
        <v/>
      </c>
      <c r="AJ19" s="154">
        <f>IF(ISBLANK(U18), A18,0)</f>
        <v>22</v>
      </c>
      <c r="AK19" s="154">
        <f>IF(ISBLANK(U14), A14,0)</f>
        <v>5</v>
      </c>
    </row>
    <row r="20" spans="1:37">
      <c r="A20" s="183"/>
      <c r="B20" s="208">
        <v>4</v>
      </c>
      <c r="C20" s="50" t="str">
        <f>IF(A20&gt;0,IF(VLOOKUP(A20,seznam!$A$2:$C$190,3)&gt;0,VLOOKUP(A20,seznam!$A$2:$C$190,3),"------"),"------")</f>
        <v>------</v>
      </c>
      <c r="D20" s="185" t="str">
        <f>O14</f>
        <v>0</v>
      </c>
      <c r="E20" s="185" t="str">
        <f>N14</f>
        <v>:</v>
      </c>
      <c r="F20" s="187" t="str">
        <f>M14</f>
        <v>0</v>
      </c>
      <c r="G20" s="197" t="str">
        <f>O16</f>
        <v>0</v>
      </c>
      <c r="H20" s="185" t="str">
        <f>N16</f>
        <v>:</v>
      </c>
      <c r="I20" s="187" t="str">
        <f>M16</f>
        <v>0</v>
      </c>
      <c r="J20" s="197" t="str">
        <f>O18</f>
        <v>0</v>
      </c>
      <c r="K20" s="185" t="str">
        <f>N18</f>
        <v>:</v>
      </c>
      <c r="L20" s="187" t="str">
        <f>M18</f>
        <v>0</v>
      </c>
      <c r="M20" s="191"/>
      <c r="N20" s="192"/>
      <c r="O20" s="214"/>
      <c r="P20" s="205">
        <f>D20+G20+J20</f>
        <v>0</v>
      </c>
      <c r="Q20" s="185" t="s">
        <v>7</v>
      </c>
      <c r="R20" s="187">
        <f>F20+I20+L20</f>
        <v>0</v>
      </c>
      <c r="S20" s="189">
        <f>IF(D20&gt;F20,2,IF(AND(D20&lt;F20,E20=":"),1,0))+IF(G20&gt;I20,2,IF(AND(G20&lt;I20,H20=":"),1,0))+IF(J20&gt;L20,2,IF(AND(J20&lt;L20,K20=":"),1,0))</f>
        <v>0</v>
      </c>
      <c r="T20" s="236"/>
      <c r="U20" s="181"/>
      <c r="AH20" s="95"/>
    </row>
    <row r="21" spans="1:37" ht="13.5" thickBot="1">
      <c r="A21" s="184"/>
      <c r="B21" s="209"/>
      <c r="C21" s="71" t="str">
        <f>IF(A20&gt;0,IF(VLOOKUP(A20,seznam!$A$2:$C$190,2)&gt;0,VLOOKUP(A20,seznam!$A$2:$C$190,2),"------"),"------")</f>
        <v>------</v>
      </c>
      <c r="D21" s="210"/>
      <c r="E21" s="210"/>
      <c r="F21" s="213"/>
      <c r="G21" s="218"/>
      <c r="H21" s="210"/>
      <c r="I21" s="213"/>
      <c r="J21" s="218"/>
      <c r="K21" s="210"/>
      <c r="L21" s="213"/>
      <c r="M21" s="215"/>
      <c r="N21" s="216"/>
      <c r="O21" s="217"/>
      <c r="P21" s="221"/>
      <c r="Q21" s="210"/>
      <c r="R21" s="213"/>
      <c r="S21" s="220"/>
      <c r="T21" s="250"/>
      <c r="U21" s="181"/>
      <c r="AH21" s="95"/>
    </row>
    <row r="22" spans="1:37" ht="13.5" thickBot="1">
      <c r="T22" s="84"/>
      <c r="AH22" s="95"/>
    </row>
    <row r="23" spans="1:37" ht="13.5" thickBot="1">
      <c r="A23" s="74" t="s">
        <v>2</v>
      </c>
      <c r="B23" s="203" t="s">
        <v>12</v>
      </c>
      <c r="C23" s="204"/>
      <c r="D23" s="238">
        <v>1</v>
      </c>
      <c r="E23" s="233"/>
      <c r="F23" s="234"/>
      <c r="G23" s="232">
        <v>2</v>
      </c>
      <c r="H23" s="233"/>
      <c r="I23" s="234"/>
      <c r="J23" s="232">
        <v>3</v>
      </c>
      <c r="K23" s="233"/>
      <c r="L23" s="234"/>
      <c r="M23" s="232">
        <v>4</v>
      </c>
      <c r="N23" s="233"/>
      <c r="O23" s="239"/>
      <c r="P23" s="238" t="s">
        <v>4</v>
      </c>
      <c r="Q23" s="240"/>
      <c r="R23" s="241"/>
      <c r="S23" s="82" t="s">
        <v>5</v>
      </c>
      <c r="T23" s="85" t="s">
        <v>6</v>
      </c>
      <c r="AH23" s="95"/>
    </row>
    <row r="24" spans="1:37" ht="12.75" customHeight="1" thickBot="1">
      <c r="A24" s="182">
        <v>7</v>
      </c>
      <c r="B24" s="223">
        <v>1</v>
      </c>
      <c r="C24" s="50" t="str">
        <f>IF(A24&gt;0,IF(VLOOKUP(A24,seznam!$A$2:$C$190,3)&gt;0,VLOOKUP(A24,seznam!$A$2:$C$190,3),"------"),"------")</f>
        <v>Blansko</v>
      </c>
      <c r="D24" s="224"/>
      <c r="E24" s="225"/>
      <c r="F24" s="226"/>
      <c r="G24" s="227">
        <f>AE27</f>
        <v>3</v>
      </c>
      <c r="H24" s="228" t="str">
        <f>AF27</f>
        <v>:</v>
      </c>
      <c r="I24" s="231">
        <f>AG27</f>
        <v>0</v>
      </c>
      <c r="J24" s="227">
        <f>AG29</f>
        <v>3</v>
      </c>
      <c r="K24" s="228" t="str">
        <f>AF29</f>
        <v>:</v>
      </c>
      <c r="L24" s="231">
        <f>AE29</f>
        <v>0</v>
      </c>
      <c r="M24" s="227">
        <f>AE24</f>
        <v>3</v>
      </c>
      <c r="N24" s="228" t="str">
        <f>AF24</f>
        <v>:</v>
      </c>
      <c r="O24" s="230">
        <f>AG24</f>
        <v>0</v>
      </c>
      <c r="P24" s="229">
        <f>G24+J24+M24</f>
        <v>9</v>
      </c>
      <c r="Q24" s="228" t="s">
        <v>7</v>
      </c>
      <c r="R24" s="231">
        <f>I24+L24+O24</f>
        <v>0</v>
      </c>
      <c r="S24" s="237">
        <f>IF(G24&gt;I24,2,IF(AND(G24&lt;I24,H24=":"),1,0))+IF(J24&gt;L24,2,IF(AND(J24&lt;L24,K24=":"),1,0))+IF(M24&gt;O24,2,IF(AND(M24&lt;O24,N24=":"),1,0))</f>
        <v>6</v>
      </c>
      <c r="T24" s="242">
        <v>1</v>
      </c>
      <c r="U24" s="180"/>
      <c r="V24" s="51">
        <v>1</v>
      </c>
      <c r="W24" s="4" t="str">
        <f>C25</f>
        <v>Pilitowska Lea</v>
      </c>
      <c r="X24" s="7" t="s">
        <v>10</v>
      </c>
      <c r="Y24" s="52" t="str">
        <f>C31</f>
        <v>Kopanický Aleš</v>
      </c>
      <c r="Z24" s="53"/>
      <c r="AA24" s="54"/>
      <c r="AB24" s="54"/>
      <c r="AC24" s="54"/>
      <c r="AD24" s="55"/>
      <c r="AE24" s="56">
        <v>3</v>
      </c>
      <c r="AF24" s="11" t="s">
        <v>7</v>
      </c>
      <c r="AG24" s="12">
        <f t="shared" ref="AG24:AG28" si="2">IF(OR(VALUE($AJ24)=0,VALUE($AK24)=0), "0",IF(AND(LEN(Z24)&gt;0,MID(Z24,1,1)="-"),"1","0")+IF(AND(LEN(AA24)&gt;0,MID(AA24,1,1)="-"),"1","0")+IF(AND(LEN(AB24)&gt;0,MID(AB24,1,1)="-"),"1","0")+IF(AND(LEN(AC24)&gt;0,MID(AC24,1,1)="-"),"1","0")+IF(AND(LEN(AD24)&gt;0,MID(AD24,1,1)="-"),"1","0"))</f>
        <v>0</v>
      </c>
      <c r="AH24" s="95"/>
      <c r="AJ24" s="154">
        <f>IF(ISBLANK(U24), A24,0)</f>
        <v>7</v>
      </c>
      <c r="AK24" s="154">
        <f>IF(ISBLANK(U30), A30,0)</f>
        <v>33</v>
      </c>
    </row>
    <row r="25" spans="1:37" ht="12.75" customHeight="1" thickBot="1">
      <c r="A25" s="183"/>
      <c r="B25" s="222"/>
      <c r="C25" s="57" t="str">
        <f>IF(A24&gt;0,IF(VLOOKUP(A24,seznam!$A$2:$C$190,2)&gt;0,VLOOKUP(A24,seznam!$A$2:$C$190,2),"------"),"------")</f>
        <v>Pilitowska Lea</v>
      </c>
      <c r="D25" s="195"/>
      <c r="E25" s="195"/>
      <c r="F25" s="196"/>
      <c r="G25" s="198"/>
      <c r="H25" s="186"/>
      <c r="I25" s="188"/>
      <c r="J25" s="198"/>
      <c r="K25" s="186"/>
      <c r="L25" s="188"/>
      <c r="M25" s="198"/>
      <c r="N25" s="186"/>
      <c r="O25" s="200"/>
      <c r="P25" s="219"/>
      <c r="Q25" s="186"/>
      <c r="R25" s="188"/>
      <c r="S25" s="190"/>
      <c r="T25" s="243"/>
      <c r="U25" s="180"/>
      <c r="V25" s="58">
        <v>2</v>
      </c>
      <c r="W25" s="5" t="str">
        <f>C27</f>
        <v>Prchal Vojtěch</v>
      </c>
      <c r="X25" s="8" t="s">
        <v>10</v>
      </c>
      <c r="Y25" s="59" t="str">
        <f>C29</f>
        <v>Zuck Adam</v>
      </c>
      <c r="Z25" s="88"/>
      <c r="AA25" s="89"/>
      <c r="AB25" s="89"/>
      <c r="AC25" s="89"/>
      <c r="AD25" s="90"/>
      <c r="AE25" s="56">
        <v>3</v>
      </c>
      <c r="AF25" s="13" t="s">
        <v>7</v>
      </c>
      <c r="AG25" s="12">
        <v>1</v>
      </c>
      <c r="AH25" s="95"/>
      <c r="AJ25" s="154">
        <f>IF(ISBLANK(U26), A26,0)</f>
        <v>49</v>
      </c>
      <c r="AK25" s="154">
        <f>IF(ISBLANK(U28), A28,0)</f>
        <v>16</v>
      </c>
    </row>
    <row r="26" spans="1:37" ht="12.75" customHeight="1" thickBot="1">
      <c r="A26" s="183">
        <v>49</v>
      </c>
      <c r="B26" s="208">
        <v>2</v>
      </c>
      <c r="C26" s="50" t="str">
        <f>IF(A26&gt;0,IF(VLOOKUP(A26,seznam!$A$2:$C$190,3)&gt;0,VLOOKUP(A26,seznam!$A$2:$C$190,3),"------"),"------")</f>
        <v>Kunštát</v>
      </c>
      <c r="D26" s="185">
        <f>I24</f>
        <v>0</v>
      </c>
      <c r="E26" s="185" t="str">
        <f>H24</f>
        <v>:</v>
      </c>
      <c r="F26" s="187">
        <f>G24</f>
        <v>3</v>
      </c>
      <c r="G26" s="191"/>
      <c r="H26" s="192"/>
      <c r="I26" s="193"/>
      <c r="J26" s="197">
        <f>AE25</f>
        <v>3</v>
      </c>
      <c r="K26" s="185" t="str">
        <f>AF25</f>
        <v>:</v>
      </c>
      <c r="L26" s="187">
        <f>AG25</f>
        <v>1</v>
      </c>
      <c r="M26" s="197">
        <f>AE28</f>
        <v>3</v>
      </c>
      <c r="N26" s="185" t="str">
        <f>AF28</f>
        <v>:</v>
      </c>
      <c r="O26" s="199">
        <f>AG28</f>
        <v>0</v>
      </c>
      <c r="P26" s="205">
        <f>D26+J26+M26</f>
        <v>6</v>
      </c>
      <c r="Q26" s="185" t="s">
        <v>7</v>
      </c>
      <c r="R26" s="187">
        <f>F26+L26+O26</f>
        <v>4</v>
      </c>
      <c r="S26" s="189">
        <f>IF(D26&gt;F26,2,IF(AND(D26&lt;F26,E26=":"),1,0))+IF(J26&gt;L26,2,IF(AND(J26&lt;L26,K26=":"),1,0))+IF(M26&gt;O26,2,IF(AND(M26&lt;O26,N26=":"),1,0))</f>
        <v>5</v>
      </c>
      <c r="T26" s="236">
        <v>2</v>
      </c>
      <c r="U26" s="180"/>
      <c r="V26" s="58">
        <v>3</v>
      </c>
      <c r="W26" s="5" t="str">
        <f>C31</f>
        <v>Kopanický Aleš</v>
      </c>
      <c r="X26" s="9" t="s">
        <v>10</v>
      </c>
      <c r="Y26" s="59" t="str">
        <f>C29</f>
        <v>Zuck Adam</v>
      </c>
      <c r="Z26" s="53" t="str">
        <f>IF(OR(ISNA(MATCH("a",AI14:AI19,0)), ISBLANK( INDEX(Z14:AD19,MATCH("a",AI14:AI19,0),1))  ),  "",   IF(INDEX(AJ14:AK19,MATCH("a",AI14:AI19,0),1)=AJ26,INDEX(Z14:AD19,MATCH("a",AI14:AI19,0),1),-1*INDEX(Z14:AD19,MATCH("a",AI14:AI19,0),1)))</f>
        <v/>
      </c>
      <c r="AA26" s="55" t="str">
        <f>IF(OR(ISNA(MATCH("a",AI14:AI19,0)), ISBLANK( INDEX(Z14:AD19,MATCH("a",AI14:AI19,0),2))  ),  "",   IF(INDEX(AJ14:AK19,MATCH("a",AI14:AI19,0),1)=AJ26,INDEX(Z14:AD19,MATCH("a",AI14:AI19,0),2),-1*INDEX(Z14:AD19,MATCH("a",AI14:AI19,0),2)))</f>
        <v/>
      </c>
      <c r="AB26" s="54" t="str">
        <f>IF(OR(ISNA(MATCH("a",AI14:AI19,0)), ISBLANK( INDEX(Z14:AD19,MATCH("a",AI14:AI19,0),3))  ),  "",   IF(INDEX(AJ14:AK19,MATCH("a",AI14:AI19,0),1)=AJ26,INDEX(Z14:AD19,MATCH("a",AI14:AI19,0),3),-1*INDEX(Z14:AD19,MATCH("a",AI14:AI19,0),3)))</f>
        <v/>
      </c>
      <c r="AC26" s="54" t="str">
        <f>IF(OR(ISNA(MATCH("a",AI14:AI19,0)), ISBLANK( INDEX(Z14:AD19,MATCH("a",AI14:AI19,0),4))  ),  "",   IF(INDEX(AJ14:AK19,MATCH("a",AI14:AI19,0),1)=AJ26,INDEX(Z14:AD19,MATCH("a",AI14:AI19,0),4),-1*INDEX(Z14:AD19,MATCH("a",AI14:AI19,0),4)))</f>
        <v/>
      </c>
      <c r="AD26" s="156" t="str">
        <f>IF(OR(ISNA(MATCH("a",AI14:AI19,0)), ISBLANK( INDEX(Z14:AD19,MATCH("a",AI14:AI19,0),5))  ),  "",   IF(INDEX(AJ14:AK19,MATCH("a",AI14:AI19,0),1)=AJ26,INDEX(Z14:AD19,MATCH("a",AI14:AI19,0),5),-1*INDEX(Z14:AD19,MATCH("a",AI14:AI19,0),5)))</f>
        <v/>
      </c>
      <c r="AE26" s="56">
        <f t="shared" ref="AE26:AE29" si="3">IF(OR(VALUE($AJ26)=0,VALUE($AK26)=0), "0",IF(AND(LEN(Z26)&gt;0,MID(Z26,1,1)&lt;&gt;"-"),"1","0")+IF(AND(LEN(AA26)&gt;0,MID(AA26,1,1)&lt;&gt;"-"),"1","0")+IF(AND(LEN(AB26)&gt;0,MID(AB26,1,1)&lt;&gt;"-"),"1","0")+IF(AND(LEN(AC26)&gt;0,MID(AC26,1,1)&lt;&gt;"-"),"1","0")+IF(AND(LEN(AD26)&gt;0,MID(AD26,1,1)&lt;&gt;"-"),"1","0"))</f>
        <v>0</v>
      </c>
      <c r="AF26" s="62" t="s">
        <v>7</v>
      </c>
      <c r="AG26" s="12">
        <v>3</v>
      </c>
      <c r="AH26" s="95"/>
      <c r="AJ26" s="154">
        <f>IF(ISBLANK(U30), A30,0)</f>
        <v>33</v>
      </c>
      <c r="AK26" s="154">
        <f>IF(ISBLANK(U28), A28,0)</f>
        <v>16</v>
      </c>
    </row>
    <row r="27" spans="1:37" ht="12.75" customHeight="1" thickBot="1">
      <c r="A27" s="183"/>
      <c r="B27" s="222"/>
      <c r="C27" s="57" t="str">
        <f>IF(A26&gt;0,IF(VLOOKUP(A26,seznam!$A$2:$C$190,2)&gt;0,VLOOKUP(A26,seznam!$A$2:$C$190,2),"------"),"------")</f>
        <v>Prchal Vojtěch</v>
      </c>
      <c r="D27" s="186"/>
      <c r="E27" s="186"/>
      <c r="F27" s="188"/>
      <c r="G27" s="194"/>
      <c r="H27" s="195"/>
      <c r="I27" s="196"/>
      <c r="J27" s="198"/>
      <c r="K27" s="186"/>
      <c r="L27" s="188"/>
      <c r="M27" s="198"/>
      <c r="N27" s="186"/>
      <c r="O27" s="200"/>
      <c r="P27" s="206"/>
      <c r="Q27" s="207"/>
      <c r="R27" s="235"/>
      <c r="S27" s="190"/>
      <c r="T27" s="243"/>
      <c r="U27" s="180"/>
      <c r="V27" s="58">
        <v>4</v>
      </c>
      <c r="W27" s="5" t="str">
        <f>C25</f>
        <v>Pilitowska Lea</v>
      </c>
      <c r="X27" s="8" t="s">
        <v>10</v>
      </c>
      <c r="Y27" s="59" t="str">
        <f>C27</f>
        <v>Prchal Vojtěch</v>
      </c>
      <c r="Z27" s="66" t="str">
        <f>IF(OR(ISNA(MATCH("a",AI4:AI9,0)), ISBLANK( INDEX(Z4:AD9,MATCH("a",AI4:AI9,0),1))  ),  "",   IF(INDEX(AJ4:AK9,MATCH("a",AI4:AI9,0),1)=AJ27,INDEX(Z4:AD9,MATCH("a",AI4:AI9,0),1),-1*INDEX(Z4:AD9,MATCH("a",AI4:AI9,0),1)))</f>
        <v/>
      </c>
      <c r="AA27" s="67" t="str">
        <f>IF(OR(ISNA(MATCH("a",AI4:AI9,0)), ISBLANK( INDEX(Z4:AD9,MATCH("a",AI4:AI9,0),2))  ),  "",   IF(INDEX(AJ4:AK9,MATCH("a",AI4:AI9,0),1)=AJ27,INDEX(Z4:AD9,MATCH("a",AI4:AI9,0),2),-1*INDEX(Z4:AD9,MATCH("a",AI4:AI9,0),2)))</f>
        <v/>
      </c>
      <c r="AB27" s="67" t="str">
        <f>IF(OR(ISNA(MATCH("a",AI4:AI9,0)), ISBLANK( INDEX(Z4:AD9,MATCH("a",AI4:AI9,0),3))  ),  "",   IF(INDEX(AJ4:AK9,MATCH("a",AI4:AI9,0),1)=AJ27,INDEX(Z4:AD9,MATCH("a",AI4:AI9,0),3),-1*INDEX(Z4:AD9,MATCH("a",AI4:AI9,0),3)))</f>
        <v/>
      </c>
      <c r="AC27" s="67" t="str">
        <f>IF(OR(ISNA(MATCH("a",AI4:AI9,0)), ISBLANK( INDEX(Z4:AD9,MATCH("a",AI4:AI9,0),4))  ),  "",   IF(INDEX(AJ4:AK9,MATCH("a",AI4:AI9,0),1)=AJ27,INDEX(Z4:AD9,MATCH("a",AI4:AI9,0),4),-1*INDEX(Z4:AD9,MATCH("a",AI4:AI9,0),4)))</f>
        <v/>
      </c>
      <c r="AD27" s="157" t="str">
        <f>IF(OR(ISNA(MATCH("a",AI4:AI9,0)), ISBLANK( INDEX(Z4:AD9,MATCH("a",AI4:AI9,0),5))  ),  "",   IF(INDEX(AJ4:AK9,MATCH("a",AI4:AI9,0),1)=AJ27,INDEX(Z4:AD9,MATCH("a",AI4:AI9,0),5),-1*INDEX(Z4:AD9,MATCH("a",AI4:AI9,0),5)))</f>
        <v/>
      </c>
      <c r="AE27" s="56">
        <v>3</v>
      </c>
      <c r="AF27" s="13" t="s">
        <v>7</v>
      </c>
      <c r="AG27" s="12">
        <f t="shared" si="2"/>
        <v>0</v>
      </c>
      <c r="AH27" s="95"/>
      <c r="AJ27" s="154">
        <f>IF(ISBLANK(U24), A24,0)</f>
        <v>7</v>
      </c>
      <c r="AK27" s="154">
        <f>IF(ISBLANK(U26), A26,0)</f>
        <v>49</v>
      </c>
    </row>
    <row r="28" spans="1:37" ht="12.75" customHeight="1" thickBot="1">
      <c r="A28" s="183">
        <v>16</v>
      </c>
      <c r="B28" s="208">
        <v>3</v>
      </c>
      <c r="C28" s="63" t="str">
        <f>IF(A28&gt;0,IF(VLOOKUP(A28,seznam!$A$2:$C$190,3)&gt;0,VLOOKUP(A28,seznam!$A$2:$C$190,3),"------"),"------")</f>
        <v>Blansko</v>
      </c>
      <c r="D28" s="185">
        <f>L24</f>
        <v>0</v>
      </c>
      <c r="E28" s="185" t="str">
        <f>K24</f>
        <v>:</v>
      </c>
      <c r="F28" s="187">
        <f>J24</f>
        <v>3</v>
      </c>
      <c r="G28" s="197">
        <f>L26</f>
        <v>1</v>
      </c>
      <c r="H28" s="185" t="str">
        <f>K26</f>
        <v>:</v>
      </c>
      <c r="I28" s="187">
        <f>J26</f>
        <v>3</v>
      </c>
      <c r="J28" s="191"/>
      <c r="K28" s="192"/>
      <c r="L28" s="193"/>
      <c r="M28" s="197">
        <f>AG26</f>
        <v>3</v>
      </c>
      <c r="N28" s="185" t="str">
        <f>AF26</f>
        <v>:</v>
      </c>
      <c r="O28" s="199">
        <f>AE26</f>
        <v>0</v>
      </c>
      <c r="P28" s="205">
        <f>D28+G28+M28</f>
        <v>4</v>
      </c>
      <c r="Q28" s="185" t="s">
        <v>7</v>
      </c>
      <c r="R28" s="187">
        <f>F28+I28+O28</f>
        <v>6</v>
      </c>
      <c r="S28" s="189">
        <f>IF(D28&gt;F28,2,IF(AND(D28&lt;F28,E28=":"),1,0))+IF(G28&gt;I28,2,IF(AND(G28&lt;I28,H28=":"),1,0))+IF(M28&gt;O28,2,IF(AND(M28&lt;O28,N28=":"),1,0))</f>
        <v>4</v>
      </c>
      <c r="T28" s="201">
        <v>3</v>
      </c>
      <c r="U28" s="180"/>
      <c r="V28" s="58">
        <v>5</v>
      </c>
      <c r="W28" s="5" t="str">
        <f>C27</f>
        <v>Prchal Vojtěch</v>
      </c>
      <c r="X28" s="8" t="s">
        <v>10</v>
      </c>
      <c r="Y28" s="59" t="str">
        <f>C31</f>
        <v>Kopanický Aleš</v>
      </c>
      <c r="Z28" s="91"/>
      <c r="AA28" s="92"/>
      <c r="AB28" s="92"/>
      <c r="AC28" s="92"/>
      <c r="AD28" s="93"/>
      <c r="AE28" s="56">
        <v>3</v>
      </c>
      <c r="AF28" s="13" t="s">
        <v>7</v>
      </c>
      <c r="AG28" s="12">
        <f t="shared" si="2"/>
        <v>0</v>
      </c>
      <c r="AH28" s="95"/>
      <c r="AJ28" s="154">
        <f>IF(ISBLANK(U26), A26,0)</f>
        <v>49</v>
      </c>
      <c r="AK28" s="154">
        <f>IF(ISBLANK(U30), A30,0)</f>
        <v>33</v>
      </c>
    </row>
    <row r="29" spans="1:37" ht="13.5" customHeight="1" thickBot="1">
      <c r="A29" s="183"/>
      <c r="B29" s="222"/>
      <c r="C29" s="57" t="str">
        <f>IF(A28&gt;0,IF(VLOOKUP(A28,seznam!$A$2:$C$190,2)&gt;0,VLOOKUP(A28,seznam!$A$2:$C$190,2),"------"),"------")</f>
        <v>Zuck Adam</v>
      </c>
      <c r="D29" s="186"/>
      <c r="E29" s="186"/>
      <c r="F29" s="188"/>
      <c r="G29" s="198"/>
      <c r="H29" s="186"/>
      <c r="I29" s="188"/>
      <c r="J29" s="194"/>
      <c r="K29" s="195"/>
      <c r="L29" s="196"/>
      <c r="M29" s="198"/>
      <c r="N29" s="186"/>
      <c r="O29" s="200"/>
      <c r="P29" s="219"/>
      <c r="Q29" s="186"/>
      <c r="R29" s="188"/>
      <c r="S29" s="190"/>
      <c r="T29" s="243"/>
      <c r="U29" s="180"/>
      <c r="V29" s="64">
        <v>6</v>
      </c>
      <c r="W29" s="6" t="str">
        <f>C29</f>
        <v>Zuck Adam</v>
      </c>
      <c r="X29" s="10" t="s">
        <v>10</v>
      </c>
      <c r="Y29" s="65" t="str">
        <f>C25</f>
        <v>Pilitowska Lea</v>
      </c>
      <c r="Z29" s="66"/>
      <c r="AA29" s="67"/>
      <c r="AB29" s="67"/>
      <c r="AC29" s="67"/>
      <c r="AD29" s="68"/>
      <c r="AE29" s="105">
        <f t="shared" si="3"/>
        <v>0</v>
      </c>
      <c r="AF29" s="15" t="s">
        <v>7</v>
      </c>
      <c r="AG29" s="49">
        <v>3</v>
      </c>
      <c r="AH29" s="95"/>
      <c r="AJ29" s="154">
        <f>IF(ISBLANK(U28), A28,0)</f>
        <v>16</v>
      </c>
      <c r="AK29" s="154">
        <f>IF(ISBLANK(U24), A24,0)</f>
        <v>7</v>
      </c>
    </row>
    <row r="30" spans="1:37" ht="12.75" customHeight="1">
      <c r="A30" s="183">
        <v>33</v>
      </c>
      <c r="B30" s="208">
        <v>4</v>
      </c>
      <c r="C30" s="50" t="str">
        <f>IF(A30&gt;0,IF(VLOOKUP(A30,seznam!$A$2:$C$190,3)&gt;0,VLOOKUP(A30,seznam!$A$2:$C$190,3),"------"),"------")</f>
        <v>Blansko</v>
      </c>
      <c r="D30" s="185">
        <f>O24</f>
        <v>0</v>
      </c>
      <c r="E30" s="185" t="str">
        <f>N24</f>
        <v>:</v>
      </c>
      <c r="F30" s="187">
        <f>M24</f>
        <v>3</v>
      </c>
      <c r="G30" s="197">
        <f>O26</f>
        <v>0</v>
      </c>
      <c r="H30" s="185" t="str">
        <f>N26</f>
        <v>:</v>
      </c>
      <c r="I30" s="187">
        <f>M26</f>
        <v>3</v>
      </c>
      <c r="J30" s="197">
        <f>O28</f>
        <v>0</v>
      </c>
      <c r="K30" s="185" t="str">
        <f>N28</f>
        <v>:</v>
      </c>
      <c r="L30" s="187">
        <f>M28</f>
        <v>3</v>
      </c>
      <c r="M30" s="191"/>
      <c r="N30" s="192"/>
      <c r="O30" s="214"/>
      <c r="P30" s="205">
        <f>D30+G30+J30</f>
        <v>0</v>
      </c>
      <c r="Q30" s="185" t="s">
        <v>7</v>
      </c>
      <c r="R30" s="187">
        <f>F30+I30+L30</f>
        <v>9</v>
      </c>
      <c r="S30" s="189">
        <f>IF(D30&gt;F30,2,IF(AND(D30&lt;F30,E30=":"),1,0))+IF(G30&gt;I30,2,IF(AND(G30&lt;I30,H30=":"),1,0))+IF(J30&gt;L30,2,IF(AND(J30&lt;L30,K30=":"),1,0))</f>
        <v>3</v>
      </c>
      <c r="T30" s="236">
        <v>4</v>
      </c>
      <c r="U30" s="181"/>
      <c r="AH30" s="95"/>
      <c r="AJ30" s="154"/>
      <c r="AK30" s="154"/>
    </row>
    <row r="31" spans="1:37" ht="13.5" customHeight="1" thickBot="1">
      <c r="A31" s="184"/>
      <c r="B31" s="209"/>
      <c r="C31" s="71" t="str">
        <f>IF(A30&gt;0,IF(VLOOKUP(A30,seznam!$A$2:$C$190,2)&gt;0,VLOOKUP(A30,seznam!$A$2:$C$190,2),"------"),"------")</f>
        <v>Kopanický Aleš</v>
      </c>
      <c r="D31" s="210"/>
      <c r="E31" s="210"/>
      <c r="F31" s="213"/>
      <c r="G31" s="218"/>
      <c r="H31" s="210"/>
      <c r="I31" s="213"/>
      <c r="J31" s="218"/>
      <c r="K31" s="210"/>
      <c r="L31" s="213"/>
      <c r="M31" s="215"/>
      <c r="N31" s="216"/>
      <c r="O31" s="217"/>
      <c r="P31" s="221"/>
      <c r="Q31" s="210"/>
      <c r="R31" s="213"/>
      <c r="S31" s="220"/>
      <c r="T31" s="250"/>
      <c r="U31" s="181"/>
      <c r="AH31" s="95"/>
      <c r="AJ31" s="154"/>
      <c r="AK31" s="154"/>
    </row>
    <row r="32" spans="1:37" ht="13.5" thickBot="1">
      <c r="AH32" s="95"/>
      <c r="AJ32" s="154"/>
      <c r="AK32" s="154"/>
    </row>
    <row r="33" spans="1:37" ht="13.5" thickBot="1">
      <c r="A33" s="74" t="s">
        <v>2</v>
      </c>
      <c r="B33" s="203" t="s">
        <v>13</v>
      </c>
      <c r="C33" s="204"/>
      <c r="D33" s="238">
        <v>1</v>
      </c>
      <c r="E33" s="233"/>
      <c r="F33" s="234"/>
      <c r="G33" s="232">
        <v>2</v>
      </c>
      <c r="H33" s="233"/>
      <c r="I33" s="234"/>
      <c r="J33" s="232">
        <v>3</v>
      </c>
      <c r="K33" s="233"/>
      <c r="L33" s="234"/>
      <c r="M33" s="232">
        <v>4</v>
      </c>
      <c r="N33" s="233"/>
      <c r="O33" s="239"/>
      <c r="P33" s="238" t="s">
        <v>4</v>
      </c>
      <c r="Q33" s="240"/>
      <c r="R33" s="241"/>
      <c r="S33" s="82" t="s">
        <v>5</v>
      </c>
      <c r="T33" s="75" t="s">
        <v>6</v>
      </c>
      <c r="AH33" s="95"/>
      <c r="AJ33" s="154"/>
      <c r="AK33" s="154"/>
    </row>
    <row r="34" spans="1:37" ht="12.75" customHeight="1" thickBot="1">
      <c r="A34" s="182">
        <v>23</v>
      </c>
      <c r="B34" s="223">
        <v>1</v>
      </c>
      <c r="C34" s="50" t="str">
        <f>IF(A34&gt;0,IF(VLOOKUP(A34,seznam!$A$2:$C$190,3)&gt;0,VLOOKUP(A34,seznam!$A$2:$C$190,3),"------"),"------")</f>
        <v>Blansko</v>
      </c>
      <c r="D34" s="224"/>
      <c r="E34" s="225"/>
      <c r="F34" s="226"/>
      <c r="G34" s="227">
        <f>AE37</f>
        <v>3</v>
      </c>
      <c r="H34" s="228" t="str">
        <f>AF37</f>
        <v>:</v>
      </c>
      <c r="I34" s="231">
        <f>AG37</f>
        <v>0</v>
      </c>
      <c r="J34" s="227">
        <f>AG39</f>
        <v>3</v>
      </c>
      <c r="K34" s="228" t="str">
        <f>AF39</f>
        <v>:</v>
      </c>
      <c r="L34" s="231">
        <f>AE39</f>
        <v>0</v>
      </c>
      <c r="M34" s="227" t="str">
        <f>AE34</f>
        <v>0</v>
      </c>
      <c r="N34" s="228" t="str">
        <f>AF34</f>
        <v>:</v>
      </c>
      <c r="O34" s="230" t="str">
        <f>AG34</f>
        <v>0</v>
      </c>
      <c r="P34" s="229">
        <f>G34+J34+M34</f>
        <v>6</v>
      </c>
      <c r="Q34" s="228" t="s">
        <v>7</v>
      </c>
      <c r="R34" s="231">
        <f>I34+L34+O34</f>
        <v>0</v>
      </c>
      <c r="S34" s="237">
        <f>IF(G34&gt;I34,2,IF(AND(G34&lt;I34,H34=":"),1,0))+IF(J34&gt;L34,2,IF(AND(J34&lt;L34,K34=":"),1,0))+IF(M34&gt;O34,2,IF(AND(M34&lt;O34,N34=":"),1,0))</f>
        <v>4</v>
      </c>
      <c r="T34" s="242">
        <v>1</v>
      </c>
      <c r="U34" s="180"/>
      <c r="V34" s="51">
        <v>1</v>
      </c>
      <c r="W34" s="4" t="str">
        <f>C35</f>
        <v>Krištof Martin</v>
      </c>
      <c r="X34" s="7" t="s">
        <v>10</v>
      </c>
      <c r="Y34" s="52" t="str">
        <f>C41</f>
        <v>------</v>
      </c>
      <c r="Z34" s="53"/>
      <c r="AA34" s="54"/>
      <c r="AB34" s="54"/>
      <c r="AC34" s="54"/>
      <c r="AD34" s="55"/>
      <c r="AE34" s="56" t="str">
        <f t="shared" ref="AE34:AE39" si="4">IF(OR(VALUE($AJ34)=0,VALUE($AK34)=0), "0",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)</f>
        <v>0</v>
      </c>
      <c r="AF34" s="11" t="s">
        <v>7</v>
      </c>
      <c r="AG34" s="12" t="str">
        <f t="shared" ref="AG34:AG38" si="5">IF(OR(VALUE($AJ34)=0,VALUE($AK34)=0), "0",IF(AND(LEN(Z34)&gt;0,MID(Z34,1,1)="-"),"1","0")+IF(AND(LEN(AA34)&gt;0,MID(AA34,1,1)="-"),"1","0")+IF(AND(LEN(AB34)&gt;0,MID(AB34,1,1)="-"),"1","0")+IF(AND(LEN(AC34)&gt;0,MID(AC34,1,1)="-"),"1","0")+IF(AND(LEN(AD34)&gt;0,MID(AD34,1,1)="-"),"1","0"))</f>
        <v>0</v>
      </c>
      <c r="AH34" s="95"/>
      <c r="AI34" s="120" t="str">
        <f>IF(OR( AND(A48=AJ34,A50=AK34 ),  AND(A50=AJ34,A48=AK34) ),"a",    IF(OR( AND(A58=AJ34,A60=AK34 ),  AND(A60=AJ34,A58=AK34) ),"b",  ""))</f>
        <v/>
      </c>
      <c r="AJ34" s="154">
        <f>IF(ISBLANK(U34), A34,0)</f>
        <v>23</v>
      </c>
      <c r="AK34" s="154">
        <f>IF(ISBLANK(U40), A40,0)</f>
        <v>0</v>
      </c>
    </row>
    <row r="35" spans="1:37" ht="12.75" customHeight="1" thickBot="1">
      <c r="A35" s="183"/>
      <c r="B35" s="222"/>
      <c r="C35" s="57" t="str">
        <f>IF(A34&gt;0,IF(VLOOKUP(A34,seznam!$A$2:$C$190,2)&gt;0,VLOOKUP(A34,seznam!$A$2:$C$190,2),"------"),"------")</f>
        <v>Krištof Martin</v>
      </c>
      <c r="D35" s="195"/>
      <c r="E35" s="195"/>
      <c r="F35" s="196"/>
      <c r="G35" s="198"/>
      <c r="H35" s="186"/>
      <c r="I35" s="188"/>
      <c r="J35" s="198"/>
      <c r="K35" s="186"/>
      <c r="L35" s="188"/>
      <c r="M35" s="198"/>
      <c r="N35" s="186"/>
      <c r="O35" s="200"/>
      <c r="P35" s="219"/>
      <c r="Q35" s="186"/>
      <c r="R35" s="188"/>
      <c r="S35" s="190"/>
      <c r="T35" s="202"/>
      <c r="U35" s="180"/>
      <c r="V35" s="58">
        <v>2</v>
      </c>
      <c r="W35" s="5" t="str">
        <f>C37</f>
        <v>Kyzlinková Michaela</v>
      </c>
      <c r="X35" s="8" t="s">
        <v>10</v>
      </c>
      <c r="Y35" s="59" t="str">
        <f>C39</f>
        <v>Krchňáková Viktorie</v>
      </c>
      <c r="Z35" s="88"/>
      <c r="AA35" s="89"/>
      <c r="AB35" s="89"/>
      <c r="AC35" s="89"/>
      <c r="AD35" s="90"/>
      <c r="AE35" s="56">
        <f t="shared" si="4"/>
        <v>0</v>
      </c>
      <c r="AF35" s="13" t="s">
        <v>7</v>
      </c>
      <c r="AG35" s="12">
        <v>3</v>
      </c>
      <c r="AH35" s="95"/>
      <c r="AI35" s="120" t="str">
        <f>IF(OR( AND(A48=AJ35,A50=AK35 ),  AND(A50=AJ35,A48=AK35) ),"a",    IF(OR( AND(A58=AJ35,A60=AK35 ),  AND(A60=AJ35,A58=AK35) ),"b",  ""))</f>
        <v/>
      </c>
      <c r="AJ35" s="154">
        <f>IF(ISBLANK(U36), A36,0)</f>
        <v>32</v>
      </c>
      <c r="AK35" s="154">
        <f>IF(ISBLANK(U38), A38,0)</f>
        <v>18</v>
      </c>
    </row>
    <row r="36" spans="1:37" ht="12.75" customHeight="1" thickBot="1">
      <c r="A36" s="183">
        <v>32</v>
      </c>
      <c r="B36" s="208">
        <v>2</v>
      </c>
      <c r="C36" s="50" t="str">
        <f>IF(A36&gt;0,IF(VLOOKUP(A36,seznam!$A$2:$C$190,3)&gt;0,VLOOKUP(A36,seznam!$A$2:$C$190,3),"------"),"------")</f>
        <v>Blansko</v>
      </c>
      <c r="D36" s="185">
        <f>I34</f>
        <v>0</v>
      </c>
      <c r="E36" s="185" t="str">
        <f>H34</f>
        <v>:</v>
      </c>
      <c r="F36" s="187">
        <f>G34</f>
        <v>3</v>
      </c>
      <c r="G36" s="191"/>
      <c r="H36" s="192"/>
      <c r="I36" s="193"/>
      <c r="J36" s="197">
        <f>AE35</f>
        <v>0</v>
      </c>
      <c r="K36" s="185" t="str">
        <f>AF35</f>
        <v>:</v>
      </c>
      <c r="L36" s="187">
        <f>AG35</f>
        <v>3</v>
      </c>
      <c r="M36" s="197" t="str">
        <f>AE38</f>
        <v>0</v>
      </c>
      <c r="N36" s="185" t="str">
        <f>AF38</f>
        <v>:</v>
      </c>
      <c r="O36" s="199" t="str">
        <f>AG38</f>
        <v>0</v>
      </c>
      <c r="P36" s="205">
        <f>D36+J36+M36</f>
        <v>0</v>
      </c>
      <c r="Q36" s="185" t="s">
        <v>7</v>
      </c>
      <c r="R36" s="187">
        <f>F36+L36+O36</f>
        <v>6</v>
      </c>
      <c r="S36" s="189">
        <f>IF(D36&gt;F36,2,IF(AND(D36&lt;F36,E36=":"),1,0))+IF(J36&gt;L36,2,IF(AND(J36&lt;L36,K36=":"),1,0))+IF(M36&gt;O36,2,IF(AND(M36&lt;O36,N36=":"),1,0))</f>
        <v>2</v>
      </c>
      <c r="T36" s="236">
        <v>3</v>
      </c>
      <c r="U36" s="180"/>
      <c r="V36" s="58">
        <v>3</v>
      </c>
      <c r="W36" s="5" t="str">
        <f>C41</f>
        <v>------</v>
      </c>
      <c r="X36" s="9" t="s">
        <v>10</v>
      </c>
      <c r="Y36" s="59" t="str">
        <f>C39</f>
        <v>Krchňáková Viktorie</v>
      </c>
      <c r="Z36" s="53" t="str">
        <f>IF(OR(ISNA(MATCH("b",AI14:AI19,0)), ISBLANK( INDEX(Z14:AD19,MATCH("b",AI14:AI19,0),1))  ),  "",   IF(INDEX(AJ14:AK19,MATCH("b",AI14:AI19,0),1)=AJ36,INDEX(Z14:AD19,MATCH("b",AI14:AI19,0),1),-1*INDEX(Z14:AD19,MATCH("b",AI14:AI19,0),1)))</f>
        <v/>
      </c>
      <c r="AA36" s="54" t="str">
        <f>IF(OR(ISNA(MATCH("b",AI14:AI19,0)), ISBLANK( INDEX(Z14:AD19,MATCH("b",AI14:AI19,0),2))  ),  "",   IF(INDEX(AJ14:AK19,MATCH("b",AI14:AI19,0),1)=AJ36,INDEX(Z14:AD19,MATCH("b",AI14:AI19,0),2),-1*INDEX(Z14:AD19,MATCH("b",AI14:AI19,0),2)))</f>
        <v/>
      </c>
      <c r="AB36" s="54" t="str">
        <f>IF(OR(ISNA(MATCH("b",AI14:AI19,0)), ISBLANK( INDEX(Z14:AD19,MATCH("b",AI14:AI19,0),3))  ),  "",   IF(INDEX(AJ14:AK19,MATCH("b",AI14:AI19,0),1)=AJ36,INDEX(Z14:AD19,MATCH("b",AI14:AI19,0),3),-1*INDEX(Z14:AD19,MATCH("b",AI14:AI19,0),3)))</f>
        <v/>
      </c>
      <c r="AC36" s="54" t="str">
        <f>IF(OR(ISNA(MATCH("b",AI14:AI19,0)), ISBLANK( INDEX(Z14:AD19,MATCH("b",AI14:AI19,0),4))  ),  "",   IF(INDEX(AJ14:AK19,MATCH("b",AI14:AI19,0),1)=AJ36,INDEX(Z14:AD19,MATCH("b",AI14:AI19,0),4),-1*INDEX(Z14:AD19,MATCH("b",AI14:AI19,0),4)))</f>
        <v/>
      </c>
      <c r="AD36" s="156" t="str">
        <f>IF(OR(ISNA(MATCH("b",AI14:AI19,0)), ISBLANK( INDEX(Z14:AD19,MATCH("b",AI14:AI19,0),5))  ),  "",   IF(INDEX(AJ14:AK19,MATCH("b",AI14:AI19,0),1)=AJ36,INDEX(Z14:AD19,MATCH("b",AI14:AI19,0),5),-1*INDEX(Z14:AD19,MATCH("b",AI14:AI19,0),5)))</f>
        <v/>
      </c>
      <c r="AE36" s="56" t="str">
        <f t="shared" si="4"/>
        <v>0</v>
      </c>
      <c r="AF36" s="13" t="s">
        <v>7</v>
      </c>
      <c r="AG36" s="12" t="str">
        <f t="shared" si="5"/>
        <v>0</v>
      </c>
      <c r="AH36" s="95"/>
      <c r="AI36" s="120" t="str">
        <f>IF(OR( AND(A48=AJ36,A50=AK36 ),  AND(A50=AJ36,A48=AK36) ),"a",    IF(OR( AND(A58=AJ36,A60=AK36 ),  AND(A60=AJ36,A58=AK36) ),"b",  ""))</f>
        <v/>
      </c>
      <c r="AJ36" s="154">
        <f>IF(ISBLANK(U40), A40,0)</f>
        <v>0</v>
      </c>
      <c r="AK36" s="154">
        <f>IF(ISBLANK(U38), A38,0)</f>
        <v>18</v>
      </c>
    </row>
    <row r="37" spans="1:37" ht="12.75" customHeight="1" thickBot="1">
      <c r="A37" s="183"/>
      <c r="B37" s="222"/>
      <c r="C37" s="57" t="str">
        <f>IF(A36&gt;0,IF(VLOOKUP(A36,seznam!$A$2:$C$190,2)&gt;0,VLOOKUP(A36,seznam!$A$2:$C$190,2),"------"),"------")</f>
        <v>Kyzlinková Michaela</v>
      </c>
      <c r="D37" s="186"/>
      <c r="E37" s="186"/>
      <c r="F37" s="188"/>
      <c r="G37" s="194"/>
      <c r="H37" s="195"/>
      <c r="I37" s="196"/>
      <c r="J37" s="198"/>
      <c r="K37" s="186"/>
      <c r="L37" s="188"/>
      <c r="M37" s="198"/>
      <c r="N37" s="186"/>
      <c r="O37" s="200"/>
      <c r="P37" s="206"/>
      <c r="Q37" s="207"/>
      <c r="R37" s="235"/>
      <c r="S37" s="190"/>
      <c r="T37" s="202"/>
      <c r="U37" s="180"/>
      <c r="V37" s="58">
        <v>4</v>
      </c>
      <c r="W37" s="5" t="str">
        <f>C35</f>
        <v>Krištof Martin</v>
      </c>
      <c r="X37" s="8" t="s">
        <v>10</v>
      </c>
      <c r="Y37" s="59" t="str">
        <f>C37</f>
        <v>Kyzlinková Michaela</v>
      </c>
      <c r="Z37" s="66" t="str">
        <f>IF(OR(ISNA(MATCH("b",AI4:AI9,0)), ISBLANK( INDEX(Z4:AD9,MATCH("b",AI4:AI9,0),1))  ),  "",   IF(INDEX(AJ4:AK9,MATCH("b",AI4:AI9,0),1)=AJ37,INDEX(Z4:AD9,MATCH("b",AI4:AI9,0),1),-1*INDEX(Z4:AD9,MATCH("b",AI4:AI9,0),1)))</f>
        <v/>
      </c>
      <c r="AA37" s="67" t="str">
        <f>IF(OR(ISNA(MATCH("b",AI4:AI9,0)), ISBLANK( INDEX(Z4:AD9,MATCH("b",AI4:AI9,0),2))  ),  "",   IF(INDEX(AJ4:AK9,MATCH("b",AI4:AI9,0),1)=AJ37,INDEX(Z4:AD9,MATCH("b",AI4:AI9,0),2),-1*INDEX(Z4:AD9,MATCH("b",AI4:AI9,0),2)))</f>
        <v/>
      </c>
      <c r="AB37" s="67" t="str">
        <f>IF(OR(ISNA(MATCH("b",AI4:AI9,0)), ISBLANK( INDEX(Z4:AD9,MATCH("b",AI4:AI9,0),3))  ),  "",   IF(INDEX(AJ4:AK9,MATCH("b",AI4:AI9,0),1)=AJ37,INDEX(Z4:AD9,MATCH("b",AI4:AI9,0),3),-1*INDEX(Z4:AD9,MATCH("b",AI4:AI9,0),3)))</f>
        <v/>
      </c>
      <c r="AC37" s="67" t="str">
        <f>IF(OR(ISNA(MATCH("b",AI4:AI9,0)), ISBLANK( INDEX(Z4:AD9,MATCH("b",AI4:AI9,0),4))  ),  "",   IF(INDEX(AJ4:AK9,MATCH("b",AI4:AI9,0),1)=AJ37,INDEX(Z4:AD9,MATCH("b",AI4:AI9,0),4),-1*INDEX(Z4:AD9,MATCH("b",AI4:AI9,0),4)))</f>
        <v/>
      </c>
      <c r="AD37" s="157" t="str">
        <f>IF(OR(ISNA(MATCH("b",AI4:AI9,0)), ISBLANK( INDEX(Z4:AD9,MATCH("b",AI4:AI9,0),5))  ),  "",   IF(INDEX(AJ4:AK9,MATCH("b",AI4:AI9,0),1)=AJ37,INDEX(Z4:AD9,MATCH("b",AI4:AI9,0),5),-1*INDEX(Z4:AD9,MATCH("b",AI4:AI9,0),5)))</f>
        <v/>
      </c>
      <c r="AE37" s="56">
        <v>3</v>
      </c>
      <c r="AF37" s="13" t="s">
        <v>7</v>
      </c>
      <c r="AG37" s="12">
        <f t="shared" si="5"/>
        <v>0</v>
      </c>
      <c r="AH37" s="95"/>
      <c r="AI37" s="120" t="str">
        <f>IF(OR( AND(A48=AJ37,A50=AK37 ),  AND(A50=AJ37,A48=AK37) ),"a",    IF(OR( AND(A58=AJ37,A60=AK37 ),  AND(A60=AJ37,A58=AK37) ),"b",  ""))</f>
        <v/>
      </c>
      <c r="AJ37" s="154">
        <f>IF(ISBLANK(U34), A34,0)</f>
        <v>23</v>
      </c>
      <c r="AK37" s="154">
        <f>IF(ISBLANK(U36), A36,0)</f>
        <v>32</v>
      </c>
    </row>
    <row r="38" spans="1:37" ht="12.75" customHeight="1" thickBot="1">
      <c r="A38" s="183">
        <v>18</v>
      </c>
      <c r="B38" s="208">
        <v>3</v>
      </c>
      <c r="C38" s="50" t="str">
        <f>IF(A38&gt;0,IF(VLOOKUP(A38,seznam!$A$2:$C$190,3)&gt;0,VLOOKUP(A38,seznam!$A$2:$C$190,3),"------"),"------")</f>
        <v>Blansko</v>
      </c>
      <c r="D38" s="185">
        <f>L34</f>
        <v>0</v>
      </c>
      <c r="E38" s="185" t="str">
        <f>K34</f>
        <v>:</v>
      </c>
      <c r="F38" s="187">
        <f>J34</f>
        <v>3</v>
      </c>
      <c r="G38" s="197">
        <f>L36</f>
        <v>3</v>
      </c>
      <c r="H38" s="185" t="str">
        <f>K36</f>
        <v>:</v>
      </c>
      <c r="I38" s="187">
        <f>J36</f>
        <v>0</v>
      </c>
      <c r="J38" s="191"/>
      <c r="K38" s="192"/>
      <c r="L38" s="193"/>
      <c r="M38" s="197" t="str">
        <f>AG36</f>
        <v>0</v>
      </c>
      <c r="N38" s="185" t="str">
        <f>AF36</f>
        <v>:</v>
      </c>
      <c r="O38" s="199" t="str">
        <f>AE36</f>
        <v>0</v>
      </c>
      <c r="P38" s="205">
        <f>D38+G38+M38</f>
        <v>3</v>
      </c>
      <c r="Q38" s="185" t="s">
        <v>7</v>
      </c>
      <c r="R38" s="187">
        <f>F38+I38+O38</f>
        <v>3</v>
      </c>
      <c r="S38" s="189">
        <f>IF(D38&gt;F38,2,IF(AND(D38&lt;F38,E38=":"),1,0))+IF(G38&gt;I38,2,IF(AND(G38&lt;I38,H38=":"),1,0))+IF(M38&gt;O38,2,IF(AND(M38&lt;O38,N38=":"),1,0))</f>
        <v>3</v>
      </c>
      <c r="T38" s="201">
        <v>2</v>
      </c>
      <c r="U38" s="180"/>
      <c r="V38" s="58">
        <v>5</v>
      </c>
      <c r="W38" s="5" t="str">
        <f>C37</f>
        <v>Kyzlinková Michaela</v>
      </c>
      <c r="X38" s="8" t="s">
        <v>10</v>
      </c>
      <c r="Y38" s="59" t="str">
        <f>C41</f>
        <v>------</v>
      </c>
      <c r="Z38" s="91"/>
      <c r="AA38" s="92"/>
      <c r="AB38" s="92"/>
      <c r="AC38" s="92"/>
      <c r="AD38" s="93"/>
      <c r="AE38" s="56" t="str">
        <f t="shared" si="4"/>
        <v>0</v>
      </c>
      <c r="AF38" s="13" t="s">
        <v>7</v>
      </c>
      <c r="AG38" s="12" t="str">
        <f t="shared" si="5"/>
        <v>0</v>
      </c>
      <c r="AH38" s="95"/>
      <c r="AI38" s="120" t="str">
        <f>IF(OR( AND(A48=AJ38,A50=AK38 ),  AND(A50=AJ38,A48=AK38) ),"a",    IF(OR( AND(A58=AJ38,A60=AK38 ),  AND(A60=AJ38,A58=AK38) ),"b",  ""))</f>
        <v/>
      </c>
      <c r="AJ38" s="154">
        <f>IF(ISBLANK(U36), A36,0)</f>
        <v>32</v>
      </c>
      <c r="AK38" s="154">
        <f>IF(ISBLANK(U40), A40,0)</f>
        <v>0</v>
      </c>
    </row>
    <row r="39" spans="1:37" ht="13.5" customHeight="1" thickBot="1">
      <c r="A39" s="183"/>
      <c r="B39" s="222"/>
      <c r="C39" s="57" t="str">
        <f>IF(A38&gt;0,IF(VLOOKUP(A38,seznam!$A$2:$C$190,2)&gt;0,VLOOKUP(A38,seznam!$A$2:$C$190,2),"------"),"------")</f>
        <v>Krchňáková Viktorie</v>
      </c>
      <c r="D39" s="186"/>
      <c r="E39" s="186"/>
      <c r="F39" s="188"/>
      <c r="G39" s="198"/>
      <c r="H39" s="186"/>
      <c r="I39" s="188"/>
      <c r="J39" s="194"/>
      <c r="K39" s="195"/>
      <c r="L39" s="196"/>
      <c r="M39" s="198"/>
      <c r="N39" s="186"/>
      <c r="O39" s="200"/>
      <c r="P39" s="219"/>
      <c r="Q39" s="186"/>
      <c r="R39" s="188"/>
      <c r="S39" s="190"/>
      <c r="T39" s="202"/>
      <c r="U39" s="180"/>
      <c r="V39" s="64">
        <v>6</v>
      </c>
      <c r="W39" s="6" t="str">
        <f>C39</f>
        <v>Krchňáková Viktorie</v>
      </c>
      <c r="X39" s="10" t="s">
        <v>10</v>
      </c>
      <c r="Y39" s="65" t="str">
        <f>C35</f>
        <v>Krištof Martin</v>
      </c>
      <c r="Z39" s="66"/>
      <c r="AA39" s="67"/>
      <c r="AB39" s="67"/>
      <c r="AC39" s="67"/>
      <c r="AD39" s="68"/>
      <c r="AE39" s="105">
        <f t="shared" si="4"/>
        <v>0</v>
      </c>
      <c r="AF39" s="15" t="s">
        <v>7</v>
      </c>
      <c r="AG39" s="49">
        <v>3</v>
      </c>
      <c r="AH39" s="95"/>
      <c r="AI39" s="120" t="str">
        <f>IF(OR( AND(A48=AJ39,A50=AK39 ),  AND(A50=AJ39,A48=AK39) ),"a",    IF(OR( AND(A58=AJ39,A60=AK39 ),  AND(A60=AJ39,A58=AK39) ),"b",  ""))</f>
        <v/>
      </c>
      <c r="AJ39" s="154">
        <f>IF(ISBLANK(U38), A38,0)</f>
        <v>18</v>
      </c>
      <c r="AK39" s="154">
        <f>IF(ISBLANK(U34), A34,0)</f>
        <v>23</v>
      </c>
    </row>
    <row r="40" spans="1:37" ht="12.75" customHeight="1">
      <c r="A40" s="183"/>
      <c r="B40" s="208">
        <v>4</v>
      </c>
      <c r="C40" s="50" t="str">
        <f>IF(A40&gt;0,IF(VLOOKUP(A40,seznam!$A$2:$C$190,3)&gt;0,VLOOKUP(A40,seznam!$A$2:$C$190,3),"------"),"------")</f>
        <v>------</v>
      </c>
      <c r="D40" s="185" t="str">
        <f>O34</f>
        <v>0</v>
      </c>
      <c r="E40" s="185" t="str">
        <f>N34</f>
        <v>:</v>
      </c>
      <c r="F40" s="187" t="str">
        <f>M34</f>
        <v>0</v>
      </c>
      <c r="G40" s="197" t="str">
        <f>O36</f>
        <v>0</v>
      </c>
      <c r="H40" s="185" t="str">
        <f>N36</f>
        <v>:</v>
      </c>
      <c r="I40" s="187" t="str">
        <f>M36</f>
        <v>0</v>
      </c>
      <c r="J40" s="197" t="str">
        <f>O38</f>
        <v>0</v>
      </c>
      <c r="K40" s="185" t="str">
        <f>N38</f>
        <v>:</v>
      </c>
      <c r="L40" s="187" t="str">
        <f>M38</f>
        <v>0</v>
      </c>
      <c r="M40" s="191"/>
      <c r="N40" s="192"/>
      <c r="O40" s="214"/>
      <c r="P40" s="205">
        <f>D40+G40+J40</f>
        <v>0</v>
      </c>
      <c r="Q40" s="185" t="s">
        <v>7</v>
      </c>
      <c r="R40" s="187">
        <f>F40+I40+L40</f>
        <v>0</v>
      </c>
      <c r="S40" s="189">
        <f>IF(D40&gt;F40,2,IF(AND(D40&lt;F40,E40=":"),1,0))+IF(G40&gt;I40,2,IF(AND(G40&lt;I40,H40=":"),1,0))+IF(J40&gt;L40,2,IF(AND(J40&lt;L40,K40=":"),1,0))</f>
        <v>0</v>
      </c>
      <c r="T40" s="236"/>
      <c r="U40" s="181"/>
      <c r="AH40" s="95"/>
    </row>
    <row r="41" spans="1:37" ht="13.5" customHeight="1" thickBot="1">
      <c r="A41" s="184"/>
      <c r="B41" s="209"/>
      <c r="C41" s="71" t="str">
        <f>IF(A40&gt;0,IF(VLOOKUP(A40,seznam!$A$2:$C$190,2)&gt;0,VLOOKUP(A40,seznam!$A$2:$C$190,2),"------"),"------")</f>
        <v>------</v>
      </c>
      <c r="D41" s="210"/>
      <c r="E41" s="210"/>
      <c r="F41" s="213"/>
      <c r="G41" s="218"/>
      <c r="H41" s="210"/>
      <c r="I41" s="213"/>
      <c r="J41" s="218"/>
      <c r="K41" s="210"/>
      <c r="L41" s="213"/>
      <c r="M41" s="215"/>
      <c r="N41" s="216"/>
      <c r="O41" s="217"/>
      <c r="P41" s="221"/>
      <c r="Q41" s="210"/>
      <c r="R41" s="213"/>
      <c r="S41" s="220"/>
      <c r="T41" s="212"/>
      <c r="U41" s="181"/>
      <c r="AH41" s="95"/>
    </row>
    <row r="42" spans="1:37">
      <c r="AH42" s="95"/>
    </row>
    <row r="43" spans="1:37" ht="39.950000000000003" customHeight="1">
      <c r="B43" s="286" t="s">
        <v>188</v>
      </c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95"/>
    </row>
    <row r="44" spans="1:37" ht="13.5" thickBot="1">
      <c r="AH44" s="95"/>
      <c r="AI44">
        <v>2</v>
      </c>
    </row>
    <row r="45" spans="1:37" ht="13.5" thickBot="1">
      <c r="A45" s="74" t="s">
        <v>2</v>
      </c>
      <c r="B45" s="203" t="s">
        <v>3</v>
      </c>
      <c r="C45" s="204"/>
      <c r="D45" s="238">
        <v>1</v>
      </c>
      <c r="E45" s="233"/>
      <c r="F45" s="234"/>
      <c r="G45" s="232">
        <v>2</v>
      </c>
      <c r="H45" s="233"/>
      <c r="I45" s="234"/>
      <c r="J45" s="232">
        <v>3</v>
      </c>
      <c r="K45" s="233"/>
      <c r="L45" s="234"/>
      <c r="M45" s="232">
        <v>4</v>
      </c>
      <c r="N45" s="233"/>
      <c r="O45" s="239"/>
      <c r="P45" s="238" t="s">
        <v>4</v>
      </c>
      <c r="Q45" s="240"/>
      <c r="R45" s="241"/>
      <c r="S45" s="82" t="s">
        <v>5</v>
      </c>
      <c r="T45" s="75" t="s">
        <v>6</v>
      </c>
      <c r="AH45" s="95"/>
    </row>
    <row r="46" spans="1:37" ht="13.5" thickBot="1">
      <c r="A46" s="182">
        <v>5</v>
      </c>
      <c r="B46" s="223">
        <v>1</v>
      </c>
      <c r="C46" s="50" t="str">
        <f>IF(A46&gt;0,IF(VLOOKUP(A46,seznam!$A$2:$C$190,3)&gt;0,VLOOKUP(A46,seznam!$A$2:$C$190,3),"------"),"------")</f>
        <v>Blansko</v>
      </c>
      <c r="D46" s="224"/>
      <c r="E46" s="225"/>
      <c r="F46" s="226"/>
      <c r="G46" s="227">
        <f>AE49</f>
        <v>3</v>
      </c>
      <c r="H46" s="228" t="str">
        <f>AF49</f>
        <v>:</v>
      </c>
      <c r="I46" s="231">
        <f>AG49</f>
        <v>0</v>
      </c>
      <c r="J46" s="227">
        <f>AG51</f>
        <v>3</v>
      </c>
      <c r="K46" s="228" t="str">
        <f>AF51</f>
        <v>:</v>
      </c>
      <c r="L46" s="231">
        <f>AE51</f>
        <v>0</v>
      </c>
      <c r="M46" s="227" t="str">
        <f>AE46</f>
        <v>0</v>
      </c>
      <c r="N46" s="228" t="str">
        <f>AF46</f>
        <v>:</v>
      </c>
      <c r="O46" s="230" t="str">
        <f>AG46</f>
        <v>0</v>
      </c>
      <c r="P46" s="229">
        <f>G46+J46+M46</f>
        <v>6</v>
      </c>
      <c r="Q46" s="228" t="s">
        <v>7</v>
      </c>
      <c r="R46" s="231">
        <f>I46+L46+O46</f>
        <v>0</v>
      </c>
      <c r="S46" s="237">
        <f>IF(G46&gt;I46,2,IF(AND(G46&lt;I46,H46=":"),1,0))+IF(J46&gt;L46,2,IF(AND(J46&lt;L46,K46=":"),1,0))+IF(M46&gt;O46,2,IF(AND(M46&lt;O46,N46=":"),1,0))</f>
        <v>4</v>
      </c>
      <c r="T46" s="242">
        <v>1</v>
      </c>
      <c r="U46" s="180"/>
      <c r="V46" s="51">
        <v>1</v>
      </c>
      <c r="W46" s="4" t="str">
        <f>C47</f>
        <v>Přikryl Lukáš</v>
      </c>
      <c r="X46" s="7" t="s">
        <v>10</v>
      </c>
      <c r="Y46" s="52" t="str">
        <f>C53</f>
        <v>------</v>
      </c>
      <c r="Z46" s="53"/>
      <c r="AA46" s="54"/>
      <c r="AB46" s="54"/>
      <c r="AC46" s="54"/>
      <c r="AD46" s="55"/>
      <c r="AE46" s="56" t="str">
        <f t="shared" ref="AE46:AE51" si="6">IF(OR(VALUE($AJ46)=0,VALUE($AK46)=0), "0",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)</f>
        <v>0</v>
      </c>
      <c r="AF46" s="11" t="s">
        <v>7</v>
      </c>
      <c r="AG46" s="12" t="str">
        <f t="shared" ref="AG46:AG49" si="7">IF(OR(VALUE($AJ46)=0,VALUE($AK46)=0), "0",IF(AND(LEN(Z46)&gt;0,MID(Z46,1,1)="-"),"1","0")+IF(AND(LEN(AA46)&gt;0,MID(AA46,1,1)="-"),"1","0")+IF(AND(LEN(AB46)&gt;0,MID(AB46,1,1)="-"),"1","0")+IF(AND(LEN(AC46)&gt;0,MID(AC46,1,1)="-"),"1","0")+IF(AND(LEN(AD46)&gt;0,MID(AD46,1,1)="-"),"1","0"))</f>
        <v>0</v>
      </c>
      <c r="AH46" s="95"/>
      <c r="AI46" t="str">
        <f>IF(OR( AND(A66=AJ46,A68=AK46 ),  AND(A68=AJ46,A66=AK46) ),"a",    IF(OR( AND(A76=AJ46,A78=AK46 ),  AND(A78=AJ46,A76=AK46) ),"b",  ""))</f>
        <v/>
      </c>
      <c r="AJ46" s="154">
        <f>IF(ISBLANK(U46), A46,0)</f>
        <v>5</v>
      </c>
      <c r="AK46" s="154">
        <f>IF(ISBLANK(U52), A52,0)</f>
        <v>0</v>
      </c>
    </row>
    <row r="47" spans="1:37" ht="13.5" thickBot="1">
      <c r="A47" s="183"/>
      <c r="B47" s="222"/>
      <c r="C47" s="57" t="str">
        <f>IF(A46&gt;0,IF(VLOOKUP(A46,seznam!$A$2:$C$190,2)&gt;0,VLOOKUP(A46,seznam!$A$2:$C$190,2),"------"),"------")</f>
        <v>Přikryl Lukáš</v>
      </c>
      <c r="D47" s="195"/>
      <c r="E47" s="195"/>
      <c r="F47" s="196"/>
      <c r="G47" s="198"/>
      <c r="H47" s="186"/>
      <c r="I47" s="188"/>
      <c r="J47" s="198"/>
      <c r="K47" s="186"/>
      <c r="L47" s="188"/>
      <c r="M47" s="198"/>
      <c r="N47" s="186"/>
      <c r="O47" s="200"/>
      <c r="P47" s="219"/>
      <c r="Q47" s="186"/>
      <c r="R47" s="188"/>
      <c r="S47" s="190"/>
      <c r="T47" s="202"/>
      <c r="U47" s="180"/>
      <c r="V47" s="58">
        <v>2</v>
      </c>
      <c r="W47" s="5" t="str">
        <f>C49</f>
        <v>Matoušek Michal</v>
      </c>
      <c r="X47" s="8" t="s">
        <v>10</v>
      </c>
      <c r="Y47" s="59" t="str">
        <f>C51</f>
        <v>Kopanický Aleš</v>
      </c>
      <c r="Z47" s="60"/>
      <c r="AA47" s="61"/>
      <c r="AB47" s="61"/>
      <c r="AC47" s="61"/>
      <c r="AD47" s="62"/>
      <c r="AE47" s="56">
        <f t="shared" si="6"/>
        <v>0</v>
      </c>
      <c r="AF47" s="13" t="s">
        <v>7</v>
      </c>
      <c r="AG47" s="12">
        <v>3</v>
      </c>
      <c r="AH47" s="95"/>
      <c r="AI47" t="str">
        <f>IF(OR( AND(A66=AJ47,A68=AK47 ),  AND(A68=AJ47,A66=AK47) ),"a",    IF(OR( AND(A76=AJ47,A78=AK47 ),  AND(A78=AJ47,A76=AK47) ),"b",  ""))</f>
        <v/>
      </c>
      <c r="AJ47" s="154">
        <f>IF(ISBLANK(U48), A48,0)</f>
        <v>70</v>
      </c>
      <c r="AK47" s="154">
        <f>IF(ISBLANK(U50), A50,0)</f>
        <v>33</v>
      </c>
    </row>
    <row r="48" spans="1:37" ht="13.5" thickBot="1">
      <c r="A48" s="183">
        <v>70</v>
      </c>
      <c r="B48" s="208">
        <v>2</v>
      </c>
      <c r="C48" s="50" t="str">
        <f>IF(A48&gt;0,IF(VLOOKUP(A48,seznam!$A$2:$C$190,3)&gt;0,VLOOKUP(A48,seznam!$A$2:$C$190,3),"------"),"------")</f>
        <v>Vysočany</v>
      </c>
      <c r="D48" s="185">
        <f>I46</f>
        <v>0</v>
      </c>
      <c r="E48" s="185" t="str">
        <f>H46</f>
        <v>:</v>
      </c>
      <c r="F48" s="187">
        <f>G46</f>
        <v>3</v>
      </c>
      <c r="G48" s="191"/>
      <c r="H48" s="192"/>
      <c r="I48" s="193"/>
      <c r="J48" s="197">
        <f>AE47</f>
        <v>0</v>
      </c>
      <c r="K48" s="185" t="str">
        <f>AF47</f>
        <v>:</v>
      </c>
      <c r="L48" s="187">
        <f>AG47</f>
        <v>3</v>
      </c>
      <c r="M48" s="197" t="str">
        <f>AE50</f>
        <v>0</v>
      </c>
      <c r="N48" s="185" t="str">
        <f>AF50</f>
        <v>:</v>
      </c>
      <c r="O48" s="199" t="str">
        <f>AG50</f>
        <v>0</v>
      </c>
      <c r="P48" s="205">
        <f>D48+J48+M48</f>
        <v>0</v>
      </c>
      <c r="Q48" s="185" t="s">
        <v>7</v>
      </c>
      <c r="R48" s="187">
        <f>F48+L48+O48</f>
        <v>6</v>
      </c>
      <c r="S48" s="189">
        <f>IF(D48&gt;F48,2,IF(AND(D48&lt;F48,E48=":"),1,0))+IF(J48&gt;L48,2,IF(AND(J48&lt;L48,K48=":"),1,0))+IF(M48&gt;O48,2,IF(AND(M48&lt;O48,N48=":"),1,0))</f>
        <v>2</v>
      </c>
      <c r="T48" s="236">
        <v>3</v>
      </c>
      <c r="U48" s="180"/>
      <c r="V48" s="58">
        <v>3</v>
      </c>
      <c r="W48" s="5" t="str">
        <f>C53</f>
        <v>------</v>
      </c>
      <c r="X48" s="9" t="s">
        <v>10</v>
      </c>
      <c r="Y48" s="59" t="str">
        <f>C51</f>
        <v>Kopanický Aleš</v>
      </c>
      <c r="Z48" s="60"/>
      <c r="AA48" s="61"/>
      <c r="AB48" s="61"/>
      <c r="AC48" s="61"/>
      <c r="AD48" s="62"/>
      <c r="AE48" s="56" t="str">
        <f t="shared" si="6"/>
        <v>0</v>
      </c>
      <c r="AF48" s="13" t="s">
        <v>7</v>
      </c>
      <c r="AG48" s="12" t="str">
        <f t="shared" si="7"/>
        <v>0</v>
      </c>
      <c r="AH48" s="95"/>
      <c r="AI48" t="str">
        <f>IF(OR( AND(A66=AJ48,A68=AK48 ),  AND(A68=AJ48,A66=AK48) ),"a",    IF(OR( AND(A76=AJ48,A78=AK48 ),  AND(A78=AJ48,A76=AK48) ),"b",  ""))</f>
        <v/>
      </c>
      <c r="AJ48" s="154">
        <f>IF(ISBLANK(U52), A52,0)</f>
        <v>0</v>
      </c>
      <c r="AK48" s="154">
        <f>IF(ISBLANK(U50), A50,0)</f>
        <v>33</v>
      </c>
    </row>
    <row r="49" spans="1:37" ht="13.5" thickBot="1">
      <c r="A49" s="183"/>
      <c r="B49" s="222"/>
      <c r="C49" s="57" t="str">
        <f>IF(A48&gt;0,IF(VLOOKUP(A48,seznam!$A$2:$C$190,2)&gt;0,VLOOKUP(A48,seznam!$A$2:$C$190,2),"------"),"------")</f>
        <v>Matoušek Michal</v>
      </c>
      <c r="D49" s="186"/>
      <c r="E49" s="186"/>
      <c r="F49" s="188"/>
      <c r="G49" s="194"/>
      <c r="H49" s="195"/>
      <c r="I49" s="196"/>
      <c r="J49" s="198"/>
      <c r="K49" s="186"/>
      <c r="L49" s="188"/>
      <c r="M49" s="198"/>
      <c r="N49" s="186"/>
      <c r="O49" s="200"/>
      <c r="P49" s="206"/>
      <c r="Q49" s="207"/>
      <c r="R49" s="235"/>
      <c r="S49" s="190"/>
      <c r="T49" s="202"/>
      <c r="U49" s="180"/>
      <c r="V49" s="58">
        <v>4</v>
      </c>
      <c r="W49" s="5" t="str">
        <f>C47</f>
        <v>Přikryl Lukáš</v>
      </c>
      <c r="X49" s="8" t="s">
        <v>10</v>
      </c>
      <c r="Y49" s="59" t="str">
        <f>C49</f>
        <v>Matoušek Michal</v>
      </c>
      <c r="Z49" s="60"/>
      <c r="AA49" s="61"/>
      <c r="AB49" s="61"/>
      <c r="AC49" s="61"/>
      <c r="AD49" s="62"/>
      <c r="AE49" s="56">
        <v>3</v>
      </c>
      <c r="AF49" s="13" t="s">
        <v>7</v>
      </c>
      <c r="AG49" s="12">
        <f t="shared" si="7"/>
        <v>0</v>
      </c>
      <c r="AH49" s="95"/>
      <c r="AI49" t="str">
        <f>IF(OR( AND(A66=AJ49,A68=AK49 ),  AND(A68=AJ49,A66=AK49) ),"a",    IF(OR( AND(A76=AJ49,A78=AK49 ),  AND(A78=AJ49,A76=AK49) ),"b",  ""))</f>
        <v/>
      </c>
      <c r="AJ49" s="154">
        <f>IF(ISBLANK(U46), A46,0)</f>
        <v>5</v>
      </c>
      <c r="AK49" s="154">
        <f>IF(ISBLANK(U48), A48,0)</f>
        <v>70</v>
      </c>
    </row>
    <row r="50" spans="1:37" ht="13.5" thickBot="1">
      <c r="A50" s="183">
        <v>33</v>
      </c>
      <c r="B50" s="208">
        <v>3</v>
      </c>
      <c r="C50" s="50" t="str">
        <f>IF(A50&gt;0,IF(VLOOKUP(A50,seznam!$A$2:$C$190,3)&gt;0,VLOOKUP(A50,seznam!$A$2:$C$190,3),"------"),"------")</f>
        <v>Blansko</v>
      </c>
      <c r="D50" s="185">
        <f>L46</f>
        <v>0</v>
      </c>
      <c r="E50" s="185" t="str">
        <f>K46</f>
        <v>:</v>
      </c>
      <c r="F50" s="187">
        <f>J46</f>
        <v>3</v>
      </c>
      <c r="G50" s="197">
        <f>L48</f>
        <v>3</v>
      </c>
      <c r="H50" s="185" t="str">
        <f>K48</f>
        <v>:</v>
      </c>
      <c r="I50" s="187">
        <f>J48</f>
        <v>0</v>
      </c>
      <c r="J50" s="191"/>
      <c r="K50" s="192"/>
      <c r="L50" s="193"/>
      <c r="M50" s="197" t="str">
        <f>AG48</f>
        <v>0</v>
      </c>
      <c r="N50" s="185" t="str">
        <f>AF48</f>
        <v>:</v>
      </c>
      <c r="O50" s="199" t="str">
        <f>AE48</f>
        <v>0</v>
      </c>
      <c r="P50" s="205">
        <f>D50+G50+M50</f>
        <v>3</v>
      </c>
      <c r="Q50" s="185" t="s">
        <v>7</v>
      </c>
      <c r="R50" s="187">
        <f>F50+I50+O50</f>
        <v>3</v>
      </c>
      <c r="S50" s="189">
        <f>IF(D50&gt;F50,2,IF(AND(D50&lt;F50,E50=":"),1,0))+IF(G50&gt;I50,2,IF(AND(G50&lt;I50,H50=":"),1,0))+IF(M50&gt;O50,2,IF(AND(M50&lt;O50,N50=":"),1,0))</f>
        <v>3</v>
      </c>
      <c r="T50" s="201">
        <v>2</v>
      </c>
      <c r="U50" s="180"/>
      <c r="V50" s="58">
        <v>5</v>
      </c>
      <c r="W50" s="5" t="str">
        <f>C49</f>
        <v>Matoušek Michal</v>
      </c>
      <c r="X50" s="8" t="s">
        <v>10</v>
      </c>
      <c r="Y50" s="59" t="str">
        <f>C53</f>
        <v>------</v>
      </c>
      <c r="Z50" s="60"/>
      <c r="AA50" s="61"/>
      <c r="AB50" s="61"/>
      <c r="AC50" s="61"/>
      <c r="AD50" s="62"/>
      <c r="AE50" s="56" t="str">
        <f>IF(OR(VALUE($AJ50)=0,VALUE($AK50)=0), "0",IF(AND(LEN(Z50)&gt;0,MID(Z50,1,1)&lt;&gt;"-"),"1","0")+IF(AND(LEN(AA50)&gt;0,MID(AA50,1,1)&lt;&gt;"-"),"1","0")+IF(AND(LEN(AB50)&gt;0,MID(AB50,1,1)&lt;&gt;"-"),"1","0")+IF(AND(LEN(AC50)&gt;0,MID(AC50,1,1)&lt;&gt;"-"),"1","0")+IF(AND(LEN(AD50)&gt;0,MID(AD50,1,1)&lt;&gt;"-"),"1","0"))</f>
        <v>0</v>
      </c>
      <c r="AF50" s="13" t="s">
        <v>7</v>
      </c>
      <c r="AG50" s="12" t="str">
        <f>IF(OR(VALUE($AJ50)=0,VALUE($AK50)=0), "0",IF(AND(LEN(Z50)&gt;0,MID(Z50,1,1)="-"),"1","0")+IF(AND(LEN(AA50)&gt;0,MID(AA50,1,1)="-"),"1","0")+IF(AND(LEN(AB50)&gt;0,MID(AB50,1,1)="-"),"1","0")+IF(AND(LEN(AC50)&gt;0,MID(AC50,1,1)="-"),"1","0")+IF(AND(LEN(AD50)&gt;0,MID(AD50,1,1)="-"),"1","0"))</f>
        <v>0</v>
      </c>
      <c r="AH50" s="95"/>
      <c r="AI50" t="str">
        <f>IF(OR( AND(A66=AJ50,A68=AK50 ),  AND(A68=AJ50,A66=AK50) ),"a",    IF(OR( AND(A76=AJ50,A78=AK50 ),  AND(A78=AJ50,A76=AK50) ),"b",  ""))</f>
        <v/>
      </c>
      <c r="AJ50" s="154">
        <f>IF(ISBLANK(U48), A48,0)</f>
        <v>70</v>
      </c>
      <c r="AK50" s="154">
        <f>IF(ISBLANK(U52), A52,0)</f>
        <v>0</v>
      </c>
    </row>
    <row r="51" spans="1:37" ht="13.5" thickBot="1">
      <c r="A51" s="183"/>
      <c r="B51" s="222"/>
      <c r="C51" s="57" t="str">
        <f>IF(A50&gt;0,IF(VLOOKUP(A50,seznam!$A$2:$C$190,2)&gt;0,VLOOKUP(A50,seznam!$A$2:$C$190,2),"------"),"------")</f>
        <v>Kopanický Aleš</v>
      </c>
      <c r="D51" s="186"/>
      <c r="E51" s="186"/>
      <c r="F51" s="188"/>
      <c r="G51" s="198"/>
      <c r="H51" s="186"/>
      <c r="I51" s="188"/>
      <c r="J51" s="194"/>
      <c r="K51" s="195"/>
      <c r="L51" s="196"/>
      <c r="M51" s="198"/>
      <c r="N51" s="186"/>
      <c r="O51" s="200"/>
      <c r="P51" s="219"/>
      <c r="Q51" s="186"/>
      <c r="R51" s="188"/>
      <c r="S51" s="190"/>
      <c r="T51" s="202"/>
      <c r="U51" s="180"/>
      <c r="V51" s="64">
        <v>6</v>
      </c>
      <c r="W51" s="6" t="str">
        <f>C51</f>
        <v>Kopanický Aleš</v>
      </c>
      <c r="X51" s="10" t="s">
        <v>10</v>
      </c>
      <c r="Y51" s="65" t="str">
        <f>C47</f>
        <v>Přikryl Lukáš</v>
      </c>
      <c r="Z51" s="66"/>
      <c r="AA51" s="67"/>
      <c r="AB51" s="67"/>
      <c r="AC51" s="67"/>
      <c r="AD51" s="68"/>
      <c r="AE51" s="105">
        <f t="shared" si="6"/>
        <v>0</v>
      </c>
      <c r="AF51" s="15" t="s">
        <v>7</v>
      </c>
      <c r="AG51" s="49">
        <v>3</v>
      </c>
      <c r="AH51" s="95"/>
      <c r="AI51" t="str">
        <f>IF(OR( AND(A66=AJ51,A68=AK51 ),  AND(A68=AJ51,A66=AK51) ),"a",    IF(OR( AND(A76=AJ51,A78=AK51 ),  AND(A78=AJ51,A76=AK51) ),"b",  ""))</f>
        <v/>
      </c>
      <c r="AJ51" s="154">
        <f>IF(ISBLANK(U50), A50,0)</f>
        <v>33</v>
      </c>
      <c r="AK51" s="154">
        <f>IF(ISBLANK(U46), A46,0)</f>
        <v>5</v>
      </c>
    </row>
    <row r="52" spans="1:37">
      <c r="A52" s="183"/>
      <c r="B52" s="208">
        <v>4</v>
      </c>
      <c r="C52" s="50" t="str">
        <f>IF(A52&gt;0,IF(VLOOKUP(A52,seznam!$A$2:$C$190,3)&gt;0,VLOOKUP(A52,seznam!$A$2:$C$190,3),"------"),"------")</f>
        <v>------</v>
      </c>
      <c r="D52" s="185" t="str">
        <f>O46</f>
        <v>0</v>
      </c>
      <c r="E52" s="185" t="str">
        <f>N46</f>
        <v>:</v>
      </c>
      <c r="F52" s="187" t="str">
        <f>M46</f>
        <v>0</v>
      </c>
      <c r="G52" s="197" t="str">
        <f>O48</f>
        <v>0</v>
      </c>
      <c r="H52" s="185" t="str">
        <f>N48</f>
        <v>:</v>
      </c>
      <c r="I52" s="187" t="str">
        <f>M48</f>
        <v>0</v>
      </c>
      <c r="J52" s="197" t="str">
        <f>O50</f>
        <v>0</v>
      </c>
      <c r="K52" s="185" t="str">
        <f>N50</f>
        <v>:</v>
      </c>
      <c r="L52" s="187" t="str">
        <f>M50</f>
        <v>0</v>
      </c>
      <c r="M52" s="191"/>
      <c r="N52" s="192"/>
      <c r="O52" s="214"/>
      <c r="P52" s="205">
        <f>D52+G52+J52</f>
        <v>0</v>
      </c>
      <c r="Q52" s="185" t="s">
        <v>7</v>
      </c>
      <c r="R52" s="187">
        <f>F52+I52+L52</f>
        <v>0</v>
      </c>
      <c r="S52" s="189">
        <f>IF(D52&gt;F52,2,IF(AND(D52&lt;F52,E52=":"),1,0))+IF(G52&gt;I52,2,IF(AND(G52&lt;I52,H52=":"),1,0))+IF(J52&gt;L52,2,IF(AND(J52&lt;L52,K52=":"),1,0))</f>
        <v>0</v>
      </c>
      <c r="T52" s="236"/>
      <c r="U52" s="181"/>
      <c r="AH52" s="95"/>
      <c r="AJ52" s="154"/>
      <c r="AK52" s="154"/>
    </row>
    <row r="53" spans="1:37" ht="13.5" thickBot="1">
      <c r="A53" s="184"/>
      <c r="B53" s="209"/>
      <c r="C53" s="71" t="str">
        <f>IF(A52&gt;0,IF(VLOOKUP(A52,seznam!$A$2:$C$190,2)&gt;0,VLOOKUP(A52,seznam!$A$2:$C$190,2),"------"),"------")</f>
        <v>------</v>
      </c>
      <c r="D53" s="210"/>
      <c r="E53" s="210"/>
      <c r="F53" s="213"/>
      <c r="G53" s="218"/>
      <c r="H53" s="210"/>
      <c r="I53" s="213"/>
      <c r="J53" s="218"/>
      <c r="K53" s="210"/>
      <c r="L53" s="213"/>
      <c r="M53" s="215"/>
      <c r="N53" s="216"/>
      <c r="O53" s="217"/>
      <c r="P53" s="221"/>
      <c r="Q53" s="210"/>
      <c r="R53" s="213"/>
      <c r="S53" s="220"/>
      <c r="T53" s="212"/>
      <c r="U53" s="181"/>
      <c r="AH53" s="95"/>
      <c r="AJ53" s="154"/>
      <c r="AK53" s="154"/>
    </row>
    <row r="54" spans="1:37" ht="13.5" thickBot="1">
      <c r="AH54" s="95"/>
      <c r="AJ54" s="154"/>
      <c r="AK54" s="154"/>
    </row>
    <row r="55" spans="1:37" ht="13.5" thickBot="1">
      <c r="A55" s="74" t="s">
        <v>2</v>
      </c>
      <c r="B55" s="203" t="s">
        <v>11</v>
      </c>
      <c r="C55" s="204"/>
      <c r="D55" s="238">
        <v>1</v>
      </c>
      <c r="E55" s="233"/>
      <c r="F55" s="234"/>
      <c r="G55" s="232">
        <v>2</v>
      </c>
      <c r="H55" s="233"/>
      <c r="I55" s="234"/>
      <c r="J55" s="232">
        <v>3</v>
      </c>
      <c r="K55" s="233"/>
      <c r="L55" s="234"/>
      <c r="M55" s="232">
        <v>4</v>
      </c>
      <c r="N55" s="233"/>
      <c r="O55" s="239"/>
      <c r="P55" s="238" t="s">
        <v>4</v>
      </c>
      <c r="Q55" s="240"/>
      <c r="R55" s="241"/>
      <c r="S55" s="82" t="s">
        <v>5</v>
      </c>
      <c r="T55" s="75" t="s">
        <v>6</v>
      </c>
      <c r="AH55" s="95"/>
      <c r="AJ55" s="154"/>
      <c r="AK55" s="154"/>
    </row>
    <row r="56" spans="1:37" ht="13.5" thickBot="1">
      <c r="A56" s="182">
        <v>23</v>
      </c>
      <c r="B56" s="223">
        <v>1</v>
      </c>
      <c r="C56" s="50" t="str">
        <f>IF(A56&gt;0,IF(VLOOKUP(A56,seznam!$A$2:$C$190,3)&gt;0,VLOOKUP(A56,seznam!$A$2:$C$190,3),"------"),"------")</f>
        <v>Blansko</v>
      </c>
      <c r="D56" s="224"/>
      <c r="E56" s="225"/>
      <c r="F56" s="226"/>
      <c r="G56" s="227">
        <f>AE59</f>
        <v>3</v>
      </c>
      <c r="H56" s="228" t="str">
        <f>AF59</f>
        <v>:</v>
      </c>
      <c r="I56" s="231">
        <f>AG59</f>
        <v>0</v>
      </c>
      <c r="J56" s="227">
        <f>AG61</f>
        <v>3</v>
      </c>
      <c r="K56" s="228" t="str">
        <f>AF61</f>
        <v>:</v>
      </c>
      <c r="L56" s="231">
        <f>AE61</f>
        <v>0</v>
      </c>
      <c r="M56" s="227" t="str">
        <f>AE56</f>
        <v>0</v>
      </c>
      <c r="N56" s="228" t="str">
        <f>AF56</f>
        <v>:</v>
      </c>
      <c r="O56" s="230" t="str">
        <f>AG56</f>
        <v>0</v>
      </c>
      <c r="P56" s="229">
        <f>G56+J56+M56</f>
        <v>6</v>
      </c>
      <c r="Q56" s="228" t="s">
        <v>7</v>
      </c>
      <c r="R56" s="231">
        <f>I56+L56+O56</f>
        <v>0</v>
      </c>
      <c r="S56" s="237">
        <f>IF(G56&gt;I56,2,IF(AND(G56&lt;I56,H56=":"),1,0))+IF(J56&gt;L56,2,IF(AND(J56&lt;L56,K56=":"),1,0))+IF(M56&gt;O56,2,IF(AND(M56&lt;O56,N56=":"),1,0))</f>
        <v>4</v>
      </c>
      <c r="T56" s="242">
        <v>1</v>
      </c>
      <c r="U56" s="180"/>
      <c r="V56" s="51">
        <v>1</v>
      </c>
      <c r="W56" s="4" t="str">
        <f>C57</f>
        <v>Krištof Martin</v>
      </c>
      <c r="X56" s="7" t="s">
        <v>10</v>
      </c>
      <c r="Y56" s="52" t="str">
        <f>C63</f>
        <v>------</v>
      </c>
      <c r="Z56" s="53"/>
      <c r="AA56" s="54"/>
      <c r="AB56" s="54"/>
      <c r="AC56" s="54"/>
      <c r="AD56" s="55"/>
      <c r="AE56" s="56" t="str">
        <f t="shared" ref="AE56:AE61" si="8">IF(OR(VALUE($AJ56)=0,VALUE($AK56)=0), "0",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)</f>
        <v>0</v>
      </c>
      <c r="AF56" s="11" t="s">
        <v>7</v>
      </c>
      <c r="AG56" s="12" t="str">
        <f t="shared" ref="AG56:AG59" si="9">IF(OR(VALUE($AJ56)=0,VALUE($AK56)=0), "0",IF(AND(LEN(Z56)&gt;0,MID(Z56,1,1)="-"),"1","0")+IF(AND(LEN(AA56)&gt;0,MID(AA56,1,1)="-"),"1","0")+IF(AND(LEN(AB56)&gt;0,MID(AB56,1,1)="-"),"1","0")+IF(AND(LEN(AC56)&gt;0,MID(AC56,1,1)="-"),"1","0")+IF(AND(LEN(AD56)&gt;0,MID(AD56,1,1)="-"),"1","0"))</f>
        <v>0</v>
      </c>
      <c r="AH56" s="95"/>
      <c r="AI56" s="161" t="str">
        <f>IF(OR( AND(A70=AJ56,A72=AK56 ),  AND(A72=AJ56,A70=AK56) ),"a",    IF(OR( AND(A80=AJ56,A82=AK56 ),  AND(A82=AJ56,A80=AK56) ),"b",  ""))</f>
        <v/>
      </c>
      <c r="AJ56" s="154">
        <f>IF(ISBLANK(U56), A56,0)</f>
        <v>23</v>
      </c>
      <c r="AK56" s="154">
        <f>IF(ISBLANK(U62), A62,0)</f>
        <v>0</v>
      </c>
    </row>
    <row r="57" spans="1:37" ht="13.5" thickBot="1">
      <c r="A57" s="183"/>
      <c r="B57" s="222"/>
      <c r="C57" s="57" t="str">
        <f>IF(A56&gt;0,IF(VLOOKUP(A56,seznam!$A$2:$C$190,2)&gt;0,VLOOKUP(A56,seznam!$A$2:$C$190,2),"------"),"------")</f>
        <v>Krištof Martin</v>
      </c>
      <c r="D57" s="195"/>
      <c r="E57" s="195"/>
      <c r="F57" s="196"/>
      <c r="G57" s="198"/>
      <c r="H57" s="186"/>
      <c r="I57" s="188"/>
      <c r="J57" s="198"/>
      <c r="K57" s="186"/>
      <c r="L57" s="188"/>
      <c r="M57" s="198"/>
      <c r="N57" s="186"/>
      <c r="O57" s="200"/>
      <c r="P57" s="219"/>
      <c r="Q57" s="186"/>
      <c r="R57" s="188"/>
      <c r="S57" s="190"/>
      <c r="T57" s="202"/>
      <c r="U57" s="180"/>
      <c r="V57" s="58">
        <v>2</v>
      </c>
      <c r="W57" s="5" t="str">
        <f>C59</f>
        <v>Hoppe Martin</v>
      </c>
      <c r="X57" s="8" t="s">
        <v>10</v>
      </c>
      <c r="Y57" s="59" t="str">
        <f>C61</f>
        <v>Kuchar Štěpán</v>
      </c>
      <c r="Z57" s="60"/>
      <c r="AA57" s="61"/>
      <c r="AB57" s="61"/>
      <c r="AC57" s="61"/>
      <c r="AD57" s="62"/>
      <c r="AE57" s="56">
        <v>3</v>
      </c>
      <c r="AF57" s="13" t="s">
        <v>7</v>
      </c>
      <c r="AG57" s="12">
        <v>2</v>
      </c>
      <c r="AH57" s="95"/>
      <c r="AI57" s="161" t="str">
        <f>IF(OR( AND(A70=AJ57,A72=AK57 ),  AND(A72=AJ57,A70=AK57) ),"a",    IF(OR( AND(A80=AJ57,A82=AK57 ),  AND(A82=AJ57,A80=AK57) ),"b",  ""))</f>
        <v/>
      </c>
      <c r="AJ57" s="154">
        <f>IF(ISBLANK(U58), A58,0)</f>
        <v>44</v>
      </c>
      <c r="AK57" s="154">
        <f>IF(ISBLANK(U60), A60,0)</f>
        <v>39</v>
      </c>
    </row>
    <row r="58" spans="1:37" ht="13.5" thickBot="1">
      <c r="A58" s="183">
        <v>44</v>
      </c>
      <c r="B58" s="208">
        <v>2</v>
      </c>
      <c r="C58" s="50" t="str">
        <f>IF(A58&gt;0,IF(VLOOKUP(A58,seznam!$A$2:$C$190,3)&gt;0,VLOOKUP(A58,seznam!$A$2:$C$190,3),"------"),"------")</f>
        <v>Blansko</v>
      </c>
      <c r="D58" s="185">
        <f>I56</f>
        <v>0</v>
      </c>
      <c r="E58" s="185" t="str">
        <f>H56</f>
        <v>:</v>
      </c>
      <c r="F58" s="187">
        <f>G56</f>
        <v>3</v>
      </c>
      <c r="G58" s="191"/>
      <c r="H58" s="192"/>
      <c r="I58" s="193"/>
      <c r="J58" s="197">
        <f>AE57</f>
        <v>3</v>
      </c>
      <c r="K58" s="185" t="str">
        <f>AF57</f>
        <v>:</v>
      </c>
      <c r="L58" s="187">
        <f>AG57</f>
        <v>2</v>
      </c>
      <c r="M58" s="197" t="str">
        <f>AE60</f>
        <v>0</v>
      </c>
      <c r="N58" s="185" t="str">
        <f>AF60</f>
        <v>:</v>
      </c>
      <c r="O58" s="199" t="str">
        <f>AG60</f>
        <v>0</v>
      </c>
      <c r="P58" s="205">
        <f>D58+J58+M58</f>
        <v>3</v>
      </c>
      <c r="Q58" s="185" t="s">
        <v>7</v>
      </c>
      <c r="R58" s="187">
        <f>F58+L58+O58</f>
        <v>5</v>
      </c>
      <c r="S58" s="189">
        <f>IF(D58&gt;F58,2,IF(AND(D58&lt;F58,E58=":"),1,0))+IF(J58&gt;L58,2,IF(AND(J58&lt;L58,K58=":"),1,0))+IF(M58&gt;O58,2,IF(AND(M58&lt;O58,N58=":"),1,0))</f>
        <v>3</v>
      </c>
      <c r="T58" s="236">
        <v>2</v>
      </c>
      <c r="U58" s="180"/>
      <c r="V58" s="58">
        <v>3</v>
      </c>
      <c r="W58" s="5" t="str">
        <f>C63</f>
        <v>------</v>
      </c>
      <c r="X58" s="9" t="s">
        <v>10</v>
      </c>
      <c r="Y58" s="59" t="str">
        <f>C61</f>
        <v>Kuchar Štěpán</v>
      </c>
      <c r="Z58" s="60"/>
      <c r="AA58" s="61"/>
      <c r="AB58" s="61"/>
      <c r="AC58" s="61"/>
      <c r="AD58" s="62"/>
      <c r="AE58" s="56" t="str">
        <f t="shared" si="8"/>
        <v>0</v>
      </c>
      <c r="AF58" s="13" t="s">
        <v>7</v>
      </c>
      <c r="AG58" s="12" t="str">
        <f t="shared" si="9"/>
        <v>0</v>
      </c>
      <c r="AH58" s="95"/>
      <c r="AI58" s="161" t="str">
        <f>IF(OR( AND(A70=AJ58,A72=AK58 ),  AND(A72=AJ58,A70=AK58) ),"a",    IF(OR( AND(A80=AJ58,A82=AK58 ),  AND(A82=AJ58,A80=AK58) ),"b",  ""))</f>
        <v/>
      </c>
      <c r="AJ58" s="154">
        <f>IF(ISBLANK(U62), A62,0)</f>
        <v>0</v>
      </c>
      <c r="AK58" s="154">
        <f>IF(ISBLANK(U60), A60,0)</f>
        <v>39</v>
      </c>
    </row>
    <row r="59" spans="1:37" ht="13.5" thickBot="1">
      <c r="A59" s="183"/>
      <c r="B59" s="222"/>
      <c r="C59" s="57" t="str">
        <f>IF(A58&gt;0,IF(VLOOKUP(A58,seznam!$A$2:$C$190,2)&gt;0,VLOOKUP(A58,seznam!$A$2:$C$190,2),"------"),"------")</f>
        <v>Hoppe Martin</v>
      </c>
      <c r="D59" s="186"/>
      <c r="E59" s="186"/>
      <c r="F59" s="188"/>
      <c r="G59" s="194"/>
      <c r="H59" s="195"/>
      <c r="I59" s="196"/>
      <c r="J59" s="198"/>
      <c r="K59" s="186"/>
      <c r="L59" s="188"/>
      <c r="M59" s="198"/>
      <c r="N59" s="186"/>
      <c r="O59" s="200"/>
      <c r="P59" s="206"/>
      <c r="Q59" s="207"/>
      <c r="R59" s="235"/>
      <c r="S59" s="190"/>
      <c r="T59" s="202"/>
      <c r="U59" s="180"/>
      <c r="V59" s="58">
        <v>4</v>
      </c>
      <c r="W59" s="5" t="str">
        <f>C57</f>
        <v>Krištof Martin</v>
      </c>
      <c r="X59" s="8" t="s">
        <v>10</v>
      </c>
      <c r="Y59" s="59" t="str">
        <f>C59</f>
        <v>Hoppe Martin</v>
      </c>
      <c r="Z59" s="60"/>
      <c r="AA59" s="61"/>
      <c r="AB59" s="61"/>
      <c r="AC59" s="61"/>
      <c r="AD59" s="62"/>
      <c r="AE59" s="56">
        <v>3</v>
      </c>
      <c r="AF59" s="13" t="s">
        <v>7</v>
      </c>
      <c r="AG59" s="12">
        <f t="shared" si="9"/>
        <v>0</v>
      </c>
      <c r="AH59" s="95"/>
      <c r="AI59" s="161" t="str">
        <f>IF(OR( AND(A70=AJ59,A72=AK59 ),  AND(A72=AJ59,A70=AK59) ),"a",    IF(OR( AND(A80=AJ59,A82=AK59 ),  AND(A82=AJ59,A80=AK59) ),"b",  ""))</f>
        <v/>
      </c>
      <c r="AJ59" s="154">
        <f>IF(ISBLANK(U56), A56,0)</f>
        <v>23</v>
      </c>
      <c r="AK59" s="154">
        <f>IF(ISBLANK(U58), A58,0)</f>
        <v>44</v>
      </c>
    </row>
    <row r="60" spans="1:37" ht="13.5" thickBot="1">
      <c r="A60" s="183">
        <v>39</v>
      </c>
      <c r="B60" s="208">
        <v>3</v>
      </c>
      <c r="C60" s="50" t="str">
        <f>IF(A60&gt;0,IF(VLOOKUP(A60,seznam!$A$2:$C$190,3)&gt;0,VLOOKUP(A60,seznam!$A$2:$C$190,3),"------"),"------")</f>
        <v>Blansko</v>
      </c>
      <c r="D60" s="185">
        <f>L56</f>
        <v>0</v>
      </c>
      <c r="E60" s="185" t="str">
        <f>K56</f>
        <v>:</v>
      </c>
      <c r="F60" s="187">
        <f>J56</f>
        <v>3</v>
      </c>
      <c r="G60" s="197">
        <f>L58</f>
        <v>2</v>
      </c>
      <c r="H60" s="185" t="str">
        <f>K58</f>
        <v>:</v>
      </c>
      <c r="I60" s="187">
        <f>J58</f>
        <v>3</v>
      </c>
      <c r="J60" s="191"/>
      <c r="K60" s="192"/>
      <c r="L60" s="193"/>
      <c r="M60" s="197" t="str">
        <f>AG58</f>
        <v>0</v>
      </c>
      <c r="N60" s="185" t="str">
        <f>AF58</f>
        <v>:</v>
      </c>
      <c r="O60" s="199" t="str">
        <f>AE58</f>
        <v>0</v>
      </c>
      <c r="P60" s="205">
        <f>D60+G60+M60</f>
        <v>2</v>
      </c>
      <c r="Q60" s="185" t="s">
        <v>7</v>
      </c>
      <c r="R60" s="187">
        <f>F60+I60+O60</f>
        <v>6</v>
      </c>
      <c r="S60" s="189">
        <f>IF(D60&gt;F60,2,IF(AND(D60&lt;F60,E60=":"),1,0))+IF(G60&gt;I60,2,IF(AND(G60&lt;I60,H60=":"),1,0))+IF(M60&gt;O60,2,IF(AND(M60&lt;O60,N60=":"),1,0))</f>
        <v>2</v>
      </c>
      <c r="T60" s="201">
        <v>3</v>
      </c>
      <c r="U60" s="180"/>
      <c r="V60" s="58">
        <v>5</v>
      </c>
      <c r="W60" s="5" t="str">
        <f>C59</f>
        <v>Hoppe Martin</v>
      </c>
      <c r="X60" s="8" t="s">
        <v>10</v>
      </c>
      <c r="Y60" s="59" t="str">
        <f>C63</f>
        <v>------</v>
      </c>
      <c r="Z60" s="60"/>
      <c r="AA60" s="61"/>
      <c r="AB60" s="61"/>
      <c r="AC60" s="61"/>
      <c r="AD60" s="62"/>
      <c r="AE60" s="56" t="str">
        <f>IF(OR(VALUE($AJ60)=0,VALUE($AK60)=0), "0",IF(AND(LEN(Z60)&gt;0,MID(Z60,1,1)&lt;&gt;"-"),"1","0")+IF(AND(LEN(AA60)&gt;0,MID(AA60,1,1)&lt;&gt;"-"),"1","0")+IF(AND(LEN(AB60)&gt;0,MID(AB60,1,1)&lt;&gt;"-"),"1","0")+IF(AND(LEN(AC60)&gt;0,MID(AC60,1,1)&lt;&gt;"-"),"1","0")+IF(AND(LEN(AD60)&gt;0,MID(AD60,1,1)&lt;&gt;"-"),"1","0"))</f>
        <v>0</v>
      </c>
      <c r="AF60" s="13" t="s">
        <v>7</v>
      </c>
      <c r="AG60" s="12" t="str">
        <f>IF(OR(VALUE($AJ60)=0,VALUE($AK60)=0), "0",IF(AND(LEN(Z60)&gt;0,MID(Z60,1,1)="-"),"1","0")+IF(AND(LEN(AA60)&gt;0,MID(AA60,1,1)="-"),"1","0")+IF(AND(LEN(AB60)&gt;0,MID(AB60,1,1)="-"),"1","0")+IF(AND(LEN(AC60)&gt;0,MID(AC60,1,1)="-"),"1","0")+IF(AND(LEN(AD60)&gt;0,MID(AD60,1,1)="-"),"1","0"))</f>
        <v>0</v>
      </c>
      <c r="AH60" s="95"/>
      <c r="AI60" s="161" t="str">
        <f>IF(OR( AND(A70=AJ60,A72=AK60 ),  AND(A72=AJ60,A70=AK60) ),"a",    IF(OR( AND(A80=AJ60,A82=AK60 ),  AND(A82=AJ60,A80=AK60) ),"b",  ""))</f>
        <v/>
      </c>
      <c r="AJ60" s="154">
        <f>IF(ISBLANK(U58), A58,0)</f>
        <v>44</v>
      </c>
      <c r="AK60" s="154">
        <f>IF(ISBLANK(U62), A62,0)</f>
        <v>0</v>
      </c>
    </row>
    <row r="61" spans="1:37" ht="13.5" thickBot="1">
      <c r="A61" s="183"/>
      <c r="B61" s="222"/>
      <c r="C61" s="57" t="str">
        <f>IF(A60&gt;0,IF(VLOOKUP(A60,seznam!$A$2:$C$190,2)&gt;0,VLOOKUP(A60,seznam!$A$2:$C$190,2),"------"),"------")</f>
        <v>Kuchar Štěpán</v>
      </c>
      <c r="D61" s="186"/>
      <c r="E61" s="186"/>
      <c r="F61" s="188"/>
      <c r="G61" s="198"/>
      <c r="H61" s="186"/>
      <c r="I61" s="188"/>
      <c r="J61" s="194"/>
      <c r="K61" s="195"/>
      <c r="L61" s="196"/>
      <c r="M61" s="198"/>
      <c r="N61" s="186"/>
      <c r="O61" s="200"/>
      <c r="P61" s="219"/>
      <c r="Q61" s="186"/>
      <c r="R61" s="188"/>
      <c r="S61" s="190"/>
      <c r="T61" s="202"/>
      <c r="U61" s="180"/>
      <c r="V61" s="64">
        <v>6</v>
      </c>
      <c r="W61" s="6" t="str">
        <f>C61</f>
        <v>Kuchar Štěpán</v>
      </c>
      <c r="X61" s="10" t="s">
        <v>10</v>
      </c>
      <c r="Y61" s="65" t="str">
        <f>C57</f>
        <v>Krištof Martin</v>
      </c>
      <c r="Z61" s="66"/>
      <c r="AA61" s="67"/>
      <c r="AB61" s="67"/>
      <c r="AC61" s="67"/>
      <c r="AD61" s="68"/>
      <c r="AE61" s="105">
        <f t="shared" si="8"/>
        <v>0</v>
      </c>
      <c r="AF61" s="15" t="s">
        <v>7</v>
      </c>
      <c r="AG61" s="49">
        <v>3</v>
      </c>
      <c r="AH61" s="95"/>
      <c r="AI61" s="161" t="str">
        <f>IF(OR( AND(A70=AJ61,A72=AK61 ),  AND(A72=AJ61,A70=AK61) ),"a",    IF(OR( AND(A80=AJ61,A82=AK61 ),  AND(A82=AJ61,A80=AK61) ),"b",  ""))</f>
        <v/>
      </c>
      <c r="AJ61" s="154">
        <f>IF(ISBLANK(U60), A60,0)</f>
        <v>39</v>
      </c>
      <c r="AK61" s="154">
        <f>IF(ISBLANK(U56), A56,0)</f>
        <v>23</v>
      </c>
    </row>
    <row r="62" spans="1:37">
      <c r="A62" s="183"/>
      <c r="B62" s="208">
        <v>4</v>
      </c>
      <c r="C62" s="50" t="str">
        <f>IF(A62&gt;0,IF(VLOOKUP(A62,seznam!$A$2:$C$190,3)&gt;0,VLOOKUP(A62,seznam!$A$2:$C$190,3),"------"),"------")</f>
        <v>------</v>
      </c>
      <c r="D62" s="185" t="str">
        <f>O56</f>
        <v>0</v>
      </c>
      <c r="E62" s="185" t="str">
        <f>N56</f>
        <v>:</v>
      </c>
      <c r="F62" s="187" t="str">
        <f>M56</f>
        <v>0</v>
      </c>
      <c r="G62" s="197" t="str">
        <f>O58</f>
        <v>0</v>
      </c>
      <c r="H62" s="185" t="str">
        <f>N58</f>
        <v>:</v>
      </c>
      <c r="I62" s="187" t="str">
        <f>M58</f>
        <v>0</v>
      </c>
      <c r="J62" s="197" t="str">
        <f>O60</f>
        <v>0</v>
      </c>
      <c r="K62" s="185" t="str">
        <f>N60</f>
        <v>:</v>
      </c>
      <c r="L62" s="187" t="str">
        <f>M60</f>
        <v>0</v>
      </c>
      <c r="M62" s="191"/>
      <c r="N62" s="192"/>
      <c r="O62" s="214"/>
      <c r="P62" s="205">
        <f>D62+G62+J62</f>
        <v>0</v>
      </c>
      <c r="Q62" s="185" t="s">
        <v>7</v>
      </c>
      <c r="R62" s="187">
        <f>F62+I62+L62</f>
        <v>0</v>
      </c>
      <c r="S62" s="189">
        <f>IF(D62&gt;F62,2,IF(AND(D62&lt;F62,E62=":"),1,0))+IF(G62&gt;I62,2,IF(AND(G62&lt;I62,H62=":"),1,0))+IF(J62&gt;L62,2,IF(AND(J62&lt;L62,K62=":"),1,0))</f>
        <v>0</v>
      </c>
      <c r="T62" s="211"/>
      <c r="U62" s="181"/>
      <c r="AH62" s="95"/>
      <c r="AJ62" s="154"/>
      <c r="AK62" s="154"/>
    </row>
    <row r="63" spans="1:37" ht="13.5" thickBot="1">
      <c r="A63" s="184"/>
      <c r="B63" s="209"/>
      <c r="C63" s="71" t="str">
        <f>IF(A62&gt;0,IF(VLOOKUP(A62,seznam!$A$2:$C$190,2)&gt;0,VLOOKUP(A62,seznam!$A$2:$C$190,2),"------"),"------")</f>
        <v>------</v>
      </c>
      <c r="D63" s="210"/>
      <c r="E63" s="210"/>
      <c r="F63" s="213"/>
      <c r="G63" s="218"/>
      <c r="H63" s="210"/>
      <c r="I63" s="213"/>
      <c r="J63" s="218"/>
      <c r="K63" s="210"/>
      <c r="L63" s="213"/>
      <c r="M63" s="215"/>
      <c r="N63" s="216"/>
      <c r="O63" s="217"/>
      <c r="P63" s="221"/>
      <c r="Q63" s="210"/>
      <c r="R63" s="213"/>
      <c r="S63" s="220"/>
      <c r="T63" s="212"/>
      <c r="U63" s="181"/>
      <c r="AH63" s="95"/>
      <c r="AJ63" s="154"/>
      <c r="AK63" s="154"/>
    </row>
    <row r="64" spans="1:37" ht="13.5" thickBot="1">
      <c r="AH64" s="95"/>
      <c r="AJ64" s="154"/>
      <c r="AK64" s="154"/>
    </row>
    <row r="65" spans="1:37" ht="13.5" thickBot="1">
      <c r="A65" s="74" t="s">
        <v>2</v>
      </c>
      <c r="B65" s="203" t="s">
        <v>12</v>
      </c>
      <c r="C65" s="204"/>
      <c r="D65" s="238">
        <v>1</v>
      </c>
      <c r="E65" s="233"/>
      <c r="F65" s="234"/>
      <c r="G65" s="232">
        <v>2</v>
      </c>
      <c r="H65" s="233"/>
      <c r="I65" s="234"/>
      <c r="J65" s="232">
        <v>3</v>
      </c>
      <c r="K65" s="233"/>
      <c r="L65" s="234"/>
      <c r="M65" s="232">
        <v>4</v>
      </c>
      <c r="N65" s="233"/>
      <c r="O65" s="239"/>
      <c r="P65" s="238" t="s">
        <v>4</v>
      </c>
      <c r="Q65" s="240"/>
      <c r="R65" s="241"/>
      <c r="S65" s="82" t="s">
        <v>5</v>
      </c>
      <c r="T65" s="75" t="s">
        <v>6</v>
      </c>
      <c r="AH65" s="95"/>
      <c r="AJ65" s="154"/>
      <c r="AK65" s="154"/>
    </row>
    <row r="66" spans="1:37" ht="12.75" customHeight="1" thickBot="1">
      <c r="A66" s="182">
        <v>18</v>
      </c>
      <c r="B66" s="223">
        <v>1</v>
      </c>
      <c r="C66" s="50" t="str">
        <f>IF(A66&gt;0,IF(VLOOKUP(A66,seznam!$A$2:$C$190,3)&gt;0,VLOOKUP(A66,seznam!$A$2:$C$190,3),"------"),"------")</f>
        <v>Blansko</v>
      </c>
      <c r="D66" s="224"/>
      <c r="E66" s="225"/>
      <c r="F66" s="226"/>
      <c r="G66" s="227">
        <f>AE69</f>
        <v>3</v>
      </c>
      <c r="H66" s="228" t="str">
        <f>AF69</f>
        <v>:</v>
      </c>
      <c r="I66" s="231">
        <f>AG69</f>
        <v>1</v>
      </c>
      <c r="J66" s="227">
        <f>AG71</f>
        <v>3</v>
      </c>
      <c r="K66" s="228" t="str">
        <f>AF71</f>
        <v>:</v>
      </c>
      <c r="L66" s="231">
        <f>AE71</f>
        <v>0</v>
      </c>
      <c r="M66" s="227" t="str">
        <f>AE66</f>
        <v>0</v>
      </c>
      <c r="N66" s="228" t="str">
        <f>AF66</f>
        <v>:</v>
      </c>
      <c r="O66" s="230" t="str">
        <f>AG66</f>
        <v>0</v>
      </c>
      <c r="P66" s="229">
        <f>G66+J66+M66</f>
        <v>6</v>
      </c>
      <c r="Q66" s="228" t="s">
        <v>7</v>
      </c>
      <c r="R66" s="231">
        <f>I66+L66+O66</f>
        <v>1</v>
      </c>
      <c r="S66" s="237">
        <f>IF(G66&gt;I66,2,IF(AND(G66&lt;I66,H66=":"),1,0))+IF(J66&gt;L66,2,IF(AND(J66&lt;L66,K66=":"),1,0))+IF(M66&gt;O66,2,IF(AND(M66&lt;O66,N66=":"),1,0))</f>
        <v>4</v>
      </c>
      <c r="T66" s="242">
        <v>1</v>
      </c>
      <c r="U66" s="180"/>
      <c r="V66" s="51">
        <v>1</v>
      </c>
      <c r="W66" s="4" t="str">
        <f>C67</f>
        <v>Krchňáková Viktorie</v>
      </c>
      <c r="X66" s="7" t="s">
        <v>10</v>
      </c>
      <c r="Y66" s="52" t="str">
        <f>C73</f>
        <v>------</v>
      </c>
      <c r="Z66" s="53"/>
      <c r="AA66" s="54"/>
      <c r="AB66" s="54"/>
      <c r="AC66" s="54"/>
      <c r="AD66" s="55"/>
      <c r="AE66" s="56" t="str">
        <f t="shared" ref="AE66:AE71" si="10">IF(OR(VALUE($AJ66)=0,VALUE($AK66)=0), "0",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)</f>
        <v>0</v>
      </c>
      <c r="AF66" s="11" t="s">
        <v>7</v>
      </c>
      <c r="AG66" s="12" t="str">
        <f t="shared" ref="AG66:AG70" si="11">IF(OR(VALUE($AJ66)=0,VALUE($AK66)=0), "0",IF(AND(LEN(Z66)&gt;0,MID(Z66,1,1)="-"),"1","0")+IF(AND(LEN(AA66)&gt;0,MID(AA66,1,1)="-"),"1","0")+IF(AND(LEN(AB66)&gt;0,MID(AB66,1,1)="-"),"1","0")+IF(AND(LEN(AC66)&gt;0,MID(AC66,1,1)="-"),"1","0")+IF(AND(LEN(AD66)&gt;0,MID(AD66,1,1)="-"),"1","0"))</f>
        <v>0</v>
      </c>
      <c r="AH66" s="95"/>
      <c r="AJ66" s="154">
        <f>IF(ISBLANK(U66), A66,0)</f>
        <v>18</v>
      </c>
      <c r="AK66" s="154">
        <f>IF(ISBLANK(U72), A72,0)</f>
        <v>0</v>
      </c>
    </row>
    <row r="67" spans="1:37" ht="13.5" customHeight="1" thickBot="1">
      <c r="A67" s="183"/>
      <c r="B67" s="222"/>
      <c r="C67" s="57" t="str">
        <f>IF(A66&gt;0,IF(VLOOKUP(A66,seznam!$A$2:$C$190,2)&gt;0,VLOOKUP(A66,seznam!$A$2:$C$190,2),"------"),"------")</f>
        <v>Krchňáková Viktorie</v>
      </c>
      <c r="D67" s="195"/>
      <c r="E67" s="195"/>
      <c r="F67" s="196"/>
      <c r="G67" s="198"/>
      <c r="H67" s="186"/>
      <c r="I67" s="188"/>
      <c r="J67" s="198"/>
      <c r="K67" s="186"/>
      <c r="L67" s="188"/>
      <c r="M67" s="198"/>
      <c r="N67" s="186"/>
      <c r="O67" s="200"/>
      <c r="P67" s="219"/>
      <c r="Q67" s="186"/>
      <c r="R67" s="188"/>
      <c r="S67" s="190"/>
      <c r="T67" s="202"/>
      <c r="U67" s="180"/>
      <c r="V67" s="58">
        <v>2</v>
      </c>
      <c r="W67" s="5" t="str">
        <f>C69</f>
        <v>Bárta Martin</v>
      </c>
      <c r="X67" s="8" t="s">
        <v>10</v>
      </c>
      <c r="Y67" s="59" t="str">
        <f>C71</f>
        <v>Kyzlinková Michaela</v>
      </c>
      <c r="Z67" s="88"/>
      <c r="AA67" s="89"/>
      <c r="AB67" s="89"/>
      <c r="AC67" s="89"/>
      <c r="AD67" s="90"/>
      <c r="AE67" s="56">
        <v>3</v>
      </c>
      <c r="AF67" s="13" t="s">
        <v>7</v>
      </c>
      <c r="AG67" s="12">
        <v>1</v>
      </c>
      <c r="AH67" s="95"/>
      <c r="AJ67" s="154">
        <f>IF(ISBLANK(U68), A68,0)</f>
        <v>37</v>
      </c>
      <c r="AK67" s="154">
        <f>IF(ISBLANK(U70), A70,0)</f>
        <v>32</v>
      </c>
    </row>
    <row r="68" spans="1:37" ht="12.75" customHeight="1" thickBot="1">
      <c r="A68" s="183">
        <v>37</v>
      </c>
      <c r="B68" s="208">
        <v>2</v>
      </c>
      <c r="C68" s="50" t="str">
        <f>IF(A68&gt;0,IF(VLOOKUP(A68,seznam!$A$2:$C$190,3)&gt;0,VLOOKUP(A68,seznam!$A$2:$C$190,3),"------"),"------")</f>
        <v>Blansko</v>
      </c>
      <c r="D68" s="185">
        <f>I66</f>
        <v>1</v>
      </c>
      <c r="E68" s="185" t="str">
        <f>H66</f>
        <v>:</v>
      </c>
      <c r="F68" s="187">
        <f>G66</f>
        <v>3</v>
      </c>
      <c r="G68" s="191"/>
      <c r="H68" s="192"/>
      <c r="I68" s="193"/>
      <c r="J68" s="197">
        <f>AE67</f>
        <v>3</v>
      </c>
      <c r="K68" s="185" t="str">
        <f>AF67</f>
        <v>:</v>
      </c>
      <c r="L68" s="187">
        <f>AG67</f>
        <v>1</v>
      </c>
      <c r="M68" s="197" t="str">
        <f>AE70</f>
        <v>0</v>
      </c>
      <c r="N68" s="185" t="str">
        <f>AF70</f>
        <v>:</v>
      </c>
      <c r="O68" s="199" t="str">
        <f>AG70</f>
        <v>0</v>
      </c>
      <c r="P68" s="205">
        <f>D68+J68+M68</f>
        <v>4</v>
      </c>
      <c r="Q68" s="185" t="s">
        <v>7</v>
      </c>
      <c r="R68" s="187">
        <f>F68+L68+O68</f>
        <v>4</v>
      </c>
      <c r="S68" s="189">
        <f>IF(D68&gt;F68,2,IF(AND(D68&lt;F68,E68=":"),1,0))+IF(J68&gt;L68,2,IF(AND(J68&lt;L68,K68=":"),1,0))+IF(M68&gt;O68,2,IF(AND(M68&lt;O68,N68=":"),1,0))</f>
        <v>3</v>
      </c>
      <c r="T68" s="236">
        <v>2</v>
      </c>
      <c r="U68" s="180"/>
      <c r="V68" s="58">
        <v>3</v>
      </c>
      <c r="W68" s="5" t="str">
        <f>C73</f>
        <v>------</v>
      </c>
      <c r="X68" s="9" t="s">
        <v>10</v>
      </c>
      <c r="Y68" s="59" t="str">
        <f>C71</f>
        <v>Kyzlinková Michaela</v>
      </c>
      <c r="Z68" s="53" t="str">
        <f>IF(OR(ISNA(MATCH("a",AI56:AI61,0)), ISBLANK( INDEX(Z56:AD61,MATCH("a",AI56:AI61,0),1))  ),  "",   IF(INDEX(AJ56:AK61,MATCH("a",AI56:AI61,0),1)=AJ68,INDEX(Z56:AD61,MATCH("a",AI56:AI61,0),1),-1*INDEX(Z56:AD61,MATCH("a",AI56:AI61,0),1)))</f>
        <v/>
      </c>
      <c r="AA68" s="55" t="str">
        <f>IF(OR(ISNA(MATCH("a",AI56:AI61,0)), ISBLANK( INDEX(Z56:AD61,MATCH("a",AI56:AI61,0),2))  ),  "",   IF(INDEX(AJ56:AK61,MATCH("a",AI56:AI61,0),1)=AJ68,INDEX(Z56:AD61,MATCH("a",AI56:AI61,0),2),-1*INDEX(Z56:AD61,MATCH("a",AI56:AI61,0),2)))</f>
        <v/>
      </c>
      <c r="AB68" s="54" t="str">
        <f>IF(OR(ISNA(MATCH("a",AI56:AI61,0)), ISBLANK( INDEX(Z56:AD61,MATCH("a",AI56:AI61,0),3))  ),  "",   IF(INDEX(AJ56:AK61,MATCH("a",AI56:AI61,0),1)=AJ68,INDEX(Z56:AD61,MATCH("a",AI56:AI61,0),3),-1*INDEX(Z56:AD61,MATCH("a",AI56:AI61,0),3)))</f>
        <v/>
      </c>
      <c r="AC68" s="54" t="str">
        <f>IF(OR(ISNA(MATCH("a",AI56:AI61,0)), ISBLANK( INDEX(Z56:AD61,MATCH("a",AI56:AI61,0),4))  ),  "",   IF(INDEX(AJ56:AK61,MATCH("a",AI56:AI61,0),1)=AJ68,INDEX(Z56:AD61,MATCH("a",AI56:AI61,0),4),-1*INDEX(Z56:AD61,MATCH("a",AI56:AI61,0),4)))</f>
        <v/>
      </c>
      <c r="AD68" s="156" t="str">
        <f>IF(OR(ISNA(MATCH("a",AI56:AI61,0)), ISBLANK( INDEX(Z56:AD61,MATCH("a",AI56:AI61,0),5))  ),  "",   IF(INDEX(AJ56:AK61,MATCH("a",AI56:AI61,0),1)=AJ68,INDEX(Z56:AD61,MATCH("a",AI56:AI61,0),5),-1*INDEX(Z56:AD61,MATCH("a",AI56:AI61,0),5)))</f>
        <v/>
      </c>
      <c r="AE68" s="56" t="str">
        <f t="shared" si="10"/>
        <v>0</v>
      </c>
      <c r="AF68" s="13" t="s">
        <v>7</v>
      </c>
      <c r="AG68" s="12" t="str">
        <f t="shared" si="11"/>
        <v>0</v>
      </c>
      <c r="AH68" s="95"/>
      <c r="AJ68" s="154">
        <f>IF(ISBLANK(U72), A72,0)</f>
        <v>0</v>
      </c>
      <c r="AK68" s="154">
        <f>IF(ISBLANK(U70), A70,0)</f>
        <v>32</v>
      </c>
    </row>
    <row r="69" spans="1:37" ht="13.5" customHeight="1" thickBot="1">
      <c r="A69" s="183"/>
      <c r="B69" s="222"/>
      <c r="C69" s="57" t="str">
        <f>IF(A68&gt;0,IF(VLOOKUP(A68,seznam!$A$2:$C$190,2)&gt;0,VLOOKUP(A68,seznam!$A$2:$C$190,2),"------"),"------")</f>
        <v>Bárta Martin</v>
      </c>
      <c r="D69" s="186"/>
      <c r="E69" s="186"/>
      <c r="F69" s="188"/>
      <c r="G69" s="194"/>
      <c r="H69" s="195"/>
      <c r="I69" s="196"/>
      <c r="J69" s="198"/>
      <c r="K69" s="186"/>
      <c r="L69" s="188"/>
      <c r="M69" s="198"/>
      <c r="N69" s="186"/>
      <c r="O69" s="200"/>
      <c r="P69" s="206"/>
      <c r="Q69" s="207"/>
      <c r="R69" s="235"/>
      <c r="S69" s="190"/>
      <c r="T69" s="202"/>
      <c r="U69" s="180"/>
      <c r="V69" s="58">
        <v>4</v>
      </c>
      <c r="W69" s="5" t="str">
        <f>C67</f>
        <v>Krchňáková Viktorie</v>
      </c>
      <c r="X69" s="8" t="s">
        <v>10</v>
      </c>
      <c r="Y69" s="59" t="str">
        <f>C69</f>
        <v>Bárta Martin</v>
      </c>
      <c r="Z69" s="66" t="str">
        <f>IF(OR(ISNA(MATCH("a",AI46:AI51,0)), ISBLANK( INDEX(Z46:AD51,MATCH("a",AI46:AI51,0),1))  ),  "",   IF(INDEX(AJ46:AK51,MATCH("a",AI46:AI51,0),1)=AJ69,INDEX(Z46:AD51,MATCH("a",AI46:AI51,0),1),-1*INDEX(Z46:AD51,MATCH("a",AI46:AI51,0),1)))</f>
        <v/>
      </c>
      <c r="AA69" s="67" t="str">
        <f>IF(OR(ISNA(MATCH("a",AI46:AI51,0)), ISBLANK( INDEX(Z46:AD51,MATCH("a",AI46:AI51,0),2))  ),  "",   IF(INDEX(AJ46:AK51,MATCH("a",AI46:AI51,0),1)=AJ69,INDEX(Z46:AD51,MATCH("a",AI46:AI51,0),2),-1*INDEX(Z46:AD51,MATCH("a",AI46:AI51,0),2)))</f>
        <v/>
      </c>
      <c r="AB69" s="67" t="str">
        <f>IF(OR(ISNA(MATCH("a",AI46:AI51,0)), ISBLANK( INDEX(Z46:AD51,MATCH("a",AI46:AI51,0),3))  ),  "",   IF(INDEX(AJ46:AK51,MATCH("a",AI46:AI51,0),1)=AJ69,INDEX(Z46:AD51,MATCH("a",AI46:AI51,0),3),-1*INDEX(Z46:AD51,MATCH("a",AI46:AI51,0),3)))</f>
        <v/>
      </c>
      <c r="AC69" s="67" t="str">
        <f>IF(OR(ISNA(MATCH("a",AI46:AI51,0)), ISBLANK( INDEX(Z46:AD51,MATCH("a",AI46:AI51,0),4))  ),  "",   IF(INDEX(AJ46:AK51,MATCH("a",AI46:AI51,0),1)=AJ69,INDEX(Z46:AD51,MATCH("a",AI46:AI51,0),4),-1*INDEX(Z46:AD51,MATCH("a",AI46:AI51,0),4)))</f>
        <v/>
      </c>
      <c r="AD69" s="157" t="str">
        <f>IF(OR(ISNA(MATCH("a",AI46:AI51,0)), ISBLANK( INDEX(Z46:AD51,MATCH("a",AI46:AI51,0),5))  ),  "",   IF(INDEX(AJ46:AK51,MATCH("a",AI46:AI51,0),1)=AJ69,INDEX(Z46:AD51,MATCH("a",AI46:AI51,0),5),-1*INDEX(Z46:AD51,MATCH("a",AI46:AI51,0),5)))</f>
        <v/>
      </c>
      <c r="AE69" s="56">
        <v>3</v>
      </c>
      <c r="AF69" s="13" t="s">
        <v>7</v>
      </c>
      <c r="AG69" s="12">
        <v>1</v>
      </c>
      <c r="AH69" s="95"/>
      <c r="AJ69" s="154">
        <f>IF(ISBLANK(U66), A66,0)</f>
        <v>18</v>
      </c>
      <c r="AK69" s="154">
        <f>IF(ISBLANK(U68), A68,0)</f>
        <v>37</v>
      </c>
    </row>
    <row r="70" spans="1:37" ht="12.75" customHeight="1" thickBot="1">
      <c r="A70" s="183">
        <v>32</v>
      </c>
      <c r="B70" s="208">
        <v>3</v>
      </c>
      <c r="C70" s="50" t="str">
        <f>IF(A70&gt;0,IF(VLOOKUP(A70,seznam!$A$2:$C$190,3)&gt;0,VLOOKUP(A70,seznam!$A$2:$C$190,3),"------"),"------")</f>
        <v>Blansko</v>
      </c>
      <c r="D70" s="185">
        <f>L66</f>
        <v>0</v>
      </c>
      <c r="E70" s="185" t="str">
        <f>K66</f>
        <v>:</v>
      </c>
      <c r="F70" s="187">
        <f>J66</f>
        <v>3</v>
      </c>
      <c r="G70" s="197">
        <f>L68</f>
        <v>1</v>
      </c>
      <c r="H70" s="185" t="str">
        <f>K68</f>
        <v>:</v>
      </c>
      <c r="I70" s="187">
        <f>J68</f>
        <v>3</v>
      </c>
      <c r="J70" s="191"/>
      <c r="K70" s="192"/>
      <c r="L70" s="193"/>
      <c r="M70" s="197" t="str">
        <f>AG68</f>
        <v>0</v>
      </c>
      <c r="N70" s="185" t="str">
        <f>AF68</f>
        <v>:</v>
      </c>
      <c r="O70" s="199" t="str">
        <f>AE68</f>
        <v>0</v>
      </c>
      <c r="P70" s="205">
        <f>D70+G70+M70</f>
        <v>1</v>
      </c>
      <c r="Q70" s="185" t="s">
        <v>7</v>
      </c>
      <c r="R70" s="187">
        <f>F70+I70+O70</f>
        <v>6</v>
      </c>
      <c r="S70" s="189">
        <f>IF(D70&gt;F70,2,IF(AND(D70&lt;F70,E70=":"),1,0))+IF(G70&gt;I70,2,IF(AND(G70&lt;I70,H70=":"),1,0))+IF(M70&gt;O70,2,IF(AND(M70&lt;O70,N70=":"),1,0))</f>
        <v>2</v>
      </c>
      <c r="T70" s="201">
        <v>3</v>
      </c>
      <c r="U70" s="180"/>
      <c r="V70" s="58">
        <v>5</v>
      </c>
      <c r="W70" s="5" t="str">
        <f>C69</f>
        <v>Bárta Martin</v>
      </c>
      <c r="X70" s="8" t="s">
        <v>10</v>
      </c>
      <c r="Y70" s="59" t="str">
        <f>C73</f>
        <v>------</v>
      </c>
      <c r="Z70" s="91"/>
      <c r="AA70" s="92"/>
      <c r="AB70" s="92"/>
      <c r="AC70" s="92"/>
      <c r="AD70" s="93"/>
      <c r="AE70" s="56" t="str">
        <f t="shared" si="10"/>
        <v>0</v>
      </c>
      <c r="AF70" s="13" t="s">
        <v>7</v>
      </c>
      <c r="AG70" s="12" t="str">
        <f t="shared" si="11"/>
        <v>0</v>
      </c>
      <c r="AH70" s="95"/>
      <c r="AJ70" s="154">
        <f>IF(ISBLANK(U68), A68,0)</f>
        <v>37</v>
      </c>
      <c r="AK70" s="154">
        <f>IF(ISBLANK(U72), A72,0)</f>
        <v>0</v>
      </c>
    </row>
    <row r="71" spans="1:37" ht="13.5" customHeight="1" thickBot="1">
      <c r="A71" s="183"/>
      <c r="B71" s="222"/>
      <c r="C71" s="57" t="str">
        <f>IF(A70&gt;0,IF(VLOOKUP(A70,seznam!$A$2:$C$190,2)&gt;0,VLOOKUP(A70,seznam!$A$2:$C$190,2),"------"),"------")</f>
        <v>Kyzlinková Michaela</v>
      </c>
      <c r="D71" s="186"/>
      <c r="E71" s="186"/>
      <c r="F71" s="188"/>
      <c r="G71" s="198"/>
      <c r="H71" s="186"/>
      <c r="I71" s="188"/>
      <c r="J71" s="194"/>
      <c r="K71" s="195"/>
      <c r="L71" s="196"/>
      <c r="M71" s="198"/>
      <c r="N71" s="186"/>
      <c r="O71" s="200"/>
      <c r="P71" s="219"/>
      <c r="Q71" s="186"/>
      <c r="R71" s="188"/>
      <c r="S71" s="190"/>
      <c r="T71" s="202"/>
      <c r="U71" s="180"/>
      <c r="V71" s="64">
        <v>6</v>
      </c>
      <c r="W71" s="6" t="str">
        <f>C71</f>
        <v>Kyzlinková Michaela</v>
      </c>
      <c r="X71" s="10" t="s">
        <v>10</v>
      </c>
      <c r="Y71" s="65" t="str">
        <f>C67</f>
        <v>Krchňáková Viktorie</v>
      </c>
      <c r="Z71" s="66"/>
      <c r="AA71" s="67"/>
      <c r="AB71" s="67"/>
      <c r="AC71" s="67"/>
      <c r="AD71" s="68"/>
      <c r="AE71" s="105">
        <f t="shared" si="10"/>
        <v>0</v>
      </c>
      <c r="AF71" s="15" t="s">
        <v>7</v>
      </c>
      <c r="AG71" s="49">
        <v>3</v>
      </c>
      <c r="AH71" s="95"/>
      <c r="AJ71" s="154">
        <f>IF(ISBLANK(U70), A70,0)</f>
        <v>32</v>
      </c>
      <c r="AK71" s="154">
        <f>IF(ISBLANK(U66), A66,0)</f>
        <v>18</v>
      </c>
    </row>
    <row r="72" spans="1:37" ht="12.75" customHeight="1">
      <c r="A72" s="183"/>
      <c r="B72" s="208">
        <v>4</v>
      </c>
      <c r="C72" s="50" t="str">
        <f>IF(A72&gt;0,IF(VLOOKUP(A72,seznam!$A$2:$C$190,3)&gt;0,VLOOKUP(A72,seznam!$A$2:$C$190,3),"------"),"------")</f>
        <v>------</v>
      </c>
      <c r="D72" s="185" t="str">
        <f>O66</f>
        <v>0</v>
      </c>
      <c r="E72" s="185" t="str">
        <f>N66</f>
        <v>:</v>
      </c>
      <c r="F72" s="187" t="str">
        <f>M66</f>
        <v>0</v>
      </c>
      <c r="G72" s="197" t="str">
        <f>O68</f>
        <v>0</v>
      </c>
      <c r="H72" s="185" t="str">
        <f>N68</f>
        <v>:</v>
      </c>
      <c r="I72" s="187" t="str">
        <f>M68</f>
        <v>0</v>
      </c>
      <c r="J72" s="197" t="str">
        <f>O70</f>
        <v>0</v>
      </c>
      <c r="K72" s="185" t="str">
        <f>N70</f>
        <v>:</v>
      </c>
      <c r="L72" s="187" t="str">
        <f>M70</f>
        <v>0</v>
      </c>
      <c r="M72" s="191"/>
      <c r="N72" s="192"/>
      <c r="O72" s="214"/>
      <c r="P72" s="205">
        <f>D72+G72+J72</f>
        <v>0</v>
      </c>
      <c r="Q72" s="185" t="s">
        <v>7</v>
      </c>
      <c r="R72" s="187">
        <f>F72+I72+L72</f>
        <v>0</v>
      </c>
      <c r="S72" s="189">
        <f>IF(D72&gt;F72,2,IF(AND(D72&lt;F72,E72=":"),1,0))+IF(G72&gt;I72,2,IF(AND(G72&lt;I72,H72=":"),1,0))+IF(J72&gt;L72,2,IF(AND(J72&lt;L72,K72=":"),1,0))</f>
        <v>0</v>
      </c>
      <c r="T72" s="211"/>
      <c r="U72" s="181"/>
      <c r="AH72" s="95"/>
      <c r="AJ72" s="154"/>
      <c r="AK72" s="154"/>
    </row>
    <row r="73" spans="1:37" ht="13.5" customHeight="1" thickBot="1">
      <c r="A73" s="184"/>
      <c r="B73" s="209"/>
      <c r="C73" s="71" t="str">
        <f>IF(A72&gt;0,IF(VLOOKUP(A72,seznam!$A$2:$C$190,2)&gt;0,VLOOKUP(A72,seznam!$A$2:$C$190,2),"------"),"------")</f>
        <v>------</v>
      </c>
      <c r="D73" s="210"/>
      <c r="E73" s="210"/>
      <c r="F73" s="213"/>
      <c r="G73" s="218"/>
      <c r="H73" s="210"/>
      <c r="I73" s="213"/>
      <c r="J73" s="218"/>
      <c r="K73" s="210"/>
      <c r="L73" s="213"/>
      <c r="M73" s="215"/>
      <c r="N73" s="216"/>
      <c r="O73" s="217"/>
      <c r="P73" s="221"/>
      <c r="Q73" s="210"/>
      <c r="R73" s="213"/>
      <c r="S73" s="220"/>
      <c r="T73" s="212"/>
      <c r="U73" s="181"/>
      <c r="AH73" s="95"/>
      <c r="AJ73" s="154"/>
      <c r="AK73" s="154"/>
    </row>
    <row r="74" spans="1:37" ht="13.5" thickBot="1">
      <c r="AH74" s="95"/>
      <c r="AJ74" s="154"/>
      <c r="AK74" s="154"/>
    </row>
    <row r="75" spans="1:37" ht="13.5" thickBot="1">
      <c r="A75" s="74" t="s">
        <v>2</v>
      </c>
      <c r="B75" s="203" t="s">
        <v>13</v>
      </c>
      <c r="C75" s="204"/>
      <c r="D75" s="238">
        <v>1</v>
      </c>
      <c r="E75" s="233"/>
      <c r="F75" s="234"/>
      <c r="G75" s="232">
        <v>2</v>
      </c>
      <c r="H75" s="233"/>
      <c r="I75" s="234"/>
      <c r="J75" s="232">
        <v>3</v>
      </c>
      <c r="K75" s="233"/>
      <c r="L75" s="234"/>
      <c r="M75" s="232">
        <v>4</v>
      </c>
      <c r="N75" s="233"/>
      <c r="O75" s="239"/>
      <c r="P75" s="238" t="s">
        <v>4</v>
      </c>
      <c r="Q75" s="240"/>
      <c r="R75" s="241"/>
      <c r="S75" s="82" t="s">
        <v>5</v>
      </c>
      <c r="T75" s="75" t="s">
        <v>6</v>
      </c>
      <c r="AH75" s="95"/>
      <c r="AJ75" s="154"/>
      <c r="AK75" s="154"/>
    </row>
    <row r="76" spans="1:37" ht="12.75" customHeight="1" thickBot="1">
      <c r="A76" s="182">
        <v>19</v>
      </c>
      <c r="B76" s="223">
        <v>1</v>
      </c>
      <c r="C76" s="50" t="str">
        <f>IF(A76&gt;0,IF(VLOOKUP(A76,seznam!$A$2:$C$190,3)&gt;0,VLOOKUP(A76,seznam!$A$2:$C$190,3),"------"),"------")</f>
        <v>Blansko</v>
      </c>
      <c r="D76" s="224"/>
      <c r="E76" s="225"/>
      <c r="F76" s="226"/>
      <c r="G76" s="227">
        <f>AE79</f>
        <v>3</v>
      </c>
      <c r="H76" s="228" t="str">
        <f>AF79</f>
        <v>:</v>
      </c>
      <c r="I76" s="231">
        <f>AG79</f>
        <v>2</v>
      </c>
      <c r="J76" s="227">
        <f>AG81</f>
        <v>3</v>
      </c>
      <c r="K76" s="228" t="str">
        <f>AF81</f>
        <v>:</v>
      </c>
      <c r="L76" s="231">
        <f>AE81</f>
        <v>0</v>
      </c>
      <c r="M76" s="227" t="str">
        <f>AE76</f>
        <v>0</v>
      </c>
      <c r="N76" s="228" t="str">
        <f>AF76</f>
        <v>:</v>
      </c>
      <c r="O76" s="230" t="str">
        <f>AG76</f>
        <v>0</v>
      </c>
      <c r="P76" s="229">
        <f>G76+J76+M76</f>
        <v>6</v>
      </c>
      <c r="Q76" s="228" t="s">
        <v>7</v>
      </c>
      <c r="R76" s="231">
        <f>I76+L76+O76</f>
        <v>2</v>
      </c>
      <c r="S76" s="237">
        <f>IF(G76&gt;I76,2,IF(AND(G76&lt;I76,H76=":"),1,0))+IF(J76&gt;L76,2,IF(AND(J76&lt;L76,K76=":"),1,0))+IF(M76&gt;O76,2,IF(AND(M76&lt;O76,N76=":"),1,0))</f>
        <v>4</v>
      </c>
      <c r="T76" s="242">
        <v>1</v>
      </c>
      <c r="U76" s="180"/>
      <c r="V76" s="51">
        <v>1</v>
      </c>
      <c r="W76" s="4" t="str">
        <f>C77</f>
        <v>Fousková Jarmila</v>
      </c>
      <c r="X76" s="7" t="s">
        <v>10</v>
      </c>
      <c r="Y76" s="52" t="str">
        <f>C83</f>
        <v>------</v>
      </c>
      <c r="Z76" s="53"/>
      <c r="AA76" s="54"/>
      <c r="AB76" s="54"/>
      <c r="AC76" s="54"/>
      <c r="AD76" s="55"/>
      <c r="AE76" s="56" t="str">
        <f t="shared" ref="AE76:AE81" si="12">IF(OR(VALUE($AJ76)=0,VALUE($AK76)=0), "0",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)</f>
        <v>0</v>
      </c>
      <c r="AF76" s="11" t="s">
        <v>7</v>
      </c>
      <c r="AG76" s="12" t="str">
        <f t="shared" ref="AG76:AG80" si="13">IF(OR(VALUE($AJ76)=0,VALUE($AK76)=0), "0",IF(AND(LEN(Z76)&gt;0,MID(Z76,1,1)="-"),"1","0")+IF(AND(LEN(AA76)&gt;0,MID(AA76,1,1)="-"),"1","0")+IF(AND(LEN(AB76)&gt;0,MID(AB76,1,1)="-"),"1","0")+IF(AND(LEN(AC76)&gt;0,MID(AC76,1,1)="-"),"1","0")+IF(AND(LEN(AD76)&gt;0,MID(AD76,1,1)="-"),"1","0"))</f>
        <v>0</v>
      </c>
      <c r="AH76" s="95"/>
      <c r="AJ76" s="154">
        <f>IF(ISBLANK(U76), A76,0)</f>
        <v>19</v>
      </c>
      <c r="AK76" s="154">
        <f>IF(ISBLANK(U82), A82,0)</f>
        <v>0</v>
      </c>
    </row>
    <row r="77" spans="1:37" ht="13.5" customHeight="1" thickBot="1">
      <c r="A77" s="183"/>
      <c r="B77" s="222"/>
      <c r="C77" s="57" t="str">
        <f>IF(A76&gt;0,IF(VLOOKUP(A76,seznam!$A$2:$C$190,2)&gt;0,VLOOKUP(A76,seznam!$A$2:$C$190,2),"------"),"------")</f>
        <v>Fousková Jarmila</v>
      </c>
      <c r="D77" s="195"/>
      <c r="E77" s="195"/>
      <c r="F77" s="196"/>
      <c r="G77" s="198"/>
      <c r="H77" s="186"/>
      <c r="I77" s="188"/>
      <c r="J77" s="198"/>
      <c r="K77" s="186"/>
      <c r="L77" s="188"/>
      <c r="M77" s="198"/>
      <c r="N77" s="186"/>
      <c r="O77" s="200"/>
      <c r="P77" s="219"/>
      <c r="Q77" s="186"/>
      <c r="R77" s="188"/>
      <c r="S77" s="190"/>
      <c r="T77" s="202"/>
      <c r="U77" s="180"/>
      <c r="V77" s="58">
        <v>2</v>
      </c>
      <c r="W77" s="5" t="str">
        <f>C79</f>
        <v>Prchal Vojtěch</v>
      </c>
      <c r="X77" s="8" t="s">
        <v>10</v>
      </c>
      <c r="Y77" s="59" t="str">
        <f>C81</f>
        <v>Přikrylová Adéla</v>
      </c>
      <c r="Z77" s="88"/>
      <c r="AA77" s="89"/>
      <c r="AB77" s="89"/>
      <c r="AC77" s="89"/>
      <c r="AD77" s="90"/>
      <c r="AE77" s="56">
        <v>3</v>
      </c>
      <c r="AF77" s="13" t="s">
        <v>7</v>
      </c>
      <c r="AG77" s="12">
        <f t="shared" si="13"/>
        <v>0</v>
      </c>
      <c r="AH77" s="95"/>
      <c r="AJ77" s="154">
        <f>IF(ISBLANK(U78), A78,0)</f>
        <v>49</v>
      </c>
      <c r="AK77" s="154">
        <f>IF(ISBLANK(U80), A80,0)</f>
        <v>30</v>
      </c>
    </row>
    <row r="78" spans="1:37" ht="13.5" customHeight="1" thickBot="1">
      <c r="A78" s="183">
        <v>49</v>
      </c>
      <c r="B78" s="208">
        <v>2</v>
      </c>
      <c r="C78" s="50" t="str">
        <f>IF(A78&gt;0,IF(VLOOKUP(A78,seznam!$A$2:$C$190,3)&gt;0,VLOOKUP(A78,seznam!$A$2:$C$190,3),"------"),"------")</f>
        <v>Kunštát</v>
      </c>
      <c r="D78" s="185">
        <f>I76</f>
        <v>2</v>
      </c>
      <c r="E78" s="185" t="str">
        <f>H76</f>
        <v>:</v>
      </c>
      <c r="F78" s="187">
        <f>G76</f>
        <v>3</v>
      </c>
      <c r="G78" s="191"/>
      <c r="H78" s="192"/>
      <c r="I78" s="193"/>
      <c r="J78" s="197">
        <f>AE77</f>
        <v>3</v>
      </c>
      <c r="K78" s="185" t="str">
        <f>AF77</f>
        <v>:</v>
      </c>
      <c r="L78" s="187">
        <f>AG77</f>
        <v>0</v>
      </c>
      <c r="M78" s="197" t="str">
        <f>AE80</f>
        <v>0</v>
      </c>
      <c r="N78" s="185" t="str">
        <f>AF80</f>
        <v>:</v>
      </c>
      <c r="O78" s="199" t="str">
        <f>AG80</f>
        <v>0</v>
      </c>
      <c r="P78" s="205">
        <f>D78+J78+M78</f>
        <v>5</v>
      </c>
      <c r="Q78" s="185" t="s">
        <v>7</v>
      </c>
      <c r="R78" s="187">
        <f>F78+L78+O78</f>
        <v>3</v>
      </c>
      <c r="S78" s="189">
        <f>IF(D78&gt;F78,2,IF(AND(D78&lt;F78,E78=":"),1,0))+IF(J78&gt;L78,2,IF(AND(J78&lt;L78,K78=":"),1,0))+IF(M78&gt;O78,2,IF(AND(M78&lt;O78,N78=":"),1,0))</f>
        <v>3</v>
      </c>
      <c r="T78" s="236">
        <v>2</v>
      </c>
      <c r="U78" s="180"/>
      <c r="V78" s="58">
        <v>3</v>
      </c>
      <c r="W78" s="5" t="str">
        <f>C83</f>
        <v>------</v>
      </c>
      <c r="X78" s="9" t="s">
        <v>10</v>
      </c>
      <c r="Y78" s="59" t="str">
        <f>C81</f>
        <v>Přikrylová Adéla</v>
      </c>
      <c r="Z78" s="53" t="str">
        <f>IF(OR(ISNA(MATCH("b",AI56:AI61,0)), ISBLANK( INDEX(Z56:AD61,MATCH("b",AI56:AI61,0),1))  ),  "",   IF(INDEX(AJ56:AK61,MATCH("b",AI56:AI61,0),1)=AJ78,INDEX(Z56:AD61,MATCH("b",AI56:AI61,0),1),-1*INDEX(Z56:AD61,MATCH("b",AI56:AI61,0),1)))</f>
        <v/>
      </c>
      <c r="AA78" s="54" t="str">
        <f>IF(OR(ISNA(MATCH("b",AI56:AI61,0)), ISBLANK( INDEX(Z56:AD61,MATCH("b",AI56:AI61,0),2))  ),  "",   IF(INDEX(AJ56:AK61,MATCH("b",AI56:AI61,0),1)=AJ78,INDEX(Z56:AD61,MATCH("b",AI56:AI61,0),2),-1*INDEX(Z56:AD61,MATCH("b",AI56:AI61,0),2)))</f>
        <v/>
      </c>
      <c r="AB78" s="54" t="str">
        <f>IF(OR(ISNA(MATCH("b",AI56:AI61,0)), ISBLANK( INDEX(Z56:AD61,MATCH("b",AI56:AI61,0),3))  ),  "",   IF(INDEX(AJ56:AK61,MATCH("b",AI56:AI61,0),1)=AJ78,INDEX(Z56:AD61,MATCH("b",AI56:AI61,0),3),-1*INDEX(Z56:AD61,MATCH("b",AI56:AI61,0),3)))</f>
        <v/>
      </c>
      <c r="AC78" s="54" t="str">
        <f>IF(OR(ISNA(MATCH("b",AI56:AI61,0)), ISBLANK( INDEX(Z56:AD61,MATCH("b",AI56:AI61,0),4))  ),  "",   IF(INDEX(AJ56:AK61,MATCH("b",AI56:AI61,0),1)=AJ78,INDEX(Z56:AD61,MATCH("b",AI56:AI61,0),4),-1*INDEX(Z56:AD61,MATCH("b",AI56:AI61,0),4)))</f>
        <v/>
      </c>
      <c r="AD78" s="156" t="str">
        <f>IF(OR(ISNA(MATCH("b",AI56:AI61,0)), ISBLANK( INDEX(Z56:AD61,MATCH("b",AI56:AI61,0),5))  ),  "",   IF(INDEX(AJ56:AK61,MATCH("b",AI56:AI61,0),1)=AJ78,INDEX(Z56:AD61,MATCH("b",AI56:AI61,0),5),-1*INDEX(Z56:AD61,MATCH("b",AI56:AI61,0),5)))</f>
        <v/>
      </c>
      <c r="AE78" s="56" t="str">
        <f t="shared" si="12"/>
        <v>0</v>
      </c>
      <c r="AF78" s="13" t="s">
        <v>7</v>
      </c>
      <c r="AG78" s="12" t="str">
        <f t="shared" si="13"/>
        <v>0</v>
      </c>
      <c r="AH78" s="95"/>
      <c r="AJ78" s="154">
        <f>IF(ISBLANK(U82), A82,0)</f>
        <v>0</v>
      </c>
      <c r="AK78" s="154">
        <f>IF(ISBLANK(U80), A80,0)</f>
        <v>30</v>
      </c>
    </row>
    <row r="79" spans="1:37" ht="13.5" customHeight="1" thickBot="1">
      <c r="A79" s="183"/>
      <c r="B79" s="222"/>
      <c r="C79" s="57" t="str">
        <f>IF(A78&gt;0,IF(VLOOKUP(A78,seznam!$A$2:$C$190,2)&gt;0,VLOOKUP(A78,seznam!$A$2:$C$190,2),"------"),"------")</f>
        <v>Prchal Vojtěch</v>
      </c>
      <c r="D79" s="186"/>
      <c r="E79" s="186"/>
      <c r="F79" s="188"/>
      <c r="G79" s="194"/>
      <c r="H79" s="195"/>
      <c r="I79" s="196"/>
      <c r="J79" s="198"/>
      <c r="K79" s="186"/>
      <c r="L79" s="188"/>
      <c r="M79" s="198"/>
      <c r="N79" s="186"/>
      <c r="O79" s="200"/>
      <c r="P79" s="206"/>
      <c r="Q79" s="207"/>
      <c r="R79" s="235"/>
      <c r="S79" s="190"/>
      <c r="T79" s="202"/>
      <c r="U79" s="180"/>
      <c r="V79" s="58">
        <v>4</v>
      </c>
      <c r="W79" s="5" t="str">
        <f>C77</f>
        <v>Fousková Jarmila</v>
      </c>
      <c r="X79" s="8" t="s">
        <v>10</v>
      </c>
      <c r="Y79" s="59" t="str">
        <f>C79</f>
        <v>Prchal Vojtěch</v>
      </c>
      <c r="Z79" s="66" t="str">
        <f>IF(OR(ISNA(MATCH("b",AI46:AI51,0)), ISBLANK( INDEX(Z46:AD51,MATCH("b",AI46:AI51,0),1))  ),  "",   IF(INDEX(AJ46:AK51,MATCH("b",AI46:AI51,0),1)=AJ79,INDEX(Z46:AD51,MATCH("b",AI46:AI51,0),1),-1*INDEX(Z46:AD51,MATCH("b",AI46:AI51,0),1)))</f>
        <v/>
      </c>
      <c r="AA79" s="67" t="str">
        <f>IF(OR(ISNA(MATCH("b",AI46:AI51,0)), ISBLANK( INDEX(Z46:AD51,MATCH("b",AI46:AI51,0),2))  ),  "",   IF(INDEX(AJ46:AK51,MATCH("b",AI46:AI51,0),1)=AJ79,INDEX(Z46:AD51,MATCH("b",AI46:AI51,0),2),-1*INDEX(Z46:AD51,MATCH("b",AI46:AI51,0),2)))</f>
        <v/>
      </c>
      <c r="AB79" s="67" t="str">
        <f>IF(OR(ISNA(MATCH("b",AI46:AI51,0)), ISBLANK( INDEX(Z46:AD51,MATCH("b",AI46:AI51,0),3))  ),  "",   IF(INDEX(AJ46:AK51,MATCH("b",AI46:AI51,0),1)=AJ79,INDEX(Z46:AD51,MATCH("b",AI46:AI51,0),3),-1*INDEX(Z46:AD51,MATCH("b",AI46:AI51,0),3)))</f>
        <v/>
      </c>
      <c r="AC79" s="67" t="str">
        <f>IF(OR(ISNA(MATCH("b",AI46:AI51,0)), ISBLANK( INDEX(Z46:AD51,MATCH("b",AI46:AI51,0),4))  ),  "",   IF(INDEX(AJ46:AK51,MATCH("b",AI46:AI51,0),1)=AJ79,INDEX(Z46:AD51,MATCH("b",AI46:AI51,0),4),-1*INDEX(Z46:AD51,MATCH("b",AI46:AI51,0),4)))</f>
        <v/>
      </c>
      <c r="AD79" s="157" t="str">
        <f>IF(OR(ISNA(MATCH("b",AI46:AI51,0)), ISBLANK( INDEX(Z46:AD51,MATCH("b",AI46:AI51,0),5))  ),  "",   IF(INDEX(AJ46:AK51,MATCH("b",AI46:AI51,0),1)=AJ79,INDEX(Z46:AD51,MATCH("b",AI46:AI51,0),5),-1*INDEX(Z46:AD51,MATCH("b",AI46:AI51,0),5)))</f>
        <v/>
      </c>
      <c r="AE79" s="56">
        <v>3</v>
      </c>
      <c r="AF79" s="13" t="s">
        <v>7</v>
      </c>
      <c r="AG79" s="12">
        <v>2</v>
      </c>
      <c r="AH79" s="95"/>
      <c r="AJ79" s="154">
        <f>IF(ISBLANK(U76), A76,0)</f>
        <v>19</v>
      </c>
      <c r="AK79" s="154">
        <f>IF(ISBLANK(U78), A78,0)</f>
        <v>49</v>
      </c>
    </row>
    <row r="80" spans="1:37" ht="12.75" customHeight="1" thickBot="1">
      <c r="A80" s="183">
        <v>30</v>
      </c>
      <c r="B80" s="208">
        <v>3</v>
      </c>
      <c r="C80" s="50" t="str">
        <f>IF(A80&gt;0,IF(VLOOKUP(A80,seznam!$A$2:$C$190,3)&gt;0,VLOOKUP(A80,seznam!$A$2:$C$190,3),"------"),"------")</f>
        <v>Blansko</v>
      </c>
      <c r="D80" s="185">
        <f>L76</f>
        <v>0</v>
      </c>
      <c r="E80" s="185" t="str">
        <f>K76</f>
        <v>:</v>
      </c>
      <c r="F80" s="187">
        <f>J76</f>
        <v>3</v>
      </c>
      <c r="G80" s="197">
        <f>L78</f>
        <v>0</v>
      </c>
      <c r="H80" s="185" t="str">
        <f>K78</f>
        <v>:</v>
      </c>
      <c r="I80" s="187">
        <f>J78</f>
        <v>3</v>
      </c>
      <c r="J80" s="191"/>
      <c r="K80" s="192"/>
      <c r="L80" s="193"/>
      <c r="M80" s="197" t="str">
        <f>AG78</f>
        <v>0</v>
      </c>
      <c r="N80" s="185" t="str">
        <f>AF78</f>
        <v>:</v>
      </c>
      <c r="O80" s="199" t="str">
        <f>AE78</f>
        <v>0</v>
      </c>
      <c r="P80" s="205">
        <f>D80+G80+M80</f>
        <v>0</v>
      </c>
      <c r="Q80" s="185" t="s">
        <v>7</v>
      </c>
      <c r="R80" s="187">
        <f>F80+I80+O80</f>
        <v>6</v>
      </c>
      <c r="S80" s="189">
        <f>IF(D80&gt;F80,2,IF(AND(D80&lt;F80,E80=":"),1,0))+IF(G80&gt;I80,2,IF(AND(G80&lt;I80,H80=":"),1,0))+IF(M80&gt;O80,2,IF(AND(M80&lt;O80,N80=":"),1,0))</f>
        <v>2</v>
      </c>
      <c r="T80" s="201">
        <v>3</v>
      </c>
      <c r="U80" s="180"/>
      <c r="V80" s="58">
        <v>5</v>
      </c>
      <c r="W80" s="5" t="str">
        <f>C79</f>
        <v>Prchal Vojtěch</v>
      </c>
      <c r="X80" s="8" t="s">
        <v>10</v>
      </c>
      <c r="Y80" s="59" t="str">
        <f>C83</f>
        <v>------</v>
      </c>
      <c r="Z80" s="91"/>
      <c r="AA80" s="92"/>
      <c r="AB80" s="92"/>
      <c r="AC80" s="92"/>
      <c r="AD80" s="93"/>
      <c r="AE80" s="56" t="str">
        <f t="shared" si="12"/>
        <v>0</v>
      </c>
      <c r="AF80" s="13" t="s">
        <v>7</v>
      </c>
      <c r="AG80" s="12" t="str">
        <f t="shared" si="13"/>
        <v>0</v>
      </c>
      <c r="AH80" s="95"/>
      <c r="AJ80" s="154">
        <f>IF(ISBLANK(U78), A78,0)</f>
        <v>49</v>
      </c>
      <c r="AK80" s="154">
        <f>IF(ISBLANK(U82), A82,0)</f>
        <v>0</v>
      </c>
    </row>
    <row r="81" spans="1:37" ht="13.5" customHeight="1" thickBot="1">
      <c r="A81" s="183"/>
      <c r="B81" s="222"/>
      <c r="C81" s="57" t="str">
        <f>IF(A80&gt;0,IF(VLOOKUP(A80,seznam!$A$2:$C$190,2)&gt;0,VLOOKUP(A80,seznam!$A$2:$C$190,2),"------"),"------")</f>
        <v>Přikrylová Adéla</v>
      </c>
      <c r="D81" s="186"/>
      <c r="E81" s="186"/>
      <c r="F81" s="188"/>
      <c r="G81" s="198"/>
      <c r="H81" s="186"/>
      <c r="I81" s="188"/>
      <c r="J81" s="194"/>
      <c r="K81" s="195"/>
      <c r="L81" s="196"/>
      <c r="M81" s="198"/>
      <c r="N81" s="186"/>
      <c r="O81" s="200"/>
      <c r="P81" s="219"/>
      <c r="Q81" s="186"/>
      <c r="R81" s="188"/>
      <c r="S81" s="190"/>
      <c r="T81" s="202"/>
      <c r="U81" s="180"/>
      <c r="V81" s="64">
        <v>6</v>
      </c>
      <c r="W81" s="6" t="str">
        <f>C81</f>
        <v>Přikrylová Adéla</v>
      </c>
      <c r="X81" s="10" t="s">
        <v>10</v>
      </c>
      <c r="Y81" s="65" t="str">
        <f>C77</f>
        <v>Fousková Jarmila</v>
      </c>
      <c r="Z81" s="66"/>
      <c r="AA81" s="67"/>
      <c r="AB81" s="67"/>
      <c r="AC81" s="67"/>
      <c r="AD81" s="68"/>
      <c r="AE81" s="105">
        <f t="shared" si="12"/>
        <v>0</v>
      </c>
      <c r="AF81" s="15" t="s">
        <v>7</v>
      </c>
      <c r="AG81" s="49">
        <v>3</v>
      </c>
      <c r="AH81" s="95"/>
      <c r="AJ81" s="154">
        <f>IF(ISBLANK(U80), A80,0)</f>
        <v>30</v>
      </c>
      <c r="AK81" s="154">
        <f>IF(ISBLANK(U76), A76,0)</f>
        <v>19</v>
      </c>
    </row>
    <row r="82" spans="1:37" ht="12.75" customHeight="1">
      <c r="A82" s="183"/>
      <c r="B82" s="208">
        <v>4</v>
      </c>
      <c r="C82" s="50" t="str">
        <f>IF(A82&gt;0,IF(VLOOKUP(A82,seznam!$A$2:$C$190,3)&gt;0,VLOOKUP(A82,seznam!$A$2:$C$190,3),"------"),"------")</f>
        <v>------</v>
      </c>
      <c r="D82" s="185" t="str">
        <f>O76</f>
        <v>0</v>
      </c>
      <c r="E82" s="185" t="str">
        <f>N76</f>
        <v>:</v>
      </c>
      <c r="F82" s="187" t="str">
        <f>M76</f>
        <v>0</v>
      </c>
      <c r="G82" s="197" t="str">
        <f>O78</f>
        <v>0</v>
      </c>
      <c r="H82" s="185" t="str">
        <f>N78</f>
        <v>:</v>
      </c>
      <c r="I82" s="187" t="str">
        <f>M78</f>
        <v>0</v>
      </c>
      <c r="J82" s="197" t="str">
        <f>O80</f>
        <v>0</v>
      </c>
      <c r="K82" s="185" t="str">
        <f>N80</f>
        <v>:</v>
      </c>
      <c r="L82" s="187" t="str">
        <f>M80</f>
        <v>0</v>
      </c>
      <c r="M82" s="191"/>
      <c r="N82" s="192"/>
      <c r="O82" s="214"/>
      <c r="P82" s="205">
        <f>D82+G82+J82</f>
        <v>0</v>
      </c>
      <c r="Q82" s="185" t="s">
        <v>7</v>
      </c>
      <c r="R82" s="187">
        <f>F82+I82+L82</f>
        <v>0</v>
      </c>
      <c r="S82" s="189">
        <f>IF(D82&gt;F82,2,IF(AND(D82&lt;F82,E82=":"),1,0))+IF(G82&gt;I82,2,IF(AND(G82&lt;I82,H82=":"),1,0))+IF(J82&gt;L82,2,IF(AND(J82&lt;L82,K82=":"),1,0))</f>
        <v>0</v>
      </c>
      <c r="T82" s="211"/>
      <c r="U82" s="181"/>
      <c r="AH82" s="95"/>
    </row>
    <row r="83" spans="1:37" ht="13.5" customHeight="1" thickBot="1">
      <c r="A83" s="184"/>
      <c r="B83" s="209"/>
      <c r="C83" s="71" t="str">
        <f>IF(A82&gt;0,IF(VLOOKUP(A82,seznam!$A$2:$C$190,2)&gt;0,VLOOKUP(A82,seznam!$A$2:$C$190,2),"------"),"------")</f>
        <v>------</v>
      </c>
      <c r="D83" s="210"/>
      <c r="E83" s="210"/>
      <c r="F83" s="213"/>
      <c r="G83" s="218"/>
      <c r="H83" s="210"/>
      <c r="I83" s="213"/>
      <c r="J83" s="218"/>
      <c r="K83" s="210"/>
      <c r="L83" s="213"/>
      <c r="M83" s="215"/>
      <c r="N83" s="216"/>
      <c r="O83" s="217"/>
      <c r="P83" s="221"/>
      <c r="Q83" s="210"/>
      <c r="R83" s="213"/>
      <c r="S83" s="220"/>
      <c r="T83" s="212"/>
      <c r="U83" s="181"/>
      <c r="AH83" s="95"/>
    </row>
    <row r="84" spans="1:37">
      <c r="AH84" s="95"/>
    </row>
    <row r="85" spans="1:37" ht="31.5" customHeight="1">
      <c r="B85" s="286" t="s">
        <v>188</v>
      </c>
      <c r="C85" s="287"/>
      <c r="D85" s="287"/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95"/>
    </row>
    <row r="86" spans="1:37" ht="13.5" thickBot="1">
      <c r="AH86" s="95"/>
      <c r="AI86">
        <v>3</v>
      </c>
    </row>
    <row r="87" spans="1:37" ht="13.5" thickBot="1">
      <c r="A87" s="74" t="s">
        <v>2</v>
      </c>
      <c r="B87" s="203" t="s">
        <v>14</v>
      </c>
      <c r="C87" s="204"/>
      <c r="D87" s="238">
        <v>1</v>
      </c>
      <c r="E87" s="233"/>
      <c r="F87" s="234"/>
      <c r="G87" s="232">
        <v>2</v>
      </c>
      <c r="H87" s="233"/>
      <c r="I87" s="234"/>
      <c r="J87" s="232">
        <v>3</v>
      </c>
      <c r="K87" s="233"/>
      <c r="L87" s="234"/>
      <c r="M87" s="232">
        <v>4</v>
      </c>
      <c r="N87" s="233"/>
      <c r="O87" s="239"/>
      <c r="P87" s="238" t="s">
        <v>4</v>
      </c>
      <c r="Q87" s="240"/>
      <c r="R87" s="241"/>
      <c r="S87" s="82" t="s">
        <v>5</v>
      </c>
      <c r="T87" s="75" t="s">
        <v>6</v>
      </c>
      <c r="AH87" s="95"/>
    </row>
    <row r="88" spans="1:37" ht="13.5" thickBot="1">
      <c r="A88" s="182">
        <v>16</v>
      </c>
      <c r="B88" s="223">
        <v>1</v>
      </c>
      <c r="C88" s="50" t="str">
        <f>IF(A88&gt;0,IF(VLOOKUP(A88,seznam!$A$2:$C$190,3)&gt;0,VLOOKUP(A88,seznam!$A$2:$C$190,3),"------"),"------")</f>
        <v>Blansko</v>
      </c>
      <c r="D88" s="224"/>
      <c r="E88" s="225"/>
      <c r="F88" s="226"/>
      <c r="G88" s="227">
        <f>AE91</f>
        <v>3</v>
      </c>
      <c r="H88" s="228" t="str">
        <f>AF91</f>
        <v>:</v>
      </c>
      <c r="I88" s="231">
        <f>AG91</f>
        <v>1</v>
      </c>
      <c r="J88" s="227">
        <f>AG93</f>
        <v>0</v>
      </c>
      <c r="K88" s="228" t="str">
        <f>AF93</f>
        <v>:</v>
      </c>
      <c r="L88" s="231">
        <f>AE93</f>
        <v>3</v>
      </c>
      <c r="M88" s="227" t="str">
        <f>AE88</f>
        <v>0</v>
      </c>
      <c r="N88" s="228" t="str">
        <f>AF88</f>
        <v>:</v>
      </c>
      <c r="O88" s="230" t="str">
        <f>AG88</f>
        <v>0</v>
      </c>
      <c r="P88" s="229">
        <f>G88+J88+M88</f>
        <v>3</v>
      </c>
      <c r="Q88" s="228" t="s">
        <v>7</v>
      </c>
      <c r="R88" s="231">
        <f>I88+L88+O88</f>
        <v>4</v>
      </c>
      <c r="S88" s="237">
        <f>IF(G88&gt;I88,2,IF(AND(G88&lt;I88,H88=":"),1,0))+IF(J88&gt;L88,2,IF(AND(J88&lt;L88,K88=":"),1,0))+IF(M88&gt;O88,2,IF(AND(M88&lt;O88,N88=":"),1,0))</f>
        <v>3</v>
      </c>
      <c r="T88" s="242">
        <v>2</v>
      </c>
      <c r="U88" s="180"/>
      <c r="V88" s="51">
        <v>1</v>
      </c>
      <c r="W88" s="4" t="str">
        <f>C89</f>
        <v>Zuck Adam</v>
      </c>
      <c r="X88" s="7" t="s">
        <v>10</v>
      </c>
      <c r="Y88" s="52" t="str">
        <f>C95</f>
        <v>------</v>
      </c>
      <c r="Z88" s="53"/>
      <c r="AA88" s="54"/>
      <c r="AB88" s="54"/>
      <c r="AC88" s="54"/>
      <c r="AD88" s="55"/>
      <c r="AE88" s="56" t="str">
        <f t="shared" ref="AE88:AE92" si="14">IF(OR(VALUE($AJ88)=0,VALUE($AK88)=0), "0",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)</f>
        <v>0</v>
      </c>
      <c r="AF88" s="11" t="s">
        <v>7</v>
      </c>
      <c r="AG88" s="12" t="str">
        <f t="shared" ref="AG88:AG93" si="15">IF(OR(VALUE($AJ88)=0,VALUE($AK88)=0), "0",IF(AND(LEN(Z88)&gt;0,MID(Z88,1,1)="-"),"1","0")+IF(AND(LEN(AA88)&gt;0,MID(AA88,1,1)="-"),"1","0")+IF(AND(LEN(AB88)&gt;0,MID(AB88,1,1)="-"),"1","0")+IF(AND(LEN(AC88)&gt;0,MID(AC88,1,1)="-"),"1","0")+IF(AND(LEN(AD88)&gt;0,MID(AD88,1,1)="-"),"1","0"))</f>
        <v>0</v>
      </c>
      <c r="AH88" s="95"/>
      <c r="AI88" t="e">
        <f>IF(OR( AND(#REF!=AJ88,#REF!=AK88 ),  AND(#REF!=AJ88,#REF!=AK88) ),"a",    IF(OR( AND(#REF!=AJ88,#REF!=AK88 ),  AND(#REF!=AJ88,#REF!=AK88) ),"b",  ""))</f>
        <v>#REF!</v>
      </c>
      <c r="AJ88" s="154">
        <f>IF(ISBLANK(U88), A88,0)</f>
        <v>16</v>
      </c>
      <c r="AK88" s="154">
        <f>IF(ISBLANK(U94), A94,0)</f>
        <v>0</v>
      </c>
    </row>
    <row r="89" spans="1:37" ht="13.5" thickBot="1">
      <c r="A89" s="183"/>
      <c r="B89" s="222"/>
      <c r="C89" s="57" t="str">
        <f>IF(A88&gt;0,IF(VLOOKUP(A88,seznam!$A$2:$C$190,2)&gt;0,VLOOKUP(A88,seznam!$A$2:$C$190,2),"------"),"------")</f>
        <v>Zuck Adam</v>
      </c>
      <c r="D89" s="195"/>
      <c r="E89" s="195"/>
      <c r="F89" s="196"/>
      <c r="G89" s="198"/>
      <c r="H89" s="186"/>
      <c r="I89" s="188"/>
      <c r="J89" s="198"/>
      <c r="K89" s="186"/>
      <c r="L89" s="188"/>
      <c r="M89" s="198"/>
      <c r="N89" s="186"/>
      <c r="O89" s="200"/>
      <c r="P89" s="219"/>
      <c r="Q89" s="186"/>
      <c r="R89" s="188"/>
      <c r="S89" s="190"/>
      <c r="T89" s="202"/>
      <c r="U89" s="180"/>
      <c r="V89" s="58">
        <v>2</v>
      </c>
      <c r="W89" s="5" t="str">
        <f>C91</f>
        <v>Schön Daniel</v>
      </c>
      <c r="X89" s="8" t="s">
        <v>10</v>
      </c>
      <c r="Y89" s="59" t="str">
        <f>C93</f>
        <v>Musil Samuel</v>
      </c>
      <c r="Z89" s="60"/>
      <c r="AA89" s="61"/>
      <c r="AB89" s="61"/>
      <c r="AC89" s="61"/>
      <c r="AD89" s="62"/>
      <c r="AE89" s="56">
        <f t="shared" si="14"/>
        <v>0</v>
      </c>
      <c r="AF89" s="13" t="s">
        <v>7</v>
      </c>
      <c r="AG89" s="12">
        <v>3</v>
      </c>
      <c r="AH89" s="95"/>
      <c r="AI89" t="e">
        <f>IF(OR( AND(#REF!=AJ89,#REF!=AK89 ),  AND(#REF!=AJ89,#REF!=AK89) ),"a",    IF(OR( AND(#REF!=AJ89,#REF!=AK89 ),  AND(#REF!=AJ89,#REF!=AK89) ),"b",  ""))</f>
        <v>#REF!</v>
      </c>
      <c r="AJ89" s="154">
        <f>IF(ISBLANK(U90), A90,0)</f>
        <v>54</v>
      </c>
      <c r="AK89" s="154">
        <f>IF(ISBLANK(U92), A92,0)</f>
        <v>21</v>
      </c>
    </row>
    <row r="90" spans="1:37" ht="13.5" thickBot="1">
      <c r="A90" s="183">
        <v>54</v>
      </c>
      <c r="B90" s="208">
        <v>2</v>
      </c>
      <c r="C90" s="50" t="str">
        <f>IF(A90&gt;0,IF(VLOOKUP(A90,seznam!$A$2:$C$190,3)&gt;0,VLOOKUP(A90,seznam!$A$2:$C$190,3),"------"),"------")</f>
        <v>Blansko</v>
      </c>
      <c r="D90" s="185">
        <f>I88</f>
        <v>1</v>
      </c>
      <c r="E90" s="185" t="str">
        <f>H88</f>
        <v>:</v>
      </c>
      <c r="F90" s="187">
        <f>G88</f>
        <v>3</v>
      </c>
      <c r="G90" s="191"/>
      <c r="H90" s="192"/>
      <c r="I90" s="193"/>
      <c r="J90" s="197">
        <f>AE89</f>
        <v>0</v>
      </c>
      <c r="K90" s="185" t="str">
        <f>AF89</f>
        <v>:</v>
      </c>
      <c r="L90" s="187">
        <f>AG89</f>
        <v>3</v>
      </c>
      <c r="M90" s="197" t="str">
        <f>AE92</f>
        <v>0</v>
      </c>
      <c r="N90" s="185" t="str">
        <f>AF92</f>
        <v>:</v>
      </c>
      <c r="O90" s="199" t="str">
        <f>AG92</f>
        <v>0</v>
      </c>
      <c r="P90" s="205">
        <f>D90+J90+M90</f>
        <v>1</v>
      </c>
      <c r="Q90" s="185" t="s">
        <v>7</v>
      </c>
      <c r="R90" s="187">
        <f>F90+L90+O90</f>
        <v>6</v>
      </c>
      <c r="S90" s="189">
        <f>IF(D90&gt;F90,2,IF(AND(D90&lt;F90,E90=":"),1,0))+IF(J90&gt;L90,2,IF(AND(J90&lt;L90,K90=":"),1,0))+IF(M90&gt;O90,2,IF(AND(M90&lt;O90,N90=":"),1,0))</f>
        <v>2</v>
      </c>
      <c r="T90" s="236">
        <v>3</v>
      </c>
      <c r="U90" s="180"/>
      <c r="V90" s="58">
        <v>3</v>
      </c>
      <c r="W90" s="5" t="str">
        <f>C95</f>
        <v>------</v>
      </c>
      <c r="X90" s="9" t="s">
        <v>10</v>
      </c>
      <c r="Y90" s="59" t="str">
        <f>C93</f>
        <v>Musil Samuel</v>
      </c>
      <c r="Z90" s="60"/>
      <c r="AA90" s="61"/>
      <c r="AB90" s="61"/>
      <c r="AC90" s="61"/>
      <c r="AD90" s="62"/>
      <c r="AE90" s="56" t="str">
        <f t="shared" si="14"/>
        <v>0</v>
      </c>
      <c r="AF90" s="13" t="s">
        <v>7</v>
      </c>
      <c r="AG90" s="12" t="str">
        <f t="shared" si="15"/>
        <v>0</v>
      </c>
      <c r="AH90" s="95"/>
      <c r="AI90" t="e">
        <f>IF(OR( AND(#REF!=AJ90,#REF!=AK90 ),  AND(#REF!=AJ90,#REF!=AK90) ),"a",    IF(OR( AND(#REF!=AJ90,#REF!=AK90 ),  AND(#REF!=AJ90,#REF!=AK90) ),"b",  ""))</f>
        <v>#REF!</v>
      </c>
      <c r="AJ90" s="154">
        <f>IF(ISBLANK(U94), A94,0)</f>
        <v>0</v>
      </c>
      <c r="AK90" s="154">
        <f>IF(ISBLANK(U92), A92,0)</f>
        <v>21</v>
      </c>
    </row>
    <row r="91" spans="1:37" ht="13.5" thickBot="1">
      <c r="A91" s="183"/>
      <c r="B91" s="222"/>
      <c r="C91" s="57" t="str">
        <f>IF(A90&gt;0,IF(VLOOKUP(A90,seznam!$A$2:$C$190,2)&gt;0,VLOOKUP(A90,seznam!$A$2:$C$190,2),"------"),"------")</f>
        <v>Schön Daniel</v>
      </c>
      <c r="D91" s="186"/>
      <c r="E91" s="186"/>
      <c r="F91" s="188"/>
      <c r="G91" s="194"/>
      <c r="H91" s="195"/>
      <c r="I91" s="196"/>
      <c r="J91" s="198"/>
      <c r="K91" s="186"/>
      <c r="L91" s="188"/>
      <c r="M91" s="198"/>
      <c r="N91" s="186"/>
      <c r="O91" s="200"/>
      <c r="P91" s="206"/>
      <c r="Q91" s="207"/>
      <c r="R91" s="235"/>
      <c r="S91" s="190"/>
      <c r="T91" s="202"/>
      <c r="U91" s="180"/>
      <c r="V91" s="58">
        <v>4</v>
      </c>
      <c r="W91" s="5" t="str">
        <f>C89</f>
        <v>Zuck Adam</v>
      </c>
      <c r="X91" s="8" t="s">
        <v>10</v>
      </c>
      <c r="Y91" s="59" t="str">
        <f>C91</f>
        <v>Schön Daniel</v>
      </c>
      <c r="Z91" s="60"/>
      <c r="AA91" s="61"/>
      <c r="AB91" s="61"/>
      <c r="AC91" s="61"/>
      <c r="AD91" s="62"/>
      <c r="AE91" s="56">
        <v>3</v>
      </c>
      <c r="AF91" s="13" t="s">
        <v>7</v>
      </c>
      <c r="AG91" s="12">
        <v>1</v>
      </c>
      <c r="AH91" s="95"/>
      <c r="AI91" t="e">
        <f>IF(OR( AND(#REF!=AJ91,#REF!=AK91 ),  AND(#REF!=AJ91,#REF!=AK91) ),"a",    IF(OR( AND(#REF!=AJ91,#REF!=AK91 ),  AND(#REF!=AJ91,#REF!=AK91) ),"b",  ""))</f>
        <v>#REF!</v>
      </c>
      <c r="AJ91" s="154">
        <f>IF(ISBLANK(U88), A88,0)</f>
        <v>16</v>
      </c>
      <c r="AK91" s="154">
        <f>IF(ISBLANK(U90), A90,0)</f>
        <v>54</v>
      </c>
    </row>
    <row r="92" spans="1:37" ht="13.5" thickBot="1">
      <c r="A92" s="183">
        <v>21</v>
      </c>
      <c r="B92" s="208">
        <v>3</v>
      </c>
      <c r="C92" s="50" t="str">
        <f>IF(A92&gt;0,IF(VLOOKUP(A92,seznam!$A$2:$C$190,3)&gt;0,VLOOKUP(A92,seznam!$A$2:$C$190,3),"------"),"------")</f>
        <v>Blansko</v>
      </c>
      <c r="D92" s="185">
        <f>L88</f>
        <v>3</v>
      </c>
      <c r="E92" s="185" t="str">
        <f>K88</f>
        <v>:</v>
      </c>
      <c r="F92" s="187">
        <f>J88</f>
        <v>0</v>
      </c>
      <c r="G92" s="197">
        <f>L90</f>
        <v>3</v>
      </c>
      <c r="H92" s="185" t="str">
        <f>K90</f>
        <v>:</v>
      </c>
      <c r="I92" s="187">
        <f>J90</f>
        <v>0</v>
      </c>
      <c r="J92" s="191"/>
      <c r="K92" s="192"/>
      <c r="L92" s="193"/>
      <c r="M92" s="197" t="str">
        <f>AG90</f>
        <v>0</v>
      </c>
      <c r="N92" s="185" t="str">
        <f>AF90</f>
        <v>:</v>
      </c>
      <c r="O92" s="199" t="str">
        <f>AE90</f>
        <v>0</v>
      </c>
      <c r="P92" s="205">
        <f>D92+G92+M92</f>
        <v>6</v>
      </c>
      <c r="Q92" s="185" t="s">
        <v>7</v>
      </c>
      <c r="R92" s="187">
        <f>F92+I92+O92</f>
        <v>0</v>
      </c>
      <c r="S92" s="189">
        <f>IF(D92&gt;F92,2,IF(AND(D92&lt;F92,E92=":"),1,0))+IF(G92&gt;I92,2,IF(AND(G92&lt;I92,H92=":"),1,0))+IF(M92&gt;O92,2,IF(AND(M92&lt;O92,N92=":"),1,0))</f>
        <v>4</v>
      </c>
      <c r="T92" s="201">
        <v>1</v>
      </c>
      <c r="U92" s="180"/>
      <c r="V92" s="58">
        <v>5</v>
      </c>
      <c r="W92" s="5" t="str">
        <f>C91</f>
        <v>Schön Daniel</v>
      </c>
      <c r="X92" s="8" t="s">
        <v>10</v>
      </c>
      <c r="Y92" s="59" t="str">
        <f>C95</f>
        <v>------</v>
      </c>
      <c r="Z92" s="60"/>
      <c r="AA92" s="61"/>
      <c r="AB92" s="61"/>
      <c r="AC92" s="61"/>
      <c r="AD92" s="62"/>
      <c r="AE92" s="56" t="str">
        <f t="shared" si="14"/>
        <v>0</v>
      </c>
      <c r="AF92" s="13" t="s">
        <v>7</v>
      </c>
      <c r="AG92" s="12" t="str">
        <f t="shared" si="15"/>
        <v>0</v>
      </c>
      <c r="AH92" s="95"/>
      <c r="AI92" t="e">
        <f>IF(OR( AND(#REF!=AJ92,#REF!=AK92 ),  AND(#REF!=AJ92,#REF!=AK92) ),"a",    IF(OR( AND(#REF!=AJ92,#REF!=AK92 ),  AND(#REF!=AJ92,#REF!=AK92) ),"b",  ""))</f>
        <v>#REF!</v>
      </c>
      <c r="AJ92" s="154">
        <f>IF(ISBLANK(U90), A90,0)</f>
        <v>54</v>
      </c>
      <c r="AK92" s="154">
        <f>IF(ISBLANK(U94), A94,0)</f>
        <v>0</v>
      </c>
    </row>
    <row r="93" spans="1:37" ht="13.5" thickBot="1">
      <c r="A93" s="183"/>
      <c r="B93" s="222"/>
      <c r="C93" s="57" t="str">
        <f>IF(A92&gt;0,IF(VLOOKUP(A92,seznam!$A$2:$C$190,2)&gt;0,VLOOKUP(A92,seznam!$A$2:$C$190,2),"------"),"------")</f>
        <v>Musil Samuel</v>
      </c>
      <c r="D93" s="186"/>
      <c r="E93" s="186"/>
      <c r="F93" s="188"/>
      <c r="G93" s="198"/>
      <c r="H93" s="186"/>
      <c r="I93" s="188"/>
      <c r="J93" s="194"/>
      <c r="K93" s="195"/>
      <c r="L93" s="196"/>
      <c r="M93" s="198"/>
      <c r="N93" s="186"/>
      <c r="O93" s="200"/>
      <c r="P93" s="219"/>
      <c r="Q93" s="186"/>
      <c r="R93" s="188"/>
      <c r="S93" s="190"/>
      <c r="T93" s="202"/>
      <c r="U93" s="180"/>
      <c r="V93" s="64">
        <v>6</v>
      </c>
      <c r="W93" s="6" t="str">
        <f>C93</f>
        <v>Musil Samuel</v>
      </c>
      <c r="X93" s="10" t="s">
        <v>10</v>
      </c>
      <c r="Y93" s="65" t="str">
        <f>C89</f>
        <v>Zuck Adam</v>
      </c>
      <c r="Z93" s="66"/>
      <c r="AA93" s="67"/>
      <c r="AB93" s="67"/>
      <c r="AC93" s="67"/>
      <c r="AD93" s="68"/>
      <c r="AE93" s="105">
        <v>3</v>
      </c>
      <c r="AF93" s="15" t="s">
        <v>7</v>
      </c>
      <c r="AG93" s="49">
        <f t="shared" si="15"/>
        <v>0</v>
      </c>
      <c r="AH93" s="95"/>
      <c r="AI93" t="e">
        <f>IF(OR( AND(#REF!=AJ93,#REF!=AK93 ),  AND(#REF!=AJ93,#REF!=AK93) ),"a",    IF(OR( AND(#REF!=AJ93,#REF!=AK93 ),  AND(#REF!=AJ93,#REF!=AK93) ),"b",  ""))</f>
        <v>#REF!</v>
      </c>
      <c r="AJ93" s="154">
        <f>IF(ISBLANK(U92), A92,0)</f>
        <v>21</v>
      </c>
      <c r="AK93" s="154">
        <f>IF(ISBLANK(U88), A88,0)</f>
        <v>16</v>
      </c>
    </row>
    <row r="94" spans="1:37">
      <c r="A94" s="183"/>
      <c r="B94" s="208">
        <v>4</v>
      </c>
      <c r="C94" s="50" t="str">
        <f>IF(A94&gt;0,IF(VLOOKUP(A94,seznam!$A$2:$C$190,3)&gt;0,VLOOKUP(A94,seznam!$A$2:$C$190,3),"------"),"------")</f>
        <v>------</v>
      </c>
      <c r="D94" s="185" t="str">
        <f>O88</f>
        <v>0</v>
      </c>
      <c r="E94" s="185" t="str">
        <f>N88</f>
        <v>:</v>
      </c>
      <c r="F94" s="187" t="str">
        <f>M88</f>
        <v>0</v>
      </c>
      <c r="G94" s="197" t="str">
        <f>O90</f>
        <v>0</v>
      </c>
      <c r="H94" s="185" t="str">
        <f>N90</f>
        <v>:</v>
      </c>
      <c r="I94" s="187" t="str">
        <f>M90</f>
        <v>0</v>
      </c>
      <c r="J94" s="197" t="str">
        <f>O92</f>
        <v>0</v>
      </c>
      <c r="K94" s="185" t="str">
        <f>N92</f>
        <v>:</v>
      </c>
      <c r="L94" s="187" t="str">
        <f>M92</f>
        <v>0</v>
      </c>
      <c r="M94" s="191"/>
      <c r="N94" s="192"/>
      <c r="O94" s="214"/>
      <c r="P94" s="205">
        <f>D94+G94+J94</f>
        <v>0</v>
      </c>
      <c r="Q94" s="185" t="s">
        <v>7</v>
      </c>
      <c r="R94" s="187">
        <f>F94+I94+L94</f>
        <v>0</v>
      </c>
      <c r="S94" s="189">
        <f>IF(D94&gt;F94,2,IF(AND(D94&lt;F94,E94=":"),1,0))+IF(G94&gt;I94,2,IF(AND(G94&lt;I94,H94=":"),1,0))+IF(J94&gt;L94,2,IF(AND(J94&lt;L94,K94=":"),1,0))</f>
        <v>0</v>
      </c>
      <c r="T94" s="211"/>
      <c r="U94" s="181"/>
      <c r="AH94" s="95"/>
      <c r="AJ94" s="154"/>
      <c r="AK94" s="154"/>
    </row>
    <row r="95" spans="1:37" ht="13.5" thickBot="1">
      <c r="A95" s="184"/>
      <c r="B95" s="209"/>
      <c r="C95" s="71" t="str">
        <f>IF(A94&gt;0,IF(VLOOKUP(A94,seznam!$A$2:$C$190,2)&gt;0,VLOOKUP(A94,seznam!$A$2:$C$190,2),"------"),"------")</f>
        <v>------</v>
      </c>
      <c r="D95" s="210"/>
      <c r="E95" s="210"/>
      <c r="F95" s="213"/>
      <c r="G95" s="218"/>
      <c r="H95" s="210"/>
      <c r="I95" s="213"/>
      <c r="J95" s="218"/>
      <c r="K95" s="210"/>
      <c r="L95" s="213"/>
      <c r="M95" s="215"/>
      <c r="N95" s="216"/>
      <c r="O95" s="217"/>
      <c r="P95" s="221"/>
      <c r="Q95" s="210"/>
      <c r="R95" s="213"/>
      <c r="S95" s="220"/>
      <c r="T95" s="212"/>
      <c r="U95" s="181"/>
      <c r="AH95" s="95"/>
      <c r="AJ95" s="154"/>
      <c r="AK95" s="154"/>
    </row>
    <row r="96" spans="1:37" ht="13.5" thickBot="1">
      <c r="AH96" s="95"/>
      <c r="AJ96" s="154"/>
      <c r="AK96" s="154"/>
    </row>
    <row r="97" spans="1:37" ht="13.5" thickBot="1">
      <c r="A97" s="74" t="s">
        <v>2</v>
      </c>
      <c r="B97" s="203" t="s">
        <v>15</v>
      </c>
      <c r="C97" s="204"/>
      <c r="D97" s="238">
        <v>1</v>
      </c>
      <c r="E97" s="233"/>
      <c r="F97" s="234"/>
      <c r="G97" s="232">
        <v>2</v>
      </c>
      <c r="H97" s="233"/>
      <c r="I97" s="234"/>
      <c r="J97" s="232">
        <v>3</v>
      </c>
      <c r="K97" s="233"/>
      <c r="L97" s="234"/>
      <c r="M97" s="232">
        <v>4</v>
      </c>
      <c r="N97" s="233"/>
      <c r="O97" s="239"/>
      <c r="P97" s="238" t="s">
        <v>4</v>
      </c>
      <c r="Q97" s="240"/>
      <c r="R97" s="241"/>
      <c r="S97" s="82" t="s">
        <v>5</v>
      </c>
      <c r="T97" s="75" t="s">
        <v>6</v>
      </c>
      <c r="AH97" s="95"/>
      <c r="AJ97" s="154"/>
      <c r="AK97" s="154"/>
    </row>
    <row r="98" spans="1:37" ht="13.5" thickBot="1">
      <c r="A98" s="182">
        <v>24</v>
      </c>
      <c r="B98" s="223">
        <v>1</v>
      </c>
      <c r="C98" s="50" t="str">
        <f>IF(A98&gt;0,IF(VLOOKUP(A98,seznam!$A$2:$C$190,3)&gt;0,VLOOKUP(A98,seznam!$A$2:$C$190,3),"------"),"------")</f>
        <v>Blansko</v>
      </c>
      <c r="D98" s="224"/>
      <c r="E98" s="225"/>
      <c r="F98" s="226"/>
      <c r="G98" s="227">
        <f>AE101</f>
        <v>3</v>
      </c>
      <c r="H98" s="228" t="str">
        <f>AF101</f>
        <v>:</v>
      </c>
      <c r="I98" s="231">
        <f>AG101</f>
        <v>0</v>
      </c>
      <c r="J98" s="227">
        <f>AG103</f>
        <v>1</v>
      </c>
      <c r="K98" s="228" t="str">
        <f>AF103</f>
        <v>:</v>
      </c>
      <c r="L98" s="231">
        <f>AE103</f>
        <v>3</v>
      </c>
      <c r="M98" s="227" t="str">
        <f>AE98</f>
        <v>0</v>
      </c>
      <c r="N98" s="228" t="str">
        <f>AF98</f>
        <v>:</v>
      </c>
      <c r="O98" s="230" t="str">
        <f>AG98</f>
        <v>0</v>
      </c>
      <c r="P98" s="229">
        <f>G98+J98+M98</f>
        <v>4</v>
      </c>
      <c r="Q98" s="228" t="s">
        <v>7</v>
      </c>
      <c r="R98" s="231">
        <f>I98+L98+O98</f>
        <v>3</v>
      </c>
      <c r="S98" s="237">
        <f>IF(G98&gt;I98,2,IF(AND(G98&lt;I98,H98=":"),1,0))+IF(J98&gt;L98,2,IF(AND(J98&lt;L98,K98=":"),1,0))+IF(M98&gt;O98,2,IF(AND(M98&lt;O98,N98=":"),1,0))</f>
        <v>3</v>
      </c>
      <c r="T98" s="242">
        <v>2</v>
      </c>
      <c r="U98" s="180"/>
      <c r="V98" s="51">
        <v>1</v>
      </c>
      <c r="W98" s="4" t="str">
        <f>C99</f>
        <v>Zouharová Zuzana</v>
      </c>
      <c r="X98" s="7" t="s">
        <v>10</v>
      </c>
      <c r="Y98" s="52" t="str">
        <f>C105</f>
        <v>------</v>
      </c>
      <c r="Z98" s="53"/>
      <c r="AA98" s="54"/>
      <c r="AB98" s="54"/>
      <c r="AC98" s="54"/>
      <c r="AD98" s="55"/>
      <c r="AE98" s="56" t="str">
        <f t="shared" ref="AE98:AE102" si="16">IF(OR(VALUE($AJ98)=0,VALUE($AK98)=0), "0",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)</f>
        <v>0</v>
      </c>
      <c r="AF98" s="11" t="s">
        <v>7</v>
      </c>
      <c r="AG98" s="12" t="str">
        <f t="shared" ref="AG98:AG102" si="17">IF(OR(VALUE($AJ98)=0,VALUE($AK98)=0), "0",IF(AND(LEN(Z98)&gt;0,MID(Z98,1,1)="-"),"1","0")+IF(AND(LEN(AA98)&gt;0,MID(AA98,1,1)="-"),"1","0")+IF(AND(LEN(AB98)&gt;0,MID(AB98,1,1)="-"),"1","0")+IF(AND(LEN(AC98)&gt;0,MID(AC98,1,1)="-"),"1","0")+IF(AND(LEN(AD98)&gt;0,MID(AD98,1,1)="-"),"1","0"))</f>
        <v>0</v>
      </c>
      <c r="AH98" s="95"/>
      <c r="AI98" t="e">
        <f>IF(OR( AND(#REF!=AJ98,#REF!=AK98 ),  AND(#REF!=AJ98,#REF!=AK98) ),"a",    IF(OR( AND(#REF!=AJ98,#REF!=AK98 ),  AND(#REF!=AJ98,#REF!=AK98) ),"b",  ""))</f>
        <v>#REF!</v>
      </c>
      <c r="AJ98" s="154">
        <f>IF(ISBLANK(U98), A98,0)</f>
        <v>24</v>
      </c>
      <c r="AK98" s="154">
        <f>IF(ISBLANK(U104), A104,0)</f>
        <v>0</v>
      </c>
    </row>
    <row r="99" spans="1:37" ht="13.5" thickBot="1">
      <c r="A99" s="183"/>
      <c r="B99" s="222"/>
      <c r="C99" s="57" t="str">
        <f>IF(A98&gt;0,IF(VLOOKUP(A98,seznam!$A$2:$C$190,2)&gt;0,VLOOKUP(A98,seznam!$A$2:$C$190,2),"------"),"------")</f>
        <v>Zouharová Zuzana</v>
      </c>
      <c r="D99" s="195"/>
      <c r="E99" s="195"/>
      <c r="F99" s="196"/>
      <c r="G99" s="198"/>
      <c r="H99" s="186"/>
      <c r="I99" s="188"/>
      <c r="J99" s="198"/>
      <c r="K99" s="186"/>
      <c r="L99" s="188"/>
      <c r="M99" s="198"/>
      <c r="N99" s="186"/>
      <c r="O99" s="200"/>
      <c r="P99" s="219"/>
      <c r="Q99" s="186"/>
      <c r="R99" s="188"/>
      <c r="S99" s="190"/>
      <c r="T99" s="202"/>
      <c r="U99" s="180"/>
      <c r="V99" s="58">
        <v>2</v>
      </c>
      <c r="W99" s="5" t="str">
        <f>C101</f>
        <v>Bojdová Simona</v>
      </c>
      <c r="X99" s="8" t="s">
        <v>10</v>
      </c>
      <c r="Y99" s="59" t="str">
        <f>C103</f>
        <v>Barták Lukáš</v>
      </c>
      <c r="Z99" s="60"/>
      <c r="AA99" s="61"/>
      <c r="AB99" s="61"/>
      <c r="AC99" s="61"/>
      <c r="AD99" s="62"/>
      <c r="AE99" s="56">
        <f t="shared" si="16"/>
        <v>0</v>
      </c>
      <c r="AF99" s="13" t="s">
        <v>7</v>
      </c>
      <c r="AG99" s="12">
        <v>3</v>
      </c>
      <c r="AH99" s="95"/>
      <c r="AI99" t="e">
        <f>IF(OR( AND(#REF!=AJ99,#REF!=AK99 ),  AND(#REF!=AJ99,#REF!=AK99) ),"a",    IF(OR( AND(#REF!=AJ99,#REF!=AK99 ),  AND(#REF!=AJ99,#REF!=AK99) ),"b",  ""))</f>
        <v>#REF!</v>
      </c>
      <c r="AJ99" s="154">
        <f>IF(ISBLANK(U100), A100,0)</f>
        <v>51</v>
      </c>
      <c r="AK99" s="154">
        <f>IF(ISBLANK(U102), A102,0)</f>
        <v>27</v>
      </c>
    </row>
    <row r="100" spans="1:37" ht="13.5" thickBot="1">
      <c r="A100" s="183">
        <v>51</v>
      </c>
      <c r="B100" s="208">
        <v>2</v>
      </c>
      <c r="C100" s="50" t="str">
        <f>IF(A100&gt;0,IF(VLOOKUP(A100,seznam!$A$2:$C$190,3)&gt;0,VLOOKUP(A100,seznam!$A$2:$C$190,3),"------"),"------")</f>
        <v>Blansko</v>
      </c>
      <c r="D100" s="185">
        <f>I98</f>
        <v>0</v>
      </c>
      <c r="E100" s="185" t="str">
        <f>H98</f>
        <v>:</v>
      </c>
      <c r="F100" s="187">
        <f>G98</f>
        <v>3</v>
      </c>
      <c r="G100" s="191"/>
      <c r="H100" s="192"/>
      <c r="I100" s="193"/>
      <c r="J100" s="197">
        <f>AE99</f>
        <v>0</v>
      </c>
      <c r="K100" s="185" t="str">
        <f>AF99</f>
        <v>:</v>
      </c>
      <c r="L100" s="187">
        <f>AG99</f>
        <v>3</v>
      </c>
      <c r="M100" s="197" t="str">
        <f>AE102</f>
        <v>0</v>
      </c>
      <c r="N100" s="185" t="str">
        <f>AF102</f>
        <v>:</v>
      </c>
      <c r="O100" s="199" t="str">
        <f>AG102</f>
        <v>0</v>
      </c>
      <c r="P100" s="205">
        <f>D100+J100+M100</f>
        <v>0</v>
      </c>
      <c r="Q100" s="185" t="s">
        <v>7</v>
      </c>
      <c r="R100" s="187">
        <f>F100+L100+O100</f>
        <v>6</v>
      </c>
      <c r="S100" s="189">
        <f>IF(D100&gt;F100,2,IF(AND(D100&lt;F100,E100=":"),1,0))+IF(J100&gt;L100,2,IF(AND(J100&lt;L100,K100=":"),1,0))+IF(M100&gt;O100,2,IF(AND(M100&lt;O100,N100=":"),1,0))</f>
        <v>2</v>
      </c>
      <c r="T100" s="236">
        <v>3</v>
      </c>
      <c r="U100" s="180"/>
      <c r="V100" s="58">
        <v>3</v>
      </c>
      <c r="W100" s="5" t="str">
        <f>C105</f>
        <v>------</v>
      </c>
      <c r="X100" s="9" t="s">
        <v>10</v>
      </c>
      <c r="Y100" s="59" t="str">
        <f>C103</f>
        <v>Barták Lukáš</v>
      </c>
      <c r="Z100" s="60"/>
      <c r="AA100" s="61"/>
      <c r="AB100" s="61"/>
      <c r="AC100" s="61"/>
      <c r="AD100" s="62"/>
      <c r="AE100" s="56" t="str">
        <f t="shared" si="16"/>
        <v>0</v>
      </c>
      <c r="AF100" s="13" t="s">
        <v>7</v>
      </c>
      <c r="AG100" s="12" t="str">
        <f t="shared" si="17"/>
        <v>0</v>
      </c>
      <c r="AH100" s="95"/>
      <c r="AI100" t="e">
        <f>IF(OR( AND(#REF!=AJ100,#REF!=AK100 ),  AND(#REF!=AJ100,#REF!=AK100) ),"a",    IF(OR( AND(#REF!=AJ100,#REF!=AK100 ),  AND(#REF!=AJ100,#REF!=AK100) ),"b",  ""))</f>
        <v>#REF!</v>
      </c>
      <c r="AJ100" s="154">
        <f>IF(ISBLANK(U104), A104,0)</f>
        <v>0</v>
      </c>
      <c r="AK100" s="154">
        <f>IF(ISBLANK(U102), A102,0)</f>
        <v>27</v>
      </c>
    </row>
    <row r="101" spans="1:37" ht="13.5" thickBot="1">
      <c r="A101" s="183"/>
      <c r="B101" s="222"/>
      <c r="C101" s="57" t="str">
        <f>IF(A100&gt;0,IF(VLOOKUP(A100,seznam!$A$2:$C$190,2)&gt;0,VLOOKUP(A100,seznam!$A$2:$C$190,2),"------"),"------")</f>
        <v>Bojdová Simona</v>
      </c>
      <c r="D101" s="186"/>
      <c r="E101" s="186"/>
      <c r="F101" s="188"/>
      <c r="G101" s="194"/>
      <c r="H101" s="195"/>
      <c r="I101" s="196"/>
      <c r="J101" s="198"/>
      <c r="K101" s="186"/>
      <c r="L101" s="188"/>
      <c r="M101" s="198"/>
      <c r="N101" s="186"/>
      <c r="O101" s="200"/>
      <c r="P101" s="206"/>
      <c r="Q101" s="207"/>
      <c r="R101" s="235"/>
      <c r="S101" s="190"/>
      <c r="T101" s="202"/>
      <c r="U101" s="180"/>
      <c r="V101" s="58">
        <v>4</v>
      </c>
      <c r="W101" s="5" t="str">
        <f>C99</f>
        <v>Zouharová Zuzana</v>
      </c>
      <c r="X101" s="8" t="s">
        <v>10</v>
      </c>
      <c r="Y101" s="59" t="str">
        <f>C101</f>
        <v>Bojdová Simona</v>
      </c>
      <c r="Z101" s="60"/>
      <c r="AA101" s="61"/>
      <c r="AB101" s="61"/>
      <c r="AC101" s="61"/>
      <c r="AD101" s="62"/>
      <c r="AE101" s="56">
        <v>3</v>
      </c>
      <c r="AF101" s="13" t="s">
        <v>7</v>
      </c>
      <c r="AG101" s="12">
        <f t="shared" si="17"/>
        <v>0</v>
      </c>
      <c r="AH101" s="95"/>
      <c r="AI101" t="e">
        <f>IF(OR( AND(#REF!=AJ101,#REF!=AK101 ),  AND(#REF!=AJ101,#REF!=AK101) ),"a",    IF(OR( AND(#REF!=AJ101,#REF!=AK101 ),  AND(#REF!=AJ101,#REF!=AK101) ),"b",  ""))</f>
        <v>#REF!</v>
      </c>
      <c r="AJ101" s="154">
        <f>IF(ISBLANK(U98), A98,0)</f>
        <v>24</v>
      </c>
      <c r="AK101" s="154">
        <f>IF(ISBLANK(U100), A100,0)</f>
        <v>51</v>
      </c>
    </row>
    <row r="102" spans="1:37" ht="13.5" thickBot="1">
      <c r="A102" s="183">
        <v>27</v>
      </c>
      <c r="B102" s="208">
        <v>3</v>
      </c>
      <c r="C102" s="50" t="str">
        <f>IF(A102&gt;0,IF(VLOOKUP(A102,seznam!$A$2:$C$190,3)&gt;0,VLOOKUP(A102,seznam!$A$2:$C$190,3),"------"),"------")</f>
        <v>Kunštát</v>
      </c>
      <c r="D102" s="185">
        <f>L98</f>
        <v>3</v>
      </c>
      <c r="E102" s="185" t="str">
        <f>K98</f>
        <v>:</v>
      </c>
      <c r="F102" s="187">
        <f>J98</f>
        <v>1</v>
      </c>
      <c r="G102" s="197">
        <f>L100</f>
        <v>3</v>
      </c>
      <c r="H102" s="185" t="str">
        <f>K100</f>
        <v>:</v>
      </c>
      <c r="I102" s="187">
        <f>J100</f>
        <v>0</v>
      </c>
      <c r="J102" s="191"/>
      <c r="K102" s="192"/>
      <c r="L102" s="193"/>
      <c r="M102" s="197" t="str">
        <f>AG100</f>
        <v>0</v>
      </c>
      <c r="N102" s="185" t="str">
        <f>AF100</f>
        <v>:</v>
      </c>
      <c r="O102" s="199" t="str">
        <f>AE100</f>
        <v>0</v>
      </c>
      <c r="P102" s="205">
        <f>D102+G102+M102</f>
        <v>6</v>
      </c>
      <c r="Q102" s="185" t="s">
        <v>7</v>
      </c>
      <c r="R102" s="187">
        <f>F102+I102+O102</f>
        <v>1</v>
      </c>
      <c r="S102" s="189">
        <f>IF(D102&gt;F102,2,IF(AND(D102&lt;F102,E102=":"),1,0))+IF(G102&gt;I102,2,IF(AND(G102&lt;I102,H102=":"),1,0))+IF(M102&gt;O102,2,IF(AND(M102&lt;O102,N102=":"),1,0))</f>
        <v>4</v>
      </c>
      <c r="T102" s="201">
        <v>1</v>
      </c>
      <c r="U102" s="180"/>
      <c r="V102" s="58">
        <v>5</v>
      </c>
      <c r="W102" s="5" t="str">
        <f>C101</f>
        <v>Bojdová Simona</v>
      </c>
      <c r="X102" s="8" t="s">
        <v>10</v>
      </c>
      <c r="Y102" s="59" t="str">
        <f>C105</f>
        <v>------</v>
      </c>
      <c r="Z102" s="60"/>
      <c r="AA102" s="61"/>
      <c r="AB102" s="61"/>
      <c r="AC102" s="61"/>
      <c r="AD102" s="62"/>
      <c r="AE102" s="56" t="str">
        <f t="shared" si="16"/>
        <v>0</v>
      </c>
      <c r="AF102" s="13" t="s">
        <v>7</v>
      </c>
      <c r="AG102" s="12" t="str">
        <f t="shared" si="17"/>
        <v>0</v>
      </c>
      <c r="AH102" s="95"/>
      <c r="AI102" t="e">
        <f>IF(OR( AND(#REF!=AJ102,#REF!=AK102 ),  AND(#REF!=AJ102,#REF!=AK102) ),"a",    IF(OR( AND(#REF!=AJ102,#REF!=AK102 ),  AND(#REF!=AJ102,#REF!=AK102) ),"b",  ""))</f>
        <v>#REF!</v>
      </c>
      <c r="AJ102" s="154">
        <f>IF(ISBLANK(U100), A100,0)</f>
        <v>51</v>
      </c>
      <c r="AK102" s="154">
        <f>IF(ISBLANK(U104), A104,0)</f>
        <v>0</v>
      </c>
    </row>
    <row r="103" spans="1:37" ht="13.5" thickBot="1">
      <c r="A103" s="183"/>
      <c r="B103" s="222"/>
      <c r="C103" s="57" t="str">
        <f>IF(A102&gt;0,IF(VLOOKUP(A102,seznam!$A$2:$C$190,2)&gt;0,VLOOKUP(A102,seznam!$A$2:$C$190,2),"------"),"------")</f>
        <v>Barták Lukáš</v>
      </c>
      <c r="D103" s="186"/>
      <c r="E103" s="186"/>
      <c r="F103" s="188"/>
      <c r="G103" s="198"/>
      <c r="H103" s="186"/>
      <c r="I103" s="188"/>
      <c r="J103" s="194"/>
      <c r="K103" s="195"/>
      <c r="L103" s="196"/>
      <c r="M103" s="198"/>
      <c r="N103" s="186"/>
      <c r="O103" s="200"/>
      <c r="P103" s="219"/>
      <c r="Q103" s="186"/>
      <c r="R103" s="188"/>
      <c r="S103" s="190"/>
      <c r="T103" s="202"/>
      <c r="U103" s="180"/>
      <c r="V103" s="64">
        <v>6</v>
      </c>
      <c r="W103" s="6" t="str">
        <f>C103</f>
        <v>Barták Lukáš</v>
      </c>
      <c r="X103" s="10" t="s">
        <v>10</v>
      </c>
      <c r="Y103" s="65" t="str">
        <f>C99</f>
        <v>Zouharová Zuzana</v>
      </c>
      <c r="Z103" s="66"/>
      <c r="AA103" s="67"/>
      <c r="AB103" s="67"/>
      <c r="AC103" s="67"/>
      <c r="AD103" s="68"/>
      <c r="AE103" s="105">
        <v>3</v>
      </c>
      <c r="AF103" s="15" t="s">
        <v>7</v>
      </c>
      <c r="AG103" s="49">
        <v>1</v>
      </c>
      <c r="AH103" s="95"/>
      <c r="AI103" t="e">
        <f>IF(OR( AND(#REF!=AJ103,#REF!=AK103 ),  AND(#REF!=AJ103,#REF!=AK103) ),"a",    IF(OR( AND(#REF!=AJ103,#REF!=AK103 ),  AND(#REF!=AJ103,#REF!=AK103) ),"b",  ""))</f>
        <v>#REF!</v>
      </c>
      <c r="AJ103" s="154">
        <f>IF(ISBLANK(U102), A102,0)</f>
        <v>27</v>
      </c>
      <c r="AK103" s="154">
        <f>IF(ISBLANK(U98), A98,0)</f>
        <v>24</v>
      </c>
    </row>
    <row r="104" spans="1:37">
      <c r="A104" s="183"/>
      <c r="B104" s="208">
        <v>4</v>
      </c>
      <c r="C104" s="50" t="str">
        <f>IF(A104&gt;0,IF(VLOOKUP(A104,seznam!$A$2:$C$190,3)&gt;0,VLOOKUP(A104,seznam!$A$2:$C$190,3),"------"),"------")</f>
        <v>------</v>
      </c>
      <c r="D104" s="185" t="str">
        <f>O98</f>
        <v>0</v>
      </c>
      <c r="E104" s="185" t="str">
        <f>N98</f>
        <v>:</v>
      </c>
      <c r="F104" s="187" t="str">
        <f>M98</f>
        <v>0</v>
      </c>
      <c r="G104" s="197" t="str">
        <f>O100</f>
        <v>0</v>
      </c>
      <c r="H104" s="185" t="str">
        <f>N100</f>
        <v>:</v>
      </c>
      <c r="I104" s="187" t="str">
        <f>M100</f>
        <v>0</v>
      </c>
      <c r="J104" s="197" t="str">
        <f>O102</f>
        <v>0</v>
      </c>
      <c r="K104" s="185" t="str">
        <f>N102</f>
        <v>:</v>
      </c>
      <c r="L104" s="187" t="str">
        <f>M102</f>
        <v>0</v>
      </c>
      <c r="M104" s="191"/>
      <c r="N104" s="192"/>
      <c r="O104" s="214"/>
      <c r="P104" s="205">
        <f>D104+G104+J104</f>
        <v>0</v>
      </c>
      <c r="Q104" s="185" t="s">
        <v>7</v>
      </c>
      <c r="R104" s="187">
        <f>F104+I104+L104</f>
        <v>0</v>
      </c>
      <c r="S104" s="189">
        <f>IF(D104&gt;F104,2,IF(AND(D104&lt;F104,E104=":"),1,0))+IF(G104&gt;I104,2,IF(AND(G104&lt;I104,H104=":"),1,0))+IF(J104&gt;L104,2,IF(AND(J104&lt;L104,K104=":"),1,0))</f>
        <v>0</v>
      </c>
      <c r="T104" s="211"/>
      <c r="U104" s="181"/>
      <c r="AH104" s="95"/>
      <c r="AJ104" s="154"/>
      <c r="AK104" s="154"/>
    </row>
    <row r="105" spans="1:37" ht="13.5" thickBot="1">
      <c r="A105" s="184"/>
      <c r="B105" s="209"/>
      <c r="C105" s="71" t="str">
        <f>IF(A104&gt;0,IF(VLOOKUP(A104,seznam!$A$2:$C$190,2)&gt;0,VLOOKUP(A104,seznam!$A$2:$C$190,2),"------"),"------")</f>
        <v>------</v>
      </c>
      <c r="D105" s="210"/>
      <c r="E105" s="210"/>
      <c r="F105" s="213"/>
      <c r="G105" s="218"/>
      <c r="H105" s="210"/>
      <c r="I105" s="213"/>
      <c r="J105" s="218"/>
      <c r="K105" s="210"/>
      <c r="L105" s="213"/>
      <c r="M105" s="215"/>
      <c r="N105" s="216"/>
      <c r="O105" s="217"/>
      <c r="P105" s="221"/>
      <c r="Q105" s="210"/>
      <c r="R105" s="213"/>
      <c r="S105" s="220"/>
      <c r="T105" s="212"/>
      <c r="U105" s="181"/>
      <c r="AH105" s="95"/>
      <c r="AJ105" s="154"/>
      <c r="AK105" s="154"/>
    </row>
    <row r="106" spans="1:37">
      <c r="AH106" s="95"/>
      <c r="AJ106" s="154"/>
      <c r="AK106" s="154"/>
    </row>
    <row r="107" spans="1:37">
      <c r="A107"/>
      <c r="B107" s="154"/>
      <c r="C107" s="154"/>
      <c r="D107"/>
      <c r="E107"/>
      <c r="F107"/>
      <c r="G107" s="173"/>
      <c r="H107" s="149"/>
      <c r="I107" s="149"/>
      <c r="J107" s="149"/>
      <c r="K107" s="175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7" ht="12.75" customHeight="1">
      <c r="A108"/>
      <c r="B108" s="154"/>
      <c r="C108" s="154"/>
      <c r="D108"/>
      <c r="E108"/>
      <c r="F108"/>
      <c r="G108" s="251"/>
      <c r="H108" s="176"/>
      <c r="I108" s="176"/>
      <c r="J108" s="149"/>
      <c r="K108" s="175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7" ht="13.5" customHeight="1">
      <c r="A109"/>
      <c r="B109" s="154"/>
      <c r="C109" s="154"/>
      <c r="D109"/>
      <c r="E109"/>
      <c r="F109"/>
      <c r="G109" s="252"/>
      <c r="H109" s="176"/>
      <c r="I109" s="176"/>
      <c r="J109" s="149"/>
      <c r="K109" s="175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7" ht="12.75" customHeight="1">
      <c r="A110"/>
      <c r="B110" s="154"/>
      <c r="C110" s="154"/>
      <c r="D110"/>
      <c r="E110"/>
      <c r="F110"/>
      <c r="G110" s="251"/>
      <c r="H110" s="176"/>
      <c r="I110" s="176"/>
      <c r="J110" s="149"/>
      <c r="K110" s="175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7" ht="13.5" customHeight="1">
      <c r="A111"/>
      <c r="B111" s="154"/>
      <c r="C111" s="154"/>
      <c r="D111"/>
      <c r="E111"/>
      <c r="F111"/>
      <c r="G111" s="252"/>
      <c r="H111" s="176"/>
      <c r="I111" s="176"/>
      <c r="J111" s="149"/>
      <c r="K111" s="175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7" ht="12.75" customHeight="1">
      <c r="A112"/>
      <c r="B112" s="154"/>
      <c r="C112" s="154"/>
      <c r="D112"/>
      <c r="E112"/>
      <c r="F112"/>
      <c r="G112" s="251"/>
      <c r="H112" s="176"/>
      <c r="I112" s="176"/>
      <c r="J112" s="149"/>
      <c r="K112" s="175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5" ht="13.5" customHeight="1">
      <c r="A113"/>
      <c r="B113" s="154"/>
      <c r="C113" s="154"/>
      <c r="D113"/>
      <c r="E113"/>
      <c r="F113"/>
      <c r="G113" s="252"/>
      <c r="H113" s="176"/>
      <c r="I113" s="176"/>
      <c r="J113" s="149"/>
      <c r="K113" s="175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5" ht="12.75" customHeight="1">
      <c r="A114"/>
      <c r="B114" s="154"/>
      <c r="C114" s="154"/>
      <c r="D114"/>
      <c r="E114"/>
      <c r="F114"/>
      <c r="G114" s="253"/>
      <c r="H114" s="149"/>
      <c r="I114" s="149"/>
      <c r="J114" s="149"/>
      <c r="K114" s="175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5" ht="13.5" customHeight="1">
      <c r="A115"/>
      <c r="B115" s="154"/>
      <c r="C115" s="154"/>
      <c r="D115"/>
      <c r="E115"/>
      <c r="F115"/>
      <c r="G115" s="254"/>
      <c r="H115" s="149"/>
      <c r="I115" s="149"/>
      <c r="J115" s="149"/>
      <c r="K115" s="17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5">
      <c r="A116"/>
      <c r="B116" s="154"/>
      <c r="C116" s="154"/>
      <c r="D116"/>
      <c r="E116"/>
      <c r="F116"/>
      <c r="G116" s="177"/>
      <c r="H116" s="149"/>
      <c r="I116" s="149"/>
      <c r="J116" s="149"/>
      <c r="K116" s="175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5">
      <c r="A117"/>
      <c r="B117" s="154"/>
      <c r="C117" s="154"/>
      <c r="D117"/>
      <c r="E117"/>
      <c r="F117"/>
      <c r="G117" s="173"/>
      <c r="H117" s="149"/>
      <c r="I117" s="149"/>
      <c r="J117" s="149"/>
      <c r="K117" s="175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5" ht="12.75" customHeight="1">
      <c r="A118"/>
      <c r="B118" s="154"/>
      <c r="C118" s="154"/>
      <c r="D118"/>
      <c r="E118"/>
      <c r="F118"/>
      <c r="G118" s="251"/>
      <c r="H118" s="176"/>
      <c r="I118" s="176"/>
      <c r="J118" s="149"/>
      <c r="K118" s="175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5" ht="13.5" customHeight="1">
      <c r="A119"/>
      <c r="B119" s="154"/>
      <c r="C119" s="154"/>
      <c r="D119"/>
      <c r="E119"/>
      <c r="F119"/>
      <c r="G119" s="252"/>
      <c r="H119" s="176"/>
      <c r="I119" s="176"/>
      <c r="J119" s="149"/>
      <c r="K119" s="175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5" ht="12.75" customHeight="1">
      <c r="A120"/>
      <c r="B120" s="154"/>
      <c r="C120" s="154"/>
      <c r="D120"/>
      <c r="E120"/>
      <c r="F120"/>
      <c r="G120" s="251"/>
      <c r="H120" s="176"/>
      <c r="I120" s="176"/>
      <c r="J120" s="149"/>
      <c r="K120" s="175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5" ht="13.5" customHeight="1">
      <c r="A121"/>
      <c r="B121" s="154"/>
      <c r="C121" s="154"/>
      <c r="D121"/>
      <c r="E121"/>
      <c r="F121"/>
      <c r="G121" s="252"/>
      <c r="H121" s="176"/>
      <c r="I121" s="176"/>
      <c r="J121" s="149"/>
      <c r="K121" s="175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5" ht="12.75" customHeight="1">
      <c r="A122"/>
      <c r="B122" s="154"/>
      <c r="C122" s="154"/>
      <c r="D122"/>
      <c r="E122"/>
      <c r="F122"/>
      <c r="G122" s="251"/>
      <c r="H122" s="176"/>
      <c r="I122" s="176"/>
      <c r="J122" s="149"/>
      <c r="K122" s="175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5" ht="13.5" customHeight="1">
      <c r="A123"/>
      <c r="B123" s="154"/>
      <c r="C123" s="154"/>
      <c r="D123"/>
      <c r="E123"/>
      <c r="F123"/>
      <c r="G123" s="252"/>
      <c r="H123" s="176"/>
      <c r="I123" s="176"/>
      <c r="J123" s="149"/>
      <c r="K123" s="175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5" ht="12.75" customHeight="1">
      <c r="A124"/>
      <c r="B124"/>
      <c r="C124"/>
      <c r="D124"/>
      <c r="E124"/>
      <c r="F124"/>
      <c r="G124" s="253"/>
      <c r="H124" s="149"/>
      <c r="I124" s="149"/>
      <c r="J124" s="149"/>
      <c r="K124" s="175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5" ht="13.5" customHeight="1">
      <c r="A125"/>
      <c r="B125"/>
      <c r="C125"/>
      <c r="D125"/>
      <c r="E125"/>
      <c r="F125"/>
      <c r="G125" s="254"/>
      <c r="H125" s="149"/>
      <c r="I125" s="149"/>
      <c r="J125" s="149"/>
      <c r="K125" s="17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5">
      <c r="AH126" s="95"/>
    </row>
    <row r="127" spans="1:35" ht="39.950000000000003" customHeight="1">
      <c r="B127" s="286" t="s">
        <v>189</v>
      </c>
      <c r="C127" s="287"/>
      <c r="D127" s="287"/>
      <c r="E127" s="287"/>
      <c r="F127" s="287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  <c r="X127" s="287"/>
      <c r="Y127" s="287"/>
      <c r="Z127" s="287"/>
      <c r="AA127" s="287"/>
      <c r="AB127" s="287"/>
      <c r="AC127" s="287"/>
      <c r="AD127" s="287"/>
      <c r="AE127" s="287"/>
      <c r="AF127" s="287"/>
      <c r="AG127" s="287"/>
      <c r="AH127" s="95"/>
    </row>
    <row r="128" spans="1:35" ht="13.5" thickBot="1">
      <c r="AH128" s="95"/>
      <c r="AI128">
        <v>4</v>
      </c>
    </row>
    <row r="129" spans="1:37" ht="13.5" thickBot="1">
      <c r="A129" s="74" t="s">
        <v>2</v>
      </c>
      <c r="B129" s="203" t="s">
        <v>3</v>
      </c>
      <c r="C129" s="204"/>
      <c r="D129" s="238">
        <v>1</v>
      </c>
      <c r="E129" s="233"/>
      <c r="F129" s="234"/>
      <c r="G129" s="232">
        <v>2</v>
      </c>
      <c r="H129" s="233"/>
      <c r="I129" s="234"/>
      <c r="J129" s="232">
        <v>3</v>
      </c>
      <c r="K129" s="233"/>
      <c r="L129" s="234"/>
      <c r="M129" s="232">
        <v>4</v>
      </c>
      <c r="N129" s="233"/>
      <c r="O129" s="239"/>
      <c r="P129" s="238" t="s">
        <v>4</v>
      </c>
      <c r="Q129" s="240"/>
      <c r="R129" s="241"/>
      <c r="S129" s="82" t="s">
        <v>5</v>
      </c>
      <c r="T129" s="75" t="s">
        <v>6</v>
      </c>
      <c r="AH129" s="95"/>
    </row>
    <row r="130" spans="1:37" ht="13.5" thickBot="1">
      <c r="A130" s="182">
        <v>24</v>
      </c>
      <c r="B130" s="223">
        <v>1</v>
      </c>
      <c r="C130" s="50" t="str">
        <f>IF(A130&gt;0,IF(VLOOKUP(A130,seznam!$A$2:$C$190,3)&gt;0,VLOOKUP(A130,seznam!$A$2:$C$190,3),"------"),"------")</f>
        <v>Blansko</v>
      </c>
      <c r="D130" s="224"/>
      <c r="E130" s="225"/>
      <c r="F130" s="226"/>
      <c r="G130" s="227">
        <f>AE133</f>
        <v>3</v>
      </c>
      <c r="H130" s="228" t="str">
        <f>AF133</f>
        <v>:</v>
      </c>
      <c r="I130" s="231">
        <f>AG133</f>
        <v>2</v>
      </c>
      <c r="J130" s="227">
        <f>AG135</f>
        <v>3</v>
      </c>
      <c r="K130" s="228" t="str">
        <f>AF135</f>
        <v>:</v>
      </c>
      <c r="L130" s="231">
        <f>AE135</f>
        <v>0</v>
      </c>
      <c r="M130" s="227" t="str">
        <f>AE130</f>
        <v>0</v>
      </c>
      <c r="N130" s="228" t="str">
        <f>AF130</f>
        <v>:</v>
      </c>
      <c r="O130" s="230" t="str">
        <f>AG130</f>
        <v>0</v>
      </c>
      <c r="P130" s="229">
        <f>G130+J130+M130</f>
        <v>6</v>
      </c>
      <c r="Q130" s="228" t="s">
        <v>7</v>
      </c>
      <c r="R130" s="231">
        <f>I130+L130+O130</f>
        <v>2</v>
      </c>
      <c r="S130" s="237">
        <f>IF(G130&gt;I130,2,IF(AND(G130&lt;I130,H130=":"),1,0))+IF(J130&gt;L130,2,IF(AND(J130&lt;L130,K130=":"),1,0))+IF(M130&gt;O130,2,IF(AND(M130&lt;O130,N130=":"),1,0))</f>
        <v>4</v>
      </c>
      <c r="T130" s="242">
        <v>1</v>
      </c>
      <c r="U130" s="180"/>
      <c r="V130" s="51">
        <v>1</v>
      </c>
      <c r="W130" s="4" t="str">
        <f>C131</f>
        <v>Zouharová Zuzana</v>
      </c>
      <c r="X130" s="7" t="s">
        <v>10</v>
      </c>
      <c r="Y130" s="52" t="str">
        <f>C137</f>
        <v>------</v>
      </c>
      <c r="Z130" s="53"/>
      <c r="AA130" s="54"/>
      <c r="AB130" s="54"/>
      <c r="AC130" s="54"/>
      <c r="AD130" s="55"/>
      <c r="AE130" s="56" t="str">
        <f>IF(OR(VALUE($AJ130)=0,VALUE($AK130)=0), "0",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)</f>
        <v>0</v>
      </c>
      <c r="AF130" s="11" t="s">
        <v>7</v>
      </c>
      <c r="AG130" s="12" t="str">
        <f>IF(OR(VALUE($AJ130)=0,VALUE($AK130)=0), "0",IF(AND(LEN(Z130)&gt;0,MID(Z130,1,1)="-"),"1","0")+IF(AND(LEN(AA130)&gt;0,MID(AA130,1,1)="-"),"1","0")+IF(AND(LEN(AB130)&gt;0,MID(AB130,1,1)="-"),"1","0")+IF(AND(LEN(AC130)&gt;0,MID(AC130,1,1)="-"),"1","0")+IF(AND(LEN(AD130)&gt;0,MID(AD130,1,1)="-"),"1","0"))</f>
        <v>0</v>
      </c>
      <c r="AH130" s="95"/>
      <c r="AI130" t="str">
        <f>IF(OR( AND(A150=AJ130,A152=AK130 ),  AND(A152=AJ130,A150=AK130) ),"a",    IF(OR( AND(A160=AJ130,A162=AK130 ),  AND(A162=AJ130,A160=AK130) ),"b",  ""))</f>
        <v/>
      </c>
      <c r="AJ130" s="154">
        <f>IF(ISBLANK(U130), A130,0)</f>
        <v>24</v>
      </c>
      <c r="AK130" s="154">
        <f>IF(ISBLANK(U136), A136,0)</f>
        <v>0</v>
      </c>
    </row>
    <row r="131" spans="1:37" ht="13.5" thickBot="1">
      <c r="A131" s="183"/>
      <c r="B131" s="222"/>
      <c r="C131" s="57" t="str">
        <f>IF(A130&gt;0,IF(VLOOKUP(A130,seznam!$A$2:$C$190,2)&gt;0,VLOOKUP(A130,seznam!$A$2:$C$190,2),"------"),"------")</f>
        <v>Zouharová Zuzana</v>
      </c>
      <c r="D131" s="195"/>
      <c r="E131" s="195"/>
      <c r="F131" s="196"/>
      <c r="G131" s="198"/>
      <c r="H131" s="186"/>
      <c r="I131" s="188"/>
      <c r="J131" s="198"/>
      <c r="K131" s="186"/>
      <c r="L131" s="188"/>
      <c r="M131" s="198"/>
      <c r="N131" s="186"/>
      <c r="O131" s="200"/>
      <c r="P131" s="219"/>
      <c r="Q131" s="186"/>
      <c r="R131" s="188"/>
      <c r="S131" s="190"/>
      <c r="T131" s="202"/>
      <c r="U131" s="180"/>
      <c r="V131" s="58">
        <v>2</v>
      </c>
      <c r="W131" s="5" t="str">
        <f>C133</f>
        <v>Bojdová Simona</v>
      </c>
      <c r="X131" s="8" t="s">
        <v>10</v>
      </c>
      <c r="Y131" s="59" t="str">
        <f>C135</f>
        <v>Voráč Pavel</v>
      </c>
      <c r="Z131" s="60"/>
      <c r="AA131" s="61"/>
      <c r="AB131" s="61"/>
      <c r="AC131" s="61"/>
      <c r="AD131" s="62"/>
      <c r="AE131" s="56">
        <v>3</v>
      </c>
      <c r="AF131" s="13" t="s">
        <v>7</v>
      </c>
      <c r="AG131" s="12">
        <v>1</v>
      </c>
      <c r="AH131" s="95"/>
      <c r="AI131" t="str">
        <f>IF(OR( AND(A150=AJ131,A152=AK131 ),  AND(A152=AJ131,A150=AK131) ),"a",    IF(OR( AND(A160=AJ131,A162=AK131 ),  AND(A162=AJ131,A160=AK131) ),"b",  ""))</f>
        <v/>
      </c>
      <c r="AJ131" s="154">
        <f>IF(ISBLANK(U132), A132,0)</f>
        <v>51</v>
      </c>
      <c r="AK131" s="154">
        <f>IF(ISBLANK(U134), A134,0)</f>
        <v>48</v>
      </c>
    </row>
    <row r="132" spans="1:37" ht="13.5" thickBot="1">
      <c r="A132" s="183">
        <v>51</v>
      </c>
      <c r="B132" s="208">
        <v>2</v>
      </c>
      <c r="C132" s="50" t="str">
        <f>IF(A132&gt;0,IF(VLOOKUP(A132,seznam!$A$2:$C$190,3)&gt;0,VLOOKUP(A132,seznam!$A$2:$C$190,3),"------"),"------")</f>
        <v>Blansko</v>
      </c>
      <c r="D132" s="185">
        <f>I130</f>
        <v>2</v>
      </c>
      <c r="E132" s="185" t="str">
        <f>H130</f>
        <v>:</v>
      </c>
      <c r="F132" s="187">
        <f>G130</f>
        <v>3</v>
      </c>
      <c r="G132" s="191"/>
      <c r="H132" s="192"/>
      <c r="I132" s="193"/>
      <c r="J132" s="197">
        <f>AE131</f>
        <v>3</v>
      </c>
      <c r="K132" s="185" t="str">
        <f>AF131</f>
        <v>:</v>
      </c>
      <c r="L132" s="187">
        <f>AG131</f>
        <v>1</v>
      </c>
      <c r="M132" s="197" t="str">
        <f>AE134</f>
        <v>0</v>
      </c>
      <c r="N132" s="185" t="str">
        <f>AF134</f>
        <v>:</v>
      </c>
      <c r="O132" s="199" t="str">
        <f>AG134</f>
        <v>0</v>
      </c>
      <c r="P132" s="205">
        <f>D132+J132+M132</f>
        <v>5</v>
      </c>
      <c r="Q132" s="185" t="s">
        <v>7</v>
      </c>
      <c r="R132" s="187">
        <f>F132+L132+O132</f>
        <v>4</v>
      </c>
      <c r="S132" s="189">
        <f>IF(D132&gt;F132,2,IF(AND(D132&lt;F132,E132=":"),1,0))+IF(J132&gt;L132,2,IF(AND(J132&lt;L132,K132=":"),1,0))+IF(M132&gt;O132,2,IF(AND(M132&lt;O132,N132=":"),1,0))</f>
        <v>3</v>
      </c>
      <c r="T132" s="236">
        <v>2</v>
      </c>
      <c r="U132" s="180"/>
      <c r="V132" s="58">
        <v>3</v>
      </c>
      <c r="W132" s="5" t="str">
        <f>C137</f>
        <v>------</v>
      </c>
      <c r="X132" s="9" t="s">
        <v>10</v>
      </c>
      <c r="Y132" s="59" t="str">
        <f>C135</f>
        <v>Voráč Pavel</v>
      </c>
      <c r="Z132" s="60"/>
      <c r="AA132" s="61"/>
      <c r="AB132" s="61"/>
      <c r="AC132" s="61"/>
      <c r="AD132" s="62"/>
      <c r="AE132" s="56" t="str">
        <f t="shared" ref="AE132:AE135" si="18">IF(OR(VALUE($AJ132)=0,VALUE($AK132)=0), "0",IF(AND(LEN(Z132)&gt;0,MID(Z132,1,1)&lt;&gt;"-"),"1","0")+IF(AND(LEN(AA132)&gt;0,MID(AA132,1,1)&lt;&gt;"-"),"1","0")+IF(AND(LEN(AB132)&gt;0,MID(AB132,1,1)&lt;&gt;"-"),"1","0")+IF(AND(LEN(AC132)&gt;0,MID(AC132,1,1)&lt;&gt;"-"),"1","0")+IF(AND(LEN(AD132)&gt;0,MID(AD132,1,1)&lt;&gt;"-"),"1","0"))</f>
        <v>0</v>
      </c>
      <c r="AF132" s="13" t="s">
        <v>7</v>
      </c>
      <c r="AG132" s="12" t="str">
        <f t="shared" ref="AG132" si="19">IF(OR(VALUE($AJ132)=0,VALUE($AK132)=0), "0",IF(AND(LEN(Z132)&gt;0,MID(Z132,1,1)="-"),"1","0")+IF(AND(LEN(AA132)&gt;0,MID(AA132,1,1)="-"),"1","0")+IF(AND(LEN(AB132)&gt;0,MID(AB132,1,1)="-"),"1","0")+IF(AND(LEN(AC132)&gt;0,MID(AC132,1,1)="-"),"1","0")+IF(AND(LEN(AD132)&gt;0,MID(AD132,1,1)="-"),"1","0"))</f>
        <v>0</v>
      </c>
      <c r="AH132" s="95"/>
      <c r="AI132" t="str">
        <f>IF(OR( AND(A150=AJ132,A152=AK132 ),  AND(A152=AJ132,A150=AK132) ),"a",    IF(OR( AND(A160=AJ132,A162=AK132 ),  AND(A162=AJ132,A160=AK132) ),"b",  ""))</f>
        <v/>
      </c>
      <c r="AJ132" s="154">
        <f>IF(ISBLANK(U136), A136,0)</f>
        <v>0</v>
      </c>
      <c r="AK132" s="154">
        <f>IF(ISBLANK(U134), A134,0)</f>
        <v>48</v>
      </c>
    </row>
    <row r="133" spans="1:37" ht="13.5" thickBot="1">
      <c r="A133" s="183"/>
      <c r="B133" s="222"/>
      <c r="C133" s="57" t="str">
        <f>IF(A132&gt;0,IF(VLOOKUP(A132,seznam!$A$2:$C$190,2)&gt;0,VLOOKUP(A132,seznam!$A$2:$C$190,2),"------"),"------")</f>
        <v>Bojdová Simona</v>
      </c>
      <c r="D133" s="186"/>
      <c r="E133" s="186"/>
      <c r="F133" s="188"/>
      <c r="G133" s="194"/>
      <c r="H133" s="195"/>
      <c r="I133" s="196"/>
      <c r="J133" s="198"/>
      <c r="K133" s="186"/>
      <c r="L133" s="188"/>
      <c r="M133" s="198"/>
      <c r="N133" s="186"/>
      <c r="O133" s="200"/>
      <c r="P133" s="206"/>
      <c r="Q133" s="207"/>
      <c r="R133" s="235"/>
      <c r="S133" s="190"/>
      <c r="T133" s="202"/>
      <c r="U133" s="180"/>
      <c r="V133" s="58">
        <v>4</v>
      </c>
      <c r="W133" s="5" t="str">
        <f>C131</f>
        <v>Zouharová Zuzana</v>
      </c>
      <c r="X133" s="8" t="s">
        <v>10</v>
      </c>
      <c r="Y133" s="59" t="str">
        <f>C133</f>
        <v>Bojdová Simona</v>
      </c>
      <c r="Z133" s="60"/>
      <c r="AA133" s="61"/>
      <c r="AB133" s="61"/>
      <c r="AC133" s="61"/>
      <c r="AD133" s="62"/>
      <c r="AE133" s="56">
        <v>3</v>
      </c>
      <c r="AF133" s="13" t="s">
        <v>7</v>
      </c>
      <c r="AG133" s="12">
        <v>2</v>
      </c>
      <c r="AH133" s="95"/>
      <c r="AI133" t="str">
        <f>IF(OR( AND(A150=AJ133,A152=AK133 ),  AND(A152=AJ133,A150=AK133) ),"a",    IF(OR( AND(A160=AJ133,A162=AK133 ),  AND(A162=AJ133,A160=AK133) ),"b",  ""))</f>
        <v/>
      </c>
      <c r="AJ133" s="154">
        <f>IF(ISBLANK(U130), A130,0)</f>
        <v>24</v>
      </c>
      <c r="AK133" s="154">
        <f>IF(ISBLANK(U132), A132,0)</f>
        <v>51</v>
      </c>
    </row>
    <row r="134" spans="1:37" ht="13.5" thickBot="1">
      <c r="A134" s="183">
        <v>48</v>
      </c>
      <c r="B134" s="208">
        <v>3</v>
      </c>
      <c r="C134" s="50" t="str">
        <f>IF(A134&gt;0,IF(VLOOKUP(A134,seznam!$A$2:$C$190,3)&gt;0,VLOOKUP(A134,seznam!$A$2:$C$190,3),"------"),"------")</f>
        <v>Blansko</v>
      </c>
      <c r="D134" s="185">
        <f>L130</f>
        <v>0</v>
      </c>
      <c r="E134" s="185" t="str">
        <f>K130</f>
        <v>:</v>
      </c>
      <c r="F134" s="187">
        <f>J130</f>
        <v>3</v>
      </c>
      <c r="G134" s="197">
        <f>L132</f>
        <v>1</v>
      </c>
      <c r="H134" s="185" t="str">
        <f>K132</f>
        <v>:</v>
      </c>
      <c r="I134" s="187">
        <f>J132</f>
        <v>3</v>
      </c>
      <c r="J134" s="191"/>
      <c r="K134" s="192"/>
      <c r="L134" s="193"/>
      <c r="M134" s="197" t="str">
        <f>AG132</f>
        <v>0</v>
      </c>
      <c r="N134" s="185" t="str">
        <f>AF132</f>
        <v>:</v>
      </c>
      <c r="O134" s="199" t="str">
        <f>AE132</f>
        <v>0</v>
      </c>
      <c r="P134" s="205">
        <f>D134+G134+M134</f>
        <v>1</v>
      </c>
      <c r="Q134" s="185" t="s">
        <v>7</v>
      </c>
      <c r="R134" s="187">
        <f>F134+I134+O134</f>
        <v>6</v>
      </c>
      <c r="S134" s="189">
        <f>IF(D134&gt;F134,2,IF(AND(D134&lt;F134,E134=":"),1,0))+IF(G134&gt;I134,2,IF(AND(G134&lt;I134,H134=":"),1,0))+IF(M134&gt;O134,2,IF(AND(M134&lt;O134,N134=":"),1,0))</f>
        <v>2</v>
      </c>
      <c r="T134" s="236">
        <v>3</v>
      </c>
      <c r="U134" s="180"/>
      <c r="V134" s="58">
        <v>5</v>
      </c>
      <c r="W134" s="5" t="str">
        <f>C133</f>
        <v>Bojdová Simona</v>
      </c>
      <c r="X134" s="8" t="s">
        <v>10</v>
      </c>
      <c r="Y134" s="59" t="str">
        <f>C137</f>
        <v>------</v>
      </c>
      <c r="Z134" s="60"/>
      <c r="AA134" s="61"/>
      <c r="AB134" s="61"/>
      <c r="AC134" s="61"/>
      <c r="AD134" s="62"/>
      <c r="AE134" s="56" t="str">
        <f>IF(OR(VALUE($AJ134)=0,VALUE($AK134)=0), "0",IF(AND(LEN(Z134)&gt;0,MID(Z134,1,1)&lt;&gt;"-"),"1","0")+IF(AND(LEN(AA134)&gt;0,MID(AA134,1,1)&lt;&gt;"-"),"1","0")+IF(AND(LEN(AB134)&gt;0,MID(AB134,1,1)&lt;&gt;"-"),"1","0")+IF(AND(LEN(AC134)&gt;0,MID(AC134,1,1)&lt;&gt;"-"),"1","0")+IF(AND(LEN(AD134)&gt;0,MID(AD134,1,1)&lt;&gt;"-"),"1","0"))</f>
        <v>0</v>
      </c>
      <c r="AF134" s="13" t="s">
        <v>7</v>
      </c>
      <c r="AG134" s="12" t="str">
        <f>IF(OR(VALUE($AJ134)=0,VALUE($AK134)=0), "0",IF(AND(LEN(Z134)&gt;0,MID(Z134,1,1)="-"),"1","0")+IF(AND(LEN(AA134)&gt;0,MID(AA134,1,1)="-"),"1","0")+IF(AND(LEN(AB134)&gt;0,MID(AB134,1,1)="-"),"1","0")+IF(AND(LEN(AC134)&gt;0,MID(AC134,1,1)="-"),"1","0")+IF(AND(LEN(AD134)&gt;0,MID(AD134,1,1)="-"),"1","0"))</f>
        <v>0</v>
      </c>
      <c r="AH134" s="95"/>
      <c r="AI134" t="str">
        <f>IF(OR( AND(A150=AJ134,A152=AK134 ),  AND(A152=AJ134,A150=AK134) ),"a",    IF(OR( AND(A160=AJ134,A162=AK134 ),  AND(A162=AJ134,A160=AK134) ),"b",  ""))</f>
        <v/>
      </c>
      <c r="AJ134" s="154">
        <f>IF(ISBLANK(U132), A132,0)</f>
        <v>51</v>
      </c>
      <c r="AK134" s="154">
        <f>IF(ISBLANK(U136), A136,0)</f>
        <v>0</v>
      </c>
    </row>
    <row r="135" spans="1:37" ht="13.5" thickBot="1">
      <c r="A135" s="183"/>
      <c r="B135" s="222"/>
      <c r="C135" s="57" t="str">
        <f>IF(A134&gt;0,IF(VLOOKUP(A134,seznam!$A$2:$C$190,2)&gt;0,VLOOKUP(A134,seznam!$A$2:$C$190,2),"------"),"------")</f>
        <v>Voráč Pavel</v>
      </c>
      <c r="D135" s="186"/>
      <c r="E135" s="186"/>
      <c r="F135" s="188"/>
      <c r="G135" s="198"/>
      <c r="H135" s="186"/>
      <c r="I135" s="188"/>
      <c r="J135" s="194"/>
      <c r="K135" s="195"/>
      <c r="L135" s="196"/>
      <c r="M135" s="198"/>
      <c r="N135" s="186"/>
      <c r="O135" s="200"/>
      <c r="P135" s="219"/>
      <c r="Q135" s="186"/>
      <c r="R135" s="188"/>
      <c r="S135" s="190"/>
      <c r="T135" s="202"/>
      <c r="U135" s="180"/>
      <c r="V135" s="64">
        <v>6</v>
      </c>
      <c r="W135" s="6" t="str">
        <f>C135</f>
        <v>Voráč Pavel</v>
      </c>
      <c r="X135" s="10" t="s">
        <v>10</v>
      </c>
      <c r="Y135" s="65" t="str">
        <f>C131</f>
        <v>Zouharová Zuzana</v>
      </c>
      <c r="Z135" s="66"/>
      <c r="AA135" s="67"/>
      <c r="AB135" s="67"/>
      <c r="AC135" s="67"/>
      <c r="AD135" s="68"/>
      <c r="AE135" s="105">
        <f t="shared" si="18"/>
        <v>0</v>
      </c>
      <c r="AF135" s="15" t="s">
        <v>7</v>
      </c>
      <c r="AG135" s="49">
        <v>3</v>
      </c>
      <c r="AH135" s="95"/>
      <c r="AI135" t="str">
        <f>IF(OR( AND(A150=AJ135,A152=AK135 ),  AND(A152=AJ135,A150=AK135) ),"a",    IF(OR( AND(A160=AJ135,A162=AK135 ),  AND(A162=AJ135,A160=AK135) ),"b",  ""))</f>
        <v/>
      </c>
      <c r="AJ135" s="154">
        <f>IF(ISBLANK(U134), A134,0)</f>
        <v>48</v>
      </c>
      <c r="AK135" s="154">
        <f>IF(ISBLANK(U130), A130,0)</f>
        <v>24</v>
      </c>
    </row>
    <row r="136" spans="1:37">
      <c r="A136" s="183"/>
      <c r="B136" s="208">
        <v>4</v>
      </c>
      <c r="C136" s="50" t="str">
        <f>IF(A136&gt;0,IF(VLOOKUP(A136,seznam!$A$2:$C$190,3)&gt;0,VLOOKUP(A136,seznam!$A$2:$C$190,3),"------"),"------")</f>
        <v>------</v>
      </c>
      <c r="D136" s="185" t="str">
        <f>O130</f>
        <v>0</v>
      </c>
      <c r="E136" s="185" t="str">
        <f>N130</f>
        <v>:</v>
      </c>
      <c r="F136" s="187" t="str">
        <f>M130</f>
        <v>0</v>
      </c>
      <c r="G136" s="197" t="str">
        <f>O132</f>
        <v>0</v>
      </c>
      <c r="H136" s="185" t="str">
        <f>N132</f>
        <v>:</v>
      </c>
      <c r="I136" s="187" t="str">
        <f>M132</f>
        <v>0</v>
      </c>
      <c r="J136" s="197" t="str">
        <f>O134</f>
        <v>0</v>
      </c>
      <c r="K136" s="185" t="str">
        <f>N134</f>
        <v>:</v>
      </c>
      <c r="L136" s="187" t="str">
        <f>M134</f>
        <v>0</v>
      </c>
      <c r="M136" s="191"/>
      <c r="N136" s="192"/>
      <c r="O136" s="214"/>
      <c r="P136" s="205">
        <f>D136+G136+J136</f>
        <v>0</v>
      </c>
      <c r="Q136" s="185" t="s">
        <v>7</v>
      </c>
      <c r="R136" s="187">
        <f>F136+I136+L136</f>
        <v>0</v>
      </c>
      <c r="S136" s="189">
        <f>IF(D136&gt;F136,2,IF(AND(D136&lt;F136,E136=":"),1,0))+IF(G136&gt;I136,2,IF(AND(G136&lt;I136,H136=":"),1,0))+IF(J136&gt;L136,2,IF(AND(J136&lt;L136,K136=":"),1,0))</f>
        <v>0</v>
      </c>
      <c r="T136" s="211"/>
      <c r="U136" s="181"/>
      <c r="AH136" s="95"/>
      <c r="AJ136" s="154"/>
      <c r="AK136" s="154"/>
    </row>
    <row r="137" spans="1:37" ht="13.5" thickBot="1">
      <c r="A137" s="184"/>
      <c r="B137" s="209"/>
      <c r="C137" s="71" t="str">
        <f>IF(A136&gt;0,IF(VLOOKUP(A136,seznam!$A$2:$C$190,2)&gt;0,VLOOKUP(A136,seznam!$A$2:$C$190,2),"------"),"------")</f>
        <v>------</v>
      </c>
      <c r="D137" s="210"/>
      <c r="E137" s="210"/>
      <c r="F137" s="213"/>
      <c r="G137" s="218"/>
      <c r="H137" s="210"/>
      <c r="I137" s="213"/>
      <c r="J137" s="218"/>
      <c r="K137" s="210"/>
      <c r="L137" s="213"/>
      <c r="M137" s="215"/>
      <c r="N137" s="216"/>
      <c r="O137" s="217"/>
      <c r="P137" s="221"/>
      <c r="Q137" s="210"/>
      <c r="R137" s="213"/>
      <c r="S137" s="220"/>
      <c r="T137" s="212"/>
      <c r="U137" s="181"/>
      <c r="AH137" s="95"/>
      <c r="AJ137" s="154"/>
      <c r="AK137" s="154"/>
    </row>
    <row r="138" spans="1:37" ht="13.5" thickBot="1">
      <c r="T138" s="112"/>
      <c r="AH138" s="95"/>
      <c r="AJ138" s="154"/>
      <c r="AK138" s="154"/>
    </row>
    <row r="139" spans="1:37" ht="13.5" thickBot="1">
      <c r="A139" s="74" t="s">
        <v>2</v>
      </c>
      <c r="B139" s="203" t="s">
        <v>11</v>
      </c>
      <c r="C139" s="204"/>
      <c r="D139" s="238">
        <v>1</v>
      </c>
      <c r="E139" s="233"/>
      <c r="F139" s="234"/>
      <c r="G139" s="232">
        <v>2</v>
      </c>
      <c r="H139" s="233"/>
      <c r="I139" s="234"/>
      <c r="J139" s="232">
        <v>3</v>
      </c>
      <c r="K139" s="233"/>
      <c r="L139" s="234"/>
      <c r="M139" s="232">
        <v>4</v>
      </c>
      <c r="N139" s="233"/>
      <c r="O139" s="239"/>
      <c r="P139" s="238" t="s">
        <v>4</v>
      </c>
      <c r="Q139" s="240"/>
      <c r="R139" s="241"/>
      <c r="S139" s="82" t="s">
        <v>5</v>
      </c>
      <c r="T139" s="75" t="s">
        <v>6</v>
      </c>
      <c r="AH139" s="95"/>
      <c r="AJ139" s="154"/>
      <c r="AK139" s="154"/>
    </row>
    <row r="140" spans="1:37" ht="13.5" thickBot="1">
      <c r="A140" s="182">
        <v>27</v>
      </c>
      <c r="B140" s="223">
        <v>1</v>
      </c>
      <c r="C140" s="50" t="str">
        <f>IF(A140&gt;0,IF(VLOOKUP(A140,seznam!$A$2:$C$190,3)&gt;0,VLOOKUP(A140,seznam!$A$2:$C$190,3),"------"),"------")</f>
        <v>Kunštát</v>
      </c>
      <c r="D140" s="224"/>
      <c r="E140" s="225"/>
      <c r="F140" s="226"/>
      <c r="G140" s="227">
        <f>AE143</f>
        <v>3</v>
      </c>
      <c r="H140" s="228" t="str">
        <f>AF143</f>
        <v>:</v>
      </c>
      <c r="I140" s="231">
        <f>AG143</f>
        <v>0</v>
      </c>
      <c r="J140" s="227">
        <f>AG145</f>
        <v>3</v>
      </c>
      <c r="K140" s="228" t="str">
        <f>AF145</f>
        <v>:</v>
      </c>
      <c r="L140" s="231">
        <f>AE145</f>
        <v>0</v>
      </c>
      <c r="M140" s="227">
        <f>AE140</f>
        <v>3</v>
      </c>
      <c r="N140" s="228" t="str">
        <f>AF140</f>
        <v>:</v>
      </c>
      <c r="O140" s="230">
        <f>AG140</f>
        <v>0</v>
      </c>
      <c r="P140" s="229">
        <f>G140+J140+M140</f>
        <v>9</v>
      </c>
      <c r="Q140" s="228" t="s">
        <v>7</v>
      </c>
      <c r="R140" s="231">
        <f>I140+L140+O140</f>
        <v>0</v>
      </c>
      <c r="S140" s="237">
        <f>IF(G140&gt;I140,2,IF(AND(G140&lt;I140,H140=":"),1,0))+IF(J140&gt;L140,2,IF(AND(J140&lt;L140,K140=":"),1,0))+IF(M140&gt;O140,2,IF(AND(M140&lt;O140,N140=":"),1,0))</f>
        <v>6</v>
      </c>
      <c r="T140" s="242">
        <v>1</v>
      </c>
      <c r="U140" s="180"/>
      <c r="V140" s="51">
        <v>1</v>
      </c>
      <c r="W140" s="4" t="str">
        <f>C141</f>
        <v>Barták Lukáš</v>
      </c>
      <c r="X140" s="7" t="s">
        <v>10</v>
      </c>
      <c r="Y140" s="52" t="str">
        <f>C147</f>
        <v>Kuběna Adam</v>
      </c>
      <c r="Z140" s="53"/>
      <c r="AA140" s="54"/>
      <c r="AB140" s="54"/>
      <c r="AC140" s="54"/>
      <c r="AD140" s="55"/>
      <c r="AE140" s="56">
        <v>3</v>
      </c>
      <c r="AF140" s="11" t="s">
        <v>7</v>
      </c>
      <c r="AG140" s="12">
        <f t="shared" ref="AG140:AG143" si="20">IF(OR(VALUE($AJ140)=0,VALUE($AK140)=0), "0",IF(AND(LEN(Z140)&gt;0,MID(Z140,1,1)="-"),"1","0")+IF(AND(LEN(AA140)&gt;0,MID(AA140,1,1)="-"),"1","0")+IF(AND(LEN(AB140)&gt;0,MID(AB140,1,1)="-"),"1","0")+IF(AND(LEN(AC140)&gt;0,MID(AC140,1,1)="-"),"1","0")+IF(AND(LEN(AD140)&gt;0,MID(AD140,1,1)="-"),"1","0"))</f>
        <v>0</v>
      </c>
      <c r="AH140" s="95"/>
      <c r="AI140" t="str">
        <f>IF(OR( AND(A154=AJ140,A156=AK140 ),  AND(A156=AJ140,A154=AK140) ),"a",    IF(OR( AND(A164=AJ140,A166=AK140 ),  AND(A166=AJ140,A164=AK140) ),"b",  ""))</f>
        <v/>
      </c>
      <c r="AJ140" s="154">
        <f>IF(ISBLANK(U140), A140,0)</f>
        <v>27</v>
      </c>
      <c r="AK140" s="154">
        <f>IF(ISBLANK(U146), A146,0)</f>
        <v>83</v>
      </c>
    </row>
    <row r="141" spans="1:37" ht="13.5" thickBot="1">
      <c r="A141" s="183"/>
      <c r="B141" s="222"/>
      <c r="C141" s="57" t="str">
        <f>IF(A140&gt;0,IF(VLOOKUP(A140,seznam!$A$2:$C$190,2)&gt;0,VLOOKUP(A140,seznam!$A$2:$C$190,2),"------"),"------")</f>
        <v>Barták Lukáš</v>
      </c>
      <c r="D141" s="195"/>
      <c r="E141" s="195"/>
      <c r="F141" s="196"/>
      <c r="G141" s="198"/>
      <c r="H141" s="186"/>
      <c r="I141" s="188"/>
      <c r="J141" s="198"/>
      <c r="K141" s="186"/>
      <c r="L141" s="188"/>
      <c r="M141" s="198"/>
      <c r="N141" s="186"/>
      <c r="O141" s="200"/>
      <c r="P141" s="219"/>
      <c r="Q141" s="186"/>
      <c r="R141" s="188"/>
      <c r="S141" s="190"/>
      <c r="T141" s="202"/>
      <c r="U141" s="180"/>
      <c r="V141" s="58">
        <v>2</v>
      </c>
      <c r="W141" s="5" t="str">
        <f>C143</f>
        <v>Přikryl Jan</v>
      </c>
      <c r="X141" s="8" t="s">
        <v>10</v>
      </c>
      <c r="Y141" s="59" t="str">
        <f>C145</f>
        <v>Babka Matouš</v>
      </c>
      <c r="Z141" s="60"/>
      <c r="AA141" s="61"/>
      <c r="AB141" s="61"/>
      <c r="AC141" s="61"/>
      <c r="AD141" s="62"/>
      <c r="AE141" s="56">
        <f t="shared" ref="AE141:AE145" si="21">IF(OR(VALUE($AJ141)=0,VALUE($AK141)=0), "0",IF(AND(LEN(Z141)&gt;0,MID(Z141,1,1)&lt;&gt;"-"),"1","0")+IF(AND(LEN(AA141)&gt;0,MID(AA141,1,1)&lt;&gt;"-"),"1","0")+IF(AND(LEN(AB141)&gt;0,MID(AB141,1,1)&lt;&gt;"-"),"1","0")+IF(AND(LEN(AC141)&gt;0,MID(AC141,1,1)&lt;&gt;"-"),"1","0")+IF(AND(LEN(AD141)&gt;0,MID(AD141,1,1)&lt;&gt;"-"),"1","0"))</f>
        <v>0</v>
      </c>
      <c r="AF141" s="13" t="s">
        <v>7</v>
      </c>
      <c r="AG141" s="12">
        <v>3</v>
      </c>
      <c r="AH141" s="95"/>
      <c r="AI141" t="str">
        <f>IF(OR( AND(A154=AJ141,A156=AK141 ),  AND(A156=AJ141,A154=AK141) ),"a",    IF(OR( AND(A164=AJ141,A166=AK141 ),  AND(A166=AJ141,A164=AK141) ),"b",  ""))</f>
        <v/>
      </c>
      <c r="AJ141" s="154">
        <f>IF(ISBLANK(U142), A142,0)</f>
        <v>56</v>
      </c>
      <c r="AK141" s="154">
        <f>IF(ISBLANK(U144), A144,0)</f>
        <v>38</v>
      </c>
    </row>
    <row r="142" spans="1:37" ht="13.5" thickBot="1">
      <c r="A142" s="183">
        <v>56</v>
      </c>
      <c r="B142" s="208">
        <v>2</v>
      </c>
      <c r="C142" s="50" t="str">
        <f>IF(A142&gt;0,IF(VLOOKUP(A142,seznam!$A$2:$C$190,3)&gt;0,VLOOKUP(A142,seznam!$A$2:$C$190,3),"------"),"------")</f>
        <v>Blansko</v>
      </c>
      <c r="D142" s="185">
        <f>I140</f>
        <v>0</v>
      </c>
      <c r="E142" s="185" t="str">
        <f>H140</f>
        <v>:</v>
      </c>
      <c r="F142" s="187">
        <f>G140</f>
        <v>3</v>
      </c>
      <c r="G142" s="191"/>
      <c r="H142" s="192"/>
      <c r="I142" s="193"/>
      <c r="J142" s="197">
        <f>AE141</f>
        <v>0</v>
      </c>
      <c r="K142" s="185" t="str">
        <f>AF141</f>
        <v>:</v>
      </c>
      <c r="L142" s="187">
        <f>AG141</f>
        <v>3</v>
      </c>
      <c r="M142" s="197">
        <f>AE144</f>
        <v>1</v>
      </c>
      <c r="N142" s="185" t="str">
        <f>AF144</f>
        <v>:</v>
      </c>
      <c r="O142" s="199">
        <f>AG144</f>
        <v>3</v>
      </c>
      <c r="P142" s="205">
        <f>D142+J142+M142</f>
        <v>1</v>
      </c>
      <c r="Q142" s="185" t="s">
        <v>7</v>
      </c>
      <c r="R142" s="187">
        <f>F142+L142+O142</f>
        <v>9</v>
      </c>
      <c r="S142" s="189">
        <f>IF(D142&gt;F142,2,IF(AND(D142&lt;F142,E142=":"),1,0))+IF(J142&gt;L142,2,IF(AND(J142&lt;L142,K142=":"),1,0))+IF(M142&gt;O142,2,IF(AND(M142&lt;O142,N142=":"),1,0))</f>
        <v>3</v>
      </c>
      <c r="T142" s="236">
        <v>4</v>
      </c>
      <c r="U142" s="180"/>
      <c r="V142" s="58">
        <v>3</v>
      </c>
      <c r="W142" s="5" t="str">
        <f>C147</f>
        <v>Kuběna Adam</v>
      </c>
      <c r="X142" s="9" t="s">
        <v>10</v>
      </c>
      <c r="Y142" s="59" t="str">
        <f>C145</f>
        <v>Babka Matouš</v>
      </c>
      <c r="Z142" s="60"/>
      <c r="AA142" s="61"/>
      <c r="AB142" s="61"/>
      <c r="AC142" s="61"/>
      <c r="AD142" s="62"/>
      <c r="AE142" s="56">
        <v>1</v>
      </c>
      <c r="AF142" s="13" t="s">
        <v>7</v>
      </c>
      <c r="AG142" s="12">
        <v>3</v>
      </c>
      <c r="AH142" s="95"/>
      <c r="AI142" t="str">
        <f>IF(OR( AND(A154=AJ142,A156=AK142 ),  AND(A156=AJ142,A154=AK142) ),"a",    IF(OR( AND(A164=AJ142,A166=AK142 ),  AND(A166=AJ142,A164=AK142) ),"b",  ""))</f>
        <v/>
      </c>
      <c r="AJ142" s="154">
        <f>IF(ISBLANK(U146), A146,0)</f>
        <v>83</v>
      </c>
      <c r="AK142" s="154">
        <f>IF(ISBLANK(U144), A144,0)</f>
        <v>38</v>
      </c>
    </row>
    <row r="143" spans="1:37" ht="13.5" thickBot="1">
      <c r="A143" s="183"/>
      <c r="B143" s="222"/>
      <c r="C143" s="57" t="str">
        <f>IF(A142&gt;0,IF(VLOOKUP(A142,seznam!$A$2:$C$190,2)&gt;0,VLOOKUP(A142,seznam!$A$2:$C$190,2),"------"),"------")</f>
        <v>Přikryl Jan</v>
      </c>
      <c r="D143" s="186"/>
      <c r="E143" s="186"/>
      <c r="F143" s="188"/>
      <c r="G143" s="194"/>
      <c r="H143" s="195"/>
      <c r="I143" s="196"/>
      <c r="J143" s="198"/>
      <c r="K143" s="186"/>
      <c r="L143" s="188"/>
      <c r="M143" s="198"/>
      <c r="N143" s="186"/>
      <c r="O143" s="200"/>
      <c r="P143" s="206"/>
      <c r="Q143" s="207"/>
      <c r="R143" s="235"/>
      <c r="S143" s="190"/>
      <c r="T143" s="202"/>
      <c r="U143" s="180"/>
      <c r="V143" s="58">
        <v>4</v>
      </c>
      <c r="W143" s="5" t="str">
        <f>C141</f>
        <v>Barták Lukáš</v>
      </c>
      <c r="X143" s="8" t="s">
        <v>10</v>
      </c>
      <c r="Y143" s="59" t="str">
        <f>C143</f>
        <v>Přikryl Jan</v>
      </c>
      <c r="Z143" s="60"/>
      <c r="AA143" s="61"/>
      <c r="AB143" s="61"/>
      <c r="AC143" s="61"/>
      <c r="AD143" s="62"/>
      <c r="AE143" s="56">
        <v>3</v>
      </c>
      <c r="AF143" s="13" t="s">
        <v>7</v>
      </c>
      <c r="AG143" s="12">
        <f t="shared" si="20"/>
        <v>0</v>
      </c>
      <c r="AH143" s="95"/>
      <c r="AI143" t="str">
        <f>IF(OR( AND(A154=AJ143,A156=AK143 ),  AND(A156=AJ143,A154=AK143) ),"a",    IF(OR( AND(A164=AJ143,A166=AK143 ),  AND(A166=AJ143,A164=AK143) ),"b",  ""))</f>
        <v/>
      </c>
      <c r="AJ143" s="154">
        <f>IF(ISBLANK(U140), A140,0)</f>
        <v>27</v>
      </c>
      <c r="AK143" s="154">
        <f>IF(ISBLANK(U142), A142,0)</f>
        <v>56</v>
      </c>
    </row>
    <row r="144" spans="1:37" ht="13.5" thickBot="1">
      <c r="A144" s="183">
        <v>38</v>
      </c>
      <c r="B144" s="208">
        <v>3</v>
      </c>
      <c r="C144" s="50" t="str">
        <f>IF(A144&gt;0,IF(VLOOKUP(A144,seznam!$A$2:$C$190,3)&gt;0,VLOOKUP(A144,seznam!$A$2:$C$190,3),"------"),"------")</f>
        <v>Blansko</v>
      </c>
      <c r="D144" s="185">
        <f>L140</f>
        <v>0</v>
      </c>
      <c r="E144" s="185" t="str">
        <f>K140</f>
        <v>:</v>
      </c>
      <c r="F144" s="187">
        <f>J140</f>
        <v>3</v>
      </c>
      <c r="G144" s="197">
        <f>L142</f>
        <v>3</v>
      </c>
      <c r="H144" s="185" t="str">
        <f>K142</f>
        <v>:</v>
      </c>
      <c r="I144" s="187">
        <f>J142</f>
        <v>0</v>
      </c>
      <c r="J144" s="191"/>
      <c r="K144" s="192"/>
      <c r="L144" s="193"/>
      <c r="M144" s="197">
        <f>AG142</f>
        <v>3</v>
      </c>
      <c r="N144" s="185" t="str">
        <f>AF142</f>
        <v>:</v>
      </c>
      <c r="O144" s="199">
        <f>AE142</f>
        <v>1</v>
      </c>
      <c r="P144" s="205">
        <f>D144+G144+M144</f>
        <v>6</v>
      </c>
      <c r="Q144" s="185" t="s">
        <v>7</v>
      </c>
      <c r="R144" s="187">
        <f>F144+I144+O144</f>
        <v>4</v>
      </c>
      <c r="S144" s="189">
        <f>IF(D144&gt;F144,2,IF(AND(D144&lt;F144,E144=":"),1,0))+IF(G144&gt;I144,2,IF(AND(G144&lt;I144,H144=":"),1,0))+IF(M144&gt;O144,2,IF(AND(M144&lt;O144,N144=":"),1,0))</f>
        <v>5</v>
      </c>
      <c r="T144" s="236">
        <v>2</v>
      </c>
      <c r="U144" s="180"/>
      <c r="V144" s="58">
        <v>5</v>
      </c>
      <c r="W144" s="5" t="str">
        <f>C143</f>
        <v>Přikryl Jan</v>
      </c>
      <c r="X144" s="8" t="s">
        <v>10</v>
      </c>
      <c r="Y144" s="59" t="str">
        <f>C147</f>
        <v>Kuběna Adam</v>
      </c>
      <c r="Z144" s="60"/>
      <c r="AA144" s="61"/>
      <c r="AB144" s="61"/>
      <c r="AC144" s="61"/>
      <c r="AD144" s="62"/>
      <c r="AE144" s="56">
        <v>1</v>
      </c>
      <c r="AF144" s="13" t="s">
        <v>7</v>
      </c>
      <c r="AG144" s="12">
        <v>3</v>
      </c>
      <c r="AH144" s="95"/>
      <c r="AI144" t="str">
        <f>IF(OR( AND(A154=AJ144,A156=AK144 ),  AND(A156=AJ144,A154=AK144) ),"a",    IF(OR( AND(A164=AJ144,A166=AK144 ),  AND(A166=AJ144,A164=AK144) ),"b",  ""))</f>
        <v/>
      </c>
      <c r="AJ144" s="154">
        <f>IF(ISBLANK(U142), A142,0)</f>
        <v>56</v>
      </c>
      <c r="AK144" s="154">
        <f>IF(ISBLANK(U146), A146,0)</f>
        <v>83</v>
      </c>
    </row>
    <row r="145" spans="1:37" ht="13.5" thickBot="1">
      <c r="A145" s="183"/>
      <c r="B145" s="222"/>
      <c r="C145" s="57" t="str">
        <f>IF(A144&gt;0,IF(VLOOKUP(A144,seznam!$A$2:$C$190,2)&gt;0,VLOOKUP(A144,seznam!$A$2:$C$190,2),"------"),"------")</f>
        <v>Babka Matouš</v>
      </c>
      <c r="D145" s="186"/>
      <c r="E145" s="186"/>
      <c r="F145" s="188"/>
      <c r="G145" s="198"/>
      <c r="H145" s="186"/>
      <c r="I145" s="188"/>
      <c r="J145" s="194"/>
      <c r="K145" s="195"/>
      <c r="L145" s="196"/>
      <c r="M145" s="198"/>
      <c r="N145" s="186"/>
      <c r="O145" s="200"/>
      <c r="P145" s="219"/>
      <c r="Q145" s="186"/>
      <c r="R145" s="188"/>
      <c r="S145" s="190"/>
      <c r="T145" s="202"/>
      <c r="U145" s="180"/>
      <c r="V145" s="64">
        <v>6</v>
      </c>
      <c r="W145" s="6" t="str">
        <f>C145</f>
        <v>Babka Matouš</v>
      </c>
      <c r="X145" s="10" t="s">
        <v>10</v>
      </c>
      <c r="Y145" s="65" t="str">
        <f>C141</f>
        <v>Barták Lukáš</v>
      </c>
      <c r="Z145" s="66"/>
      <c r="AA145" s="67"/>
      <c r="AB145" s="67"/>
      <c r="AC145" s="67"/>
      <c r="AD145" s="68"/>
      <c r="AE145" s="105">
        <f t="shared" si="21"/>
        <v>0</v>
      </c>
      <c r="AF145" s="15" t="s">
        <v>7</v>
      </c>
      <c r="AG145" s="49">
        <v>3</v>
      </c>
      <c r="AH145" s="95"/>
      <c r="AI145" t="str">
        <f>IF(OR( AND(A154=AJ145,A156=AK145 ),  AND(A156=AJ145,A154=AK145) ),"a",    IF(OR( AND(A164=AJ145,A166=AK145 ),  AND(A166=AJ145,A164=AK145) ),"b",  ""))</f>
        <v/>
      </c>
      <c r="AJ145" s="154">
        <f>IF(ISBLANK(U144), A144,0)</f>
        <v>38</v>
      </c>
      <c r="AK145" s="154">
        <f>IF(ISBLANK(U140), A140,0)</f>
        <v>27</v>
      </c>
    </row>
    <row r="146" spans="1:37">
      <c r="A146" s="183">
        <v>83</v>
      </c>
      <c r="B146" s="208">
        <v>4</v>
      </c>
      <c r="C146" s="50" t="str">
        <f>IF(A146&gt;0,IF(VLOOKUP(A146,seznam!$A$2:$C$190,3)&gt;0,VLOOKUP(A146,seznam!$A$2:$C$190,3),"------"),"------")</f>
        <v>Vysočany</v>
      </c>
      <c r="D146" s="185">
        <f>O140</f>
        <v>0</v>
      </c>
      <c r="E146" s="185" t="str">
        <f>N140</f>
        <v>:</v>
      </c>
      <c r="F146" s="187">
        <f>M140</f>
        <v>3</v>
      </c>
      <c r="G146" s="197">
        <f>O142</f>
        <v>3</v>
      </c>
      <c r="H146" s="185" t="str">
        <f>N142</f>
        <v>:</v>
      </c>
      <c r="I146" s="187">
        <f>M142</f>
        <v>1</v>
      </c>
      <c r="J146" s="197">
        <f>O144</f>
        <v>1</v>
      </c>
      <c r="K146" s="185" t="str">
        <f>N144</f>
        <v>:</v>
      </c>
      <c r="L146" s="187">
        <f>M144</f>
        <v>3</v>
      </c>
      <c r="M146" s="191"/>
      <c r="N146" s="192"/>
      <c r="O146" s="214"/>
      <c r="P146" s="205">
        <f>D146+G146+J146</f>
        <v>4</v>
      </c>
      <c r="Q146" s="185" t="s">
        <v>7</v>
      </c>
      <c r="R146" s="187">
        <f>F146+I146+L146</f>
        <v>7</v>
      </c>
      <c r="S146" s="189">
        <f>IF(D146&gt;F146,2,IF(AND(D146&lt;F146,E146=":"),1,0))+IF(G146&gt;I146,2,IF(AND(G146&lt;I146,H146=":"),1,0))+IF(J146&gt;L146,2,IF(AND(J146&lt;L146,K146=":"),1,0))</f>
        <v>4</v>
      </c>
      <c r="T146" s="211">
        <v>3</v>
      </c>
      <c r="U146" s="181"/>
      <c r="AH146" s="95"/>
      <c r="AJ146" s="154"/>
      <c r="AK146" s="154"/>
    </row>
    <row r="147" spans="1:37" ht="13.5" thickBot="1">
      <c r="A147" s="184"/>
      <c r="B147" s="209"/>
      <c r="C147" s="71" t="str">
        <f>IF(A146&gt;0,IF(VLOOKUP(A146,seznam!$A$2:$C$190,2)&gt;0,VLOOKUP(A146,seznam!$A$2:$C$190,2),"------"),"------")</f>
        <v>Kuběna Adam</v>
      </c>
      <c r="D147" s="210"/>
      <c r="E147" s="210"/>
      <c r="F147" s="213"/>
      <c r="G147" s="218"/>
      <c r="H147" s="210"/>
      <c r="I147" s="213"/>
      <c r="J147" s="218"/>
      <c r="K147" s="210"/>
      <c r="L147" s="213"/>
      <c r="M147" s="215"/>
      <c r="N147" s="216"/>
      <c r="O147" s="217"/>
      <c r="P147" s="221"/>
      <c r="Q147" s="210"/>
      <c r="R147" s="213"/>
      <c r="S147" s="220"/>
      <c r="T147" s="212"/>
      <c r="U147" s="181"/>
      <c r="AH147" s="95"/>
      <c r="AJ147" s="154"/>
      <c r="AK147" s="154"/>
    </row>
    <row r="148" spans="1:37" ht="13.5" thickBot="1">
      <c r="T148" s="112"/>
      <c r="AH148" s="95"/>
      <c r="AJ148" s="154"/>
      <c r="AK148" s="154"/>
    </row>
    <row r="149" spans="1:37" ht="13.5" thickBot="1">
      <c r="A149" s="74" t="s">
        <v>2</v>
      </c>
      <c r="B149" s="203" t="s">
        <v>12</v>
      </c>
      <c r="C149" s="204"/>
      <c r="D149" s="238">
        <v>1</v>
      </c>
      <c r="E149" s="233"/>
      <c r="F149" s="234"/>
      <c r="G149" s="232">
        <v>2</v>
      </c>
      <c r="H149" s="233"/>
      <c r="I149" s="234"/>
      <c r="J149" s="232">
        <v>3</v>
      </c>
      <c r="K149" s="233"/>
      <c r="L149" s="234"/>
      <c r="M149" s="232">
        <v>4</v>
      </c>
      <c r="N149" s="233"/>
      <c r="O149" s="239"/>
      <c r="P149" s="238" t="s">
        <v>4</v>
      </c>
      <c r="Q149" s="240"/>
      <c r="R149" s="241"/>
      <c r="S149" s="82" t="s">
        <v>5</v>
      </c>
      <c r="T149" s="75" t="s">
        <v>6</v>
      </c>
      <c r="AH149" s="95"/>
      <c r="AJ149" s="154"/>
      <c r="AK149" s="154"/>
    </row>
    <row r="150" spans="1:37" ht="12.75" customHeight="1" thickBot="1">
      <c r="A150" s="182">
        <v>26</v>
      </c>
      <c r="B150" s="223">
        <v>1</v>
      </c>
      <c r="C150" s="50" t="str">
        <f>IF(A150&gt;0,IF(VLOOKUP(A150,seznam!$A$2:$C$190,3)&gt;0,VLOOKUP(A150,seznam!$A$2:$C$190,3),"------"),"------")</f>
        <v>Zbraslavec</v>
      </c>
      <c r="D150" s="224"/>
      <c r="E150" s="225"/>
      <c r="F150" s="226"/>
      <c r="G150" s="227">
        <f>AE153</f>
        <v>3</v>
      </c>
      <c r="H150" s="228" t="str">
        <f>AF153</f>
        <v>:</v>
      </c>
      <c r="I150" s="231">
        <f>AG153</f>
        <v>2</v>
      </c>
      <c r="J150" s="227">
        <f>AG155</f>
        <v>0</v>
      </c>
      <c r="K150" s="228" t="str">
        <f>AF155</f>
        <v>:</v>
      </c>
      <c r="L150" s="231">
        <f>AE155</f>
        <v>3</v>
      </c>
      <c r="M150" s="227">
        <f>AE150</f>
        <v>3</v>
      </c>
      <c r="N150" s="228" t="str">
        <f>AF150</f>
        <v>:</v>
      </c>
      <c r="O150" s="230">
        <f>AG150</f>
        <v>1</v>
      </c>
      <c r="P150" s="229">
        <f>G150+J150+M150</f>
        <v>6</v>
      </c>
      <c r="Q150" s="228" t="s">
        <v>7</v>
      </c>
      <c r="R150" s="231">
        <f>I150+L150+O150</f>
        <v>6</v>
      </c>
      <c r="S150" s="237">
        <f>IF(G150&gt;I150,2,IF(AND(G150&lt;I150,H150=":"),1,0))+IF(J150&gt;L150,2,IF(AND(J150&lt;L150,K150=":"),1,0))+IF(M150&gt;O150,2,IF(AND(M150&lt;O150,N150=":"),1,0))</f>
        <v>5</v>
      </c>
      <c r="T150" s="242">
        <v>2</v>
      </c>
      <c r="U150" s="180"/>
      <c r="V150" s="51">
        <v>1</v>
      </c>
      <c r="W150" s="4" t="str">
        <f>C151</f>
        <v>Křepela David</v>
      </c>
      <c r="X150" s="7" t="s">
        <v>10</v>
      </c>
      <c r="Y150" s="52" t="str">
        <f>C157</f>
        <v>Kuběna Matěj</v>
      </c>
      <c r="Z150" s="53"/>
      <c r="AA150" s="54"/>
      <c r="AB150" s="54"/>
      <c r="AC150" s="54"/>
      <c r="AD150" s="55"/>
      <c r="AE150" s="56">
        <v>3</v>
      </c>
      <c r="AF150" s="11" t="s">
        <v>7</v>
      </c>
      <c r="AG150" s="12">
        <v>1</v>
      </c>
      <c r="AH150" s="95"/>
      <c r="AJ150" s="154">
        <f>IF(ISBLANK(U150), A150,0)</f>
        <v>26</v>
      </c>
      <c r="AK150" s="154">
        <f>IF(ISBLANK(U156), A156,0)</f>
        <v>100</v>
      </c>
    </row>
    <row r="151" spans="1:37" ht="12.75" customHeight="1" thickBot="1">
      <c r="A151" s="183"/>
      <c r="B151" s="222"/>
      <c r="C151" s="57" t="str">
        <f>IF(A150&gt;0,IF(VLOOKUP(A150,seznam!$A$2:$C$190,2)&gt;0,VLOOKUP(A150,seznam!$A$2:$C$190,2),"------"),"------")</f>
        <v>Křepela David</v>
      </c>
      <c r="D151" s="195"/>
      <c r="E151" s="195"/>
      <c r="F151" s="196"/>
      <c r="G151" s="198"/>
      <c r="H151" s="186"/>
      <c r="I151" s="188"/>
      <c r="J151" s="198"/>
      <c r="K151" s="186"/>
      <c r="L151" s="188"/>
      <c r="M151" s="198"/>
      <c r="N151" s="186"/>
      <c r="O151" s="200"/>
      <c r="P151" s="219"/>
      <c r="Q151" s="186"/>
      <c r="R151" s="188"/>
      <c r="S151" s="190"/>
      <c r="T151" s="202"/>
      <c r="U151" s="180"/>
      <c r="V151" s="58">
        <v>2</v>
      </c>
      <c r="W151" s="5" t="str">
        <f>C153</f>
        <v>Schön Daniel</v>
      </c>
      <c r="X151" s="8" t="s">
        <v>10</v>
      </c>
      <c r="Y151" s="59" t="str">
        <f>C155</f>
        <v>Bárta Martin</v>
      </c>
      <c r="Z151" s="60"/>
      <c r="AA151" s="61"/>
      <c r="AB151" s="61"/>
      <c r="AC151" s="61"/>
      <c r="AD151" s="62"/>
      <c r="AE151" s="56">
        <f t="shared" ref="AE151:AE152" si="22">IF(OR(VALUE($AJ151)=0,VALUE($AK151)=0), "0",IF(AND(LEN(Z151)&gt;0,MID(Z151,1,1)&lt;&gt;"-"),"1","0")+IF(AND(LEN(AA151)&gt;0,MID(AA151,1,1)&lt;&gt;"-"),"1","0")+IF(AND(LEN(AB151)&gt;0,MID(AB151,1,1)&lt;&gt;"-"),"1","0")+IF(AND(LEN(AC151)&gt;0,MID(AC151,1,1)&lt;&gt;"-"),"1","0")+IF(AND(LEN(AD151)&gt;0,MID(AD151,1,1)&lt;&gt;"-"),"1","0"))</f>
        <v>0</v>
      </c>
      <c r="AF151" s="13" t="s">
        <v>7</v>
      </c>
      <c r="AG151" s="12">
        <v>3</v>
      </c>
      <c r="AH151" s="95"/>
      <c r="AJ151" s="154">
        <f>IF(ISBLANK(U152), A152,0)</f>
        <v>54</v>
      </c>
      <c r="AK151" s="154">
        <f>IF(ISBLANK(U154), A154,0)</f>
        <v>37</v>
      </c>
    </row>
    <row r="152" spans="1:37" ht="12.75" customHeight="1" thickBot="1">
      <c r="A152" s="183">
        <v>54</v>
      </c>
      <c r="B152" s="208">
        <v>2</v>
      </c>
      <c r="C152" s="50" t="str">
        <f>IF(A152&gt;0,IF(VLOOKUP(A152,seznam!$A$2:$C$190,3)&gt;0,VLOOKUP(A152,seznam!$A$2:$C$190,3),"------"),"------")</f>
        <v>Blansko</v>
      </c>
      <c r="D152" s="185">
        <f>I150</f>
        <v>2</v>
      </c>
      <c r="E152" s="185" t="str">
        <f>H150</f>
        <v>:</v>
      </c>
      <c r="F152" s="187">
        <f>G150</f>
        <v>3</v>
      </c>
      <c r="G152" s="191"/>
      <c r="H152" s="192"/>
      <c r="I152" s="193"/>
      <c r="J152" s="197">
        <f>AE151</f>
        <v>0</v>
      </c>
      <c r="K152" s="185" t="str">
        <f>AF151</f>
        <v>:</v>
      </c>
      <c r="L152" s="187">
        <f>AG151</f>
        <v>3</v>
      </c>
      <c r="M152" s="197">
        <f>AE154</f>
        <v>1</v>
      </c>
      <c r="N152" s="185" t="str">
        <f>AF154</f>
        <v>:</v>
      </c>
      <c r="O152" s="199">
        <f>AG154</f>
        <v>3</v>
      </c>
      <c r="P152" s="205">
        <f>D152+J152+M152</f>
        <v>3</v>
      </c>
      <c r="Q152" s="185" t="s">
        <v>7</v>
      </c>
      <c r="R152" s="187">
        <f>F152+L152+O152</f>
        <v>9</v>
      </c>
      <c r="S152" s="189">
        <f>IF(D152&gt;F152,2,IF(AND(D152&lt;F152,E152=":"),1,0))+IF(J152&gt;L152,2,IF(AND(J152&lt;L152,K152=":"),1,0))+IF(M152&gt;O152,2,IF(AND(M152&lt;O152,N152=":"),1,0))</f>
        <v>3</v>
      </c>
      <c r="T152" s="236">
        <v>4</v>
      </c>
      <c r="U152" s="180"/>
      <c r="V152" s="58">
        <v>3</v>
      </c>
      <c r="W152" s="5" t="str">
        <f>C157</f>
        <v>Kuběna Matěj</v>
      </c>
      <c r="X152" s="9" t="s">
        <v>10</v>
      </c>
      <c r="Y152" s="59" t="str">
        <f>C155</f>
        <v>Bárta Martin</v>
      </c>
      <c r="Z152" s="53" t="str">
        <f>IF(OR(ISNA(MATCH("a",AI140:AI145,0)), ISBLANK( INDEX(Z140:AD145,MATCH("a",AI140:AI145,0),1))  ),  "",   IF(INDEX(AJ140:AK145,MATCH("a",AI140:AI145,0),1)=AJ152,INDEX(Z140:AD145,MATCH("a",AI140:AI145,0),1),-1*INDEX(Z140:AD145,MATCH("a",AI140:AI145,0),1)))</f>
        <v/>
      </c>
      <c r="AA152" s="55" t="str">
        <f>IF(OR(ISNA(MATCH("a",AI140:AI145,0)), ISBLANK( INDEX(Z140:AD145,MATCH("a",AI140:AI145,0),2))  ),  "",   IF(INDEX(AJ140:AK145,MATCH("a",AI140:AI145,0),1)=AJ152,INDEX(Z140:AD145,MATCH("a",AI140:AI145,0),2),-1*INDEX(Z140:AD145,MATCH("a",AI140:AI145,0),2)))</f>
        <v/>
      </c>
      <c r="AB152" s="54" t="str">
        <f>IF(OR(ISNA(MATCH("a",AI140:AI145,0)), ISBLANK( INDEX(Z140:AD145,MATCH("a",AI140:AI145,0),3))  ),  "",   IF(INDEX(AJ140:AK145,MATCH("a",AI140:AI145,0),1)=AJ152,INDEX(Z140:AD145,MATCH("a",AI140:AI145,0),3),-1*INDEX(Z140:AD145,MATCH("a",AI140:AI145,0),3)))</f>
        <v/>
      </c>
      <c r="AC152" s="54" t="str">
        <f>IF(OR(ISNA(MATCH("a",AI140:AI145,0)), ISBLANK( INDEX(Z140:AD145,MATCH("a",AI140:AI145,0),4))  ),  "",   IF(INDEX(AJ140:AK145,MATCH("a",AI140:AI145,0),1)=AJ152,INDEX(Z140:AD145,MATCH("a",AI140:AI145,0),4),-1*INDEX(Z140:AD145,MATCH("a",AI140:AI145,0),4)))</f>
        <v/>
      </c>
      <c r="AD152" s="156" t="str">
        <f>IF(OR(ISNA(MATCH("a",AI140:AI145,0)), ISBLANK( INDEX(Z140:AD145,MATCH("a",AI140:AI145,0),5))  ),  "",   IF(INDEX(AJ140:AK145,MATCH("a",AI140:AI145,0),1)=AJ152,INDEX(Z140:AD145,MATCH("a",AI140:AI145,0),5),-1*INDEX(Z140:AD145,MATCH("a",AI140:AI145,0),5)))</f>
        <v/>
      </c>
      <c r="AE152" s="56">
        <f t="shared" si="22"/>
        <v>0</v>
      </c>
      <c r="AF152" s="13" t="s">
        <v>7</v>
      </c>
      <c r="AG152" s="12">
        <v>3</v>
      </c>
      <c r="AH152" s="95"/>
      <c r="AJ152" s="154">
        <f>IF(ISBLANK(U156), A156,0)</f>
        <v>100</v>
      </c>
      <c r="AK152" s="154">
        <f>IF(ISBLANK(U154), A154,0)</f>
        <v>37</v>
      </c>
    </row>
    <row r="153" spans="1:37" ht="12.75" customHeight="1" thickBot="1">
      <c r="A153" s="183"/>
      <c r="B153" s="222"/>
      <c r="C153" s="57" t="str">
        <f>IF(A152&gt;0,IF(VLOOKUP(A152,seznam!$A$2:$C$190,2)&gt;0,VLOOKUP(A152,seznam!$A$2:$C$190,2),"------"),"------")</f>
        <v>Schön Daniel</v>
      </c>
      <c r="D153" s="186"/>
      <c r="E153" s="186"/>
      <c r="F153" s="188"/>
      <c r="G153" s="194"/>
      <c r="H153" s="195"/>
      <c r="I153" s="196"/>
      <c r="J153" s="198"/>
      <c r="K153" s="186"/>
      <c r="L153" s="188"/>
      <c r="M153" s="198"/>
      <c r="N153" s="186"/>
      <c r="O153" s="200"/>
      <c r="P153" s="206"/>
      <c r="Q153" s="207"/>
      <c r="R153" s="235"/>
      <c r="S153" s="190"/>
      <c r="T153" s="202"/>
      <c r="U153" s="180"/>
      <c r="V153" s="58">
        <v>4</v>
      </c>
      <c r="W153" s="5" t="str">
        <f>C151</f>
        <v>Křepela David</v>
      </c>
      <c r="X153" s="8" t="s">
        <v>10</v>
      </c>
      <c r="Y153" s="59" t="str">
        <f>C153</f>
        <v>Schön Daniel</v>
      </c>
      <c r="Z153" s="66" t="str">
        <f>IF(OR(ISNA(MATCH("a",AI130:AI135,0)), ISBLANK( INDEX(Z130:AD135,MATCH("a",AI130:AI135,0),1))  ),  "",   IF(INDEX(AJ130:AK135,MATCH("a",AI130:AI135,0),1)=AJ153,INDEX(Z130:AD135,MATCH("a",AI130:AI135,0),1),-1*INDEX(Z130:AD135,MATCH("a",AI130:AI135,0),1)))</f>
        <v/>
      </c>
      <c r="AA153" s="67" t="str">
        <f>IF(OR(ISNA(MATCH("a",AI130:AI135,0)), ISBLANK( INDEX(Z130:AD135,MATCH("a",AI130:AI135,0),2))  ),  "",   IF(INDEX(AJ130:AK135,MATCH("a",AI130:AI135,0),1)=AJ153,INDEX(Z130:AD135,MATCH("a",AI130:AI135,0),2),-1*INDEX(Z130:AD135,MATCH("a",AI130:AI135,0),2)))</f>
        <v/>
      </c>
      <c r="AB153" s="67" t="str">
        <f>IF(OR(ISNA(MATCH("a",AI130:AI135,0)), ISBLANK( INDEX(Z130:AD135,MATCH("a",AI130:AI135,0),3))  ),  "",   IF(INDEX(AJ130:AK135,MATCH("a",AI130:AI135,0),1)=AJ153,INDEX(Z130:AD135,MATCH("a",AI130:AI135,0),3),-1*INDEX(Z130:AD135,MATCH("a",AI130:AI135,0),3)))</f>
        <v/>
      </c>
      <c r="AC153" s="67" t="str">
        <f>IF(OR(ISNA(MATCH("a",AI130:AI135,0)), ISBLANK( INDEX(Z130:AD135,MATCH("a",AI130:AI135,0),4))  ),  "",   IF(INDEX(AJ130:AK135,MATCH("a",AI130:AI135,0),1)=AJ153,INDEX(Z130:AD135,MATCH("a",AI130:AI135,0),4),-1*INDEX(Z130:AD135,MATCH("a",AI130:AI135,0),4)))</f>
        <v/>
      </c>
      <c r="AD153" s="157" t="str">
        <f>IF(OR(ISNA(MATCH("a",AI130:AI135,0)), ISBLANK( INDEX(Z130:AD135,MATCH("a",AI130:AI135,0),5))  ),  "",   IF(INDEX(AJ130:AK135,MATCH("a",AI130:AI135,0),1)=AJ153,INDEX(Z130:AD135,MATCH("a",AI130:AI135,0),5),-1*INDEX(Z130:AD135,MATCH("a",AI130:AI135,0),5)))</f>
        <v/>
      </c>
      <c r="AE153" s="56">
        <v>3</v>
      </c>
      <c r="AF153" s="13" t="s">
        <v>7</v>
      </c>
      <c r="AG153" s="12">
        <v>2</v>
      </c>
      <c r="AH153" s="95"/>
      <c r="AJ153" s="154">
        <f>IF(ISBLANK(U150), A150,0)</f>
        <v>26</v>
      </c>
      <c r="AK153" s="154">
        <f>IF(ISBLANK(U152), A152,0)</f>
        <v>54</v>
      </c>
    </row>
    <row r="154" spans="1:37" ht="12.75" customHeight="1" thickBot="1">
      <c r="A154" s="183">
        <v>37</v>
      </c>
      <c r="B154" s="208">
        <v>3</v>
      </c>
      <c r="C154" s="50" t="str">
        <f>IF(A154&gt;0,IF(VLOOKUP(A154,seznam!$A$2:$C$190,3)&gt;0,VLOOKUP(A154,seznam!$A$2:$C$190,3),"------"),"------")</f>
        <v>Blansko</v>
      </c>
      <c r="D154" s="185">
        <f>L150</f>
        <v>3</v>
      </c>
      <c r="E154" s="185" t="str">
        <f>K150</f>
        <v>:</v>
      </c>
      <c r="F154" s="187">
        <f>J150</f>
        <v>0</v>
      </c>
      <c r="G154" s="197">
        <f>L152</f>
        <v>3</v>
      </c>
      <c r="H154" s="185" t="str">
        <f>K152</f>
        <v>:</v>
      </c>
      <c r="I154" s="187">
        <f>J152</f>
        <v>0</v>
      </c>
      <c r="J154" s="191"/>
      <c r="K154" s="192"/>
      <c r="L154" s="193"/>
      <c r="M154" s="197">
        <f>AG152</f>
        <v>3</v>
      </c>
      <c r="N154" s="185" t="str">
        <f>AF152</f>
        <v>:</v>
      </c>
      <c r="O154" s="199">
        <f>AE152</f>
        <v>0</v>
      </c>
      <c r="P154" s="205">
        <f>D154+G154+M154</f>
        <v>9</v>
      </c>
      <c r="Q154" s="185" t="s">
        <v>7</v>
      </c>
      <c r="R154" s="187">
        <f>F154+I154+O154</f>
        <v>0</v>
      </c>
      <c r="S154" s="189">
        <f>IF(D154&gt;F154,2,IF(AND(D154&lt;F154,E154=":"),1,0))+IF(G154&gt;I154,2,IF(AND(G154&lt;I154,H154=":"),1,0))+IF(M154&gt;O154,2,IF(AND(M154&lt;O154,N154=":"),1,0))</f>
        <v>6</v>
      </c>
      <c r="T154" s="236">
        <v>1</v>
      </c>
      <c r="U154" s="180"/>
      <c r="V154" s="58">
        <v>5</v>
      </c>
      <c r="W154" s="5" t="str">
        <f>C153</f>
        <v>Schön Daniel</v>
      </c>
      <c r="X154" s="8" t="s">
        <v>10</v>
      </c>
      <c r="Y154" s="59" t="str">
        <f>C157</f>
        <v>Kuběna Matěj</v>
      </c>
      <c r="Z154" s="60"/>
      <c r="AA154" s="61"/>
      <c r="AB154" s="61"/>
      <c r="AC154" s="61"/>
      <c r="AD154" s="62"/>
      <c r="AE154" s="56">
        <v>1</v>
      </c>
      <c r="AF154" s="13" t="s">
        <v>7</v>
      </c>
      <c r="AG154" s="12">
        <v>3</v>
      </c>
      <c r="AH154" s="95"/>
      <c r="AJ154" s="154">
        <f>IF(ISBLANK(U152), A152,0)</f>
        <v>54</v>
      </c>
      <c r="AK154" s="154">
        <f>IF(ISBLANK(U156), A156,0)</f>
        <v>100</v>
      </c>
    </row>
    <row r="155" spans="1:37" ht="13.5" customHeight="1" thickBot="1">
      <c r="A155" s="183"/>
      <c r="B155" s="222"/>
      <c r="C155" s="57" t="str">
        <f>IF(A154&gt;0,IF(VLOOKUP(A154,seznam!$A$2:$C$190,2)&gt;0,VLOOKUP(A154,seznam!$A$2:$C$190,2),"------"),"------")</f>
        <v>Bárta Martin</v>
      </c>
      <c r="D155" s="186"/>
      <c r="E155" s="186"/>
      <c r="F155" s="188"/>
      <c r="G155" s="198"/>
      <c r="H155" s="186"/>
      <c r="I155" s="188"/>
      <c r="J155" s="194"/>
      <c r="K155" s="195"/>
      <c r="L155" s="196"/>
      <c r="M155" s="198"/>
      <c r="N155" s="186"/>
      <c r="O155" s="200"/>
      <c r="P155" s="219"/>
      <c r="Q155" s="186"/>
      <c r="R155" s="188"/>
      <c r="S155" s="190"/>
      <c r="T155" s="202"/>
      <c r="U155" s="180"/>
      <c r="V155" s="64">
        <v>6</v>
      </c>
      <c r="W155" s="6" t="str">
        <f>C155</f>
        <v>Bárta Martin</v>
      </c>
      <c r="X155" s="10" t="s">
        <v>10</v>
      </c>
      <c r="Y155" s="65" t="str">
        <f>C151</f>
        <v>Křepela David</v>
      </c>
      <c r="Z155" s="66"/>
      <c r="AA155" s="67"/>
      <c r="AB155" s="67"/>
      <c r="AC155" s="67"/>
      <c r="AD155" s="68"/>
      <c r="AE155" s="56">
        <v>3</v>
      </c>
      <c r="AF155" s="15" t="s">
        <v>7</v>
      </c>
      <c r="AG155" s="12">
        <f t="shared" ref="AG155" si="23">IF(OR(VALUE($AJ155)=0,VALUE($AK155)=0), "0",IF(AND(LEN(Z155)&gt;0,MID(Z155,1,1)="-"),"1","0")+IF(AND(LEN(AA155)&gt;0,MID(AA155,1,1)="-"),"1","0")+IF(AND(LEN(AB155)&gt;0,MID(AB155,1,1)="-"),"1","0")+IF(AND(LEN(AC155)&gt;0,MID(AC155,1,1)="-"),"1","0")+IF(AND(LEN(AD155)&gt;0,MID(AD155,1,1)="-"),"1","0"))</f>
        <v>0</v>
      </c>
      <c r="AH155" s="95"/>
      <c r="AJ155" s="154">
        <f>IF(ISBLANK(U154), A154,0)</f>
        <v>37</v>
      </c>
      <c r="AK155" s="154">
        <f>IF(ISBLANK(U150), A150,0)</f>
        <v>26</v>
      </c>
    </row>
    <row r="156" spans="1:37" ht="12.75" customHeight="1">
      <c r="A156" s="183">
        <v>100</v>
      </c>
      <c r="B156" s="208">
        <v>4</v>
      </c>
      <c r="C156" s="50" t="str">
        <f>IF(A156&gt;0,IF(VLOOKUP(A156,seznam!$A$2:$C$190,3)&gt;0,VLOOKUP(A156,seznam!$A$2:$C$190,3),"------"),"------")</f>
        <v>Vysočany</v>
      </c>
      <c r="D156" s="185">
        <f>O150</f>
        <v>1</v>
      </c>
      <c r="E156" s="185" t="str">
        <f>N150</f>
        <v>:</v>
      </c>
      <c r="F156" s="187">
        <f>M150</f>
        <v>3</v>
      </c>
      <c r="G156" s="197">
        <f>O152</f>
        <v>3</v>
      </c>
      <c r="H156" s="185" t="str">
        <f>N152</f>
        <v>:</v>
      </c>
      <c r="I156" s="187">
        <f>M152</f>
        <v>1</v>
      </c>
      <c r="J156" s="197">
        <f>O154</f>
        <v>0</v>
      </c>
      <c r="K156" s="185" t="str">
        <f>N154</f>
        <v>:</v>
      </c>
      <c r="L156" s="187">
        <f>M154</f>
        <v>3</v>
      </c>
      <c r="M156" s="191"/>
      <c r="N156" s="192"/>
      <c r="O156" s="214"/>
      <c r="P156" s="205">
        <f>D156+G156+J156</f>
        <v>4</v>
      </c>
      <c r="Q156" s="185" t="s">
        <v>7</v>
      </c>
      <c r="R156" s="187">
        <f>F156+I156+L156</f>
        <v>7</v>
      </c>
      <c r="S156" s="189">
        <f>IF(D156&gt;F156,2,IF(AND(D156&lt;F156,E156=":"),1,0))+IF(G156&gt;I156,2,IF(AND(G156&lt;I156,H156=":"),1,0))+IF(J156&gt;L156,2,IF(AND(J156&lt;L156,K156=":"),1,0))</f>
        <v>4</v>
      </c>
      <c r="T156" s="211">
        <v>3</v>
      </c>
      <c r="U156" s="181"/>
      <c r="AH156" s="95"/>
      <c r="AJ156" s="154"/>
      <c r="AK156" s="154"/>
    </row>
    <row r="157" spans="1:37" ht="13.5" customHeight="1" thickBot="1">
      <c r="A157" s="184"/>
      <c r="B157" s="209"/>
      <c r="C157" s="71" t="str">
        <f>IF(A156&gt;0,IF(VLOOKUP(A156,seznam!$A$2:$C$190,2)&gt;0,VLOOKUP(A156,seznam!$A$2:$C$190,2),"------"),"------")</f>
        <v>Kuběna Matěj</v>
      </c>
      <c r="D157" s="210"/>
      <c r="E157" s="210"/>
      <c r="F157" s="213"/>
      <c r="G157" s="218"/>
      <c r="H157" s="210"/>
      <c r="I157" s="213"/>
      <c r="J157" s="218"/>
      <c r="K157" s="210"/>
      <c r="L157" s="213"/>
      <c r="M157" s="215"/>
      <c r="N157" s="216"/>
      <c r="O157" s="217"/>
      <c r="P157" s="221"/>
      <c r="Q157" s="210"/>
      <c r="R157" s="213"/>
      <c r="S157" s="220"/>
      <c r="T157" s="212"/>
      <c r="U157" s="181"/>
      <c r="AH157" s="95"/>
      <c r="AJ157" s="154"/>
      <c r="AK157" s="154"/>
    </row>
    <row r="158" spans="1:37" ht="13.5" thickBot="1">
      <c r="T158" s="112"/>
      <c r="AH158" s="95"/>
      <c r="AJ158" s="154"/>
      <c r="AK158" s="154"/>
    </row>
    <row r="159" spans="1:37" ht="13.5" thickBot="1">
      <c r="A159" s="74" t="s">
        <v>2</v>
      </c>
      <c r="B159" s="203" t="s">
        <v>13</v>
      </c>
      <c r="C159" s="204"/>
      <c r="D159" s="238">
        <v>1</v>
      </c>
      <c r="E159" s="233"/>
      <c r="F159" s="234"/>
      <c r="G159" s="232">
        <v>2</v>
      </c>
      <c r="H159" s="233"/>
      <c r="I159" s="234"/>
      <c r="J159" s="232">
        <v>3</v>
      </c>
      <c r="K159" s="233"/>
      <c r="L159" s="234"/>
      <c r="M159" s="232">
        <v>4</v>
      </c>
      <c r="N159" s="233"/>
      <c r="O159" s="239"/>
      <c r="P159" s="238" t="s">
        <v>4</v>
      </c>
      <c r="Q159" s="240"/>
      <c r="R159" s="241"/>
      <c r="S159" s="82" t="s">
        <v>5</v>
      </c>
      <c r="T159" s="75" t="s">
        <v>6</v>
      </c>
      <c r="AH159" s="95"/>
      <c r="AJ159" s="154"/>
      <c r="AK159" s="154"/>
    </row>
    <row r="160" spans="1:37" ht="12.75" customHeight="1" thickBot="1">
      <c r="A160" s="182">
        <v>21</v>
      </c>
      <c r="B160" s="223">
        <v>1</v>
      </c>
      <c r="C160" s="50" t="str">
        <f>IF(A160&gt;0,IF(VLOOKUP(A160,seznam!$A$2:$C$190,3)&gt;0,VLOOKUP(A160,seznam!$A$2:$C$190,3),"------"),"------")</f>
        <v>Blansko</v>
      </c>
      <c r="D160" s="224"/>
      <c r="E160" s="225"/>
      <c r="F160" s="226"/>
      <c r="G160" s="227">
        <f>AE163</f>
        <v>3</v>
      </c>
      <c r="H160" s="228" t="str">
        <f>AF163</f>
        <v>:</v>
      </c>
      <c r="I160" s="231">
        <f>AG163</f>
        <v>0</v>
      </c>
      <c r="J160" s="227">
        <f>AG165</f>
        <v>3</v>
      </c>
      <c r="K160" s="228" t="str">
        <f>AF165</f>
        <v>:</v>
      </c>
      <c r="L160" s="231">
        <f>AE165</f>
        <v>0</v>
      </c>
      <c r="M160" s="227">
        <f>AE160</f>
        <v>3</v>
      </c>
      <c r="N160" s="228" t="str">
        <f>AF160</f>
        <v>:</v>
      </c>
      <c r="O160" s="230">
        <f>AG160</f>
        <v>0</v>
      </c>
      <c r="P160" s="229">
        <f>G160+J160+M160</f>
        <v>9</v>
      </c>
      <c r="Q160" s="228" t="s">
        <v>7</v>
      </c>
      <c r="R160" s="231">
        <f>I160+L160+O160</f>
        <v>0</v>
      </c>
      <c r="S160" s="237">
        <f>IF(G160&gt;I160,2,IF(AND(G160&lt;I160,H160=":"),1,0))+IF(J160&gt;L160,2,IF(AND(J160&lt;L160,K160=":"),1,0))+IF(M160&gt;O160,2,IF(AND(M160&lt;O160,N160=":"),1,0))</f>
        <v>6</v>
      </c>
      <c r="T160" s="242"/>
      <c r="U160" s="180"/>
      <c r="V160" s="51">
        <v>1</v>
      </c>
      <c r="W160" s="4" t="str">
        <f>C161</f>
        <v>Musil Samuel</v>
      </c>
      <c r="X160" s="7" t="s">
        <v>10</v>
      </c>
      <c r="Y160" s="52" t="str">
        <f>C167</f>
        <v>Lízna Dominik</v>
      </c>
      <c r="Z160" s="53"/>
      <c r="AA160" s="54"/>
      <c r="AB160" s="54"/>
      <c r="AC160" s="54"/>
      <c r="AD160" s="55"/>
      <c r="AE160" s="56">
        <v>3</v>
      </c>
      <c r="AF160" s="11" t="s">
        <v>7</v>
      </c>
      <c r="AG160" s="12">
        <f>IF(OR(VALUE($AJ160)=0,VALUE($AK160)=0), "0",IF(AND(LEN(Z160)&gt;0,MID(Z160,1,1)="-"),"1","0")+IF(AND(LEN(AA160)&gt;0,MID(AA160,1,1)="-"),"1","0")+IF(AND(LEN(AB160)&gt;0,MID(AB160,1,1)="-"),"1","0")+IF(AND(LEN(AC160)&gt;0,MID(AC160,1,1)="-"),"1","0")+IF(AND(LEN(AD160)&gt;0,MID(AD160,1,1)="-"),"1","0"))</f>
        <v>0</v>
      </c>
      <c r="AH160" s="95"/>
      <c r="AJ160" s="154">
        <f>IF(ISBLANK(U160), A160,0)</f>
        <v>21</v>
      </c>
      <c r="AK160" s="154">
        <f>IF(ISBLANK(U166), A166,0)</f>
        <v>71</v>
      </c>
    </row>
    <row r="161" spans="1:38" ht="12.75" customHeight="1" thickBot="1">
      <c r="A161" s="183"/>
      <c r="B161" s="222"/>
      <c r="C161" s="57" t="str">
        <f>IF(A160&gt;0,IF(VLOOKUP(A160,seznam!$A$2:$C$190,2)&gt;0,VLOOKUP(A160,seznam!$A$2:$C$190,2),"------"),"------")</f>
        <v>Musil Samuel</v>
      </c>
      <c r="D161" s="195"/>
      <c r="E161" s="195"/>
      <c r="F161" s="196"/>
      <c r="G161" s="198"/>
      <c r="H161" s="186"/>
      <c r="I161" s="188"/>
      <c r="J161" s="198"/>
      <c r="K161" s="186"/>
      <c r="L161" s="188"/>
      <c r="M161" s="198"/>
      <c r="N161" s="186"/>
      <c r="O161" s="200"/>
      <c r="P161" s="219"/>
      <c r="Q161" s="186"/>
      <c r="R161" s="188"/>
      <c r="S161" s="190"/>
      <c r="T161" s="202"/>
      <c r="U161" s="180"/>
      <c r="V161" s="58">
        <v>2</v>
      </c>
      <c r="W161" s="5" t="str">
        <f>C163</f>
        <v>Černý Ondřej</v>
      </c>
      <c r="X161" s="8" t="s">
        <v>10</v>
      </c>
      <c r="Y161" s="59" t="str">
        <f>C165</f>
        <v>Přikrylová Adéla</v>
      </c>
      <c r="Z161" s="60"/>
      <c r="AA161" s="61"/>
      <c r="AB161" s="61"/>
      <c r="AC161" s="61"/>
      <c r="AD161" s="62"/>
      <c r="AE161" s="56">
        <v>0</v>
      </c>
      <c r="AF161" s="13" t="s">
        <v>7</v>
      </c>
      <c r="AG161" s="12">
        <v>3</v>
      </c>
      <c r="AH161" s="95"/>
      <c r="AJ161" s="154">
        <f>IF(ISBLANK(U162), A162,0)</f>
        <v>79</v>
      </c>
      <c r="AK161" s="154">
        <f>IF(ISBLANK(U164), A164,0)</f>
        <v>30</v>
      </c>
    </row>
    <row r="162" spans="1:38" ht="12.75" customHeight="1" thickBot="1">
      <c r="A162" s="183">
        <v>79</v>
      </c>
      <c r="B162" s="208">
        <v>2</v>
      </c>
      <c r="C162" s="50" t="str">
        <f>IF(A162&gt;0,IF(VLOOKUP(A162,seznam!$A$2:$C$190,3)&gt;0,VLOOKUP(A162,seznam!$A$2:$C$190,3),"------"),"------")</f>
        <v>Blansko</v>
      </c>
      <c r="D162" s="185">
        <f>I160</f>
        <v>0</v>
      </c>
      <c r="E162" s="185" t="str">
        <f>H160</f>
        <v>:</v>
      </c>
      <c r="F162" s="187">
        <f>G160</f>
        <v>3</v>
      </c>
      <c r="G162" s="191"/>
      <c r="H162" s="192"/>
      <c r="I162" s="193"/>
      <c r="J162" s="197">
        <f>AE161</f>
        <v>0</v>
      </c>
      <c r="K162" s="185" t="str">
        <f>AF161</f>
        <v>:</v>
      </c>
      <c r="L162" s="187">
        <f>AG161</f>
        <v>3</v>
      </c>
      <c r="M162" s="197">
        <f>AE164</f>
        <v>3</v>
      </c>
      <c r="N162" s="185" t="str">
        <f>AF164</f>
        <v>:</v>
      </c>
      <c r="O162" s="199">
        <f>AG164</f>
        <v>1</v>
      </c>
      <c r="P162" s="205">
        <f>D162+J162+M162</f>
        <v>3</v>
      </c>
      <c r="Q162" s="185" t="s">
        <v>7</v>
      </c>
      <c r="R162" s="187">
        <f>F162+L162+O162</f>
        <v>7</v>
      </c>
      <c r="S162" s="189">
        <f>IF(D162&gt;F162,2,IF(AND(D162&lt;F162,E162=":"),1,0))+IF(J162&gt;L162,2,IF(AND(J162&lt;L162,K162=":"),1,0))+IF(M162&gt;O162,2,IF(AND(M162&lt;O162,N162=":"),1,0))</f>
        <v>4</v>
      </c>
      <c r="T162" s="236"/>
      <c r="U162" s="180"/>
      <c r="V162" s="58">
        <v>3</v>
      </c>
      <c r="W162" s="5" t="str">
        <f>C167</f>
        <v>Lízna Dominik</v>
      </c>
      <c r="X162" s="9" t="s">
        <v>10</v>
      </c>
      <c r="Y162" s="59" t="str">
        <f>C165</f>
        <v>Přikrylová Adéla</v>
      </c>
      <c r="Z162" s="53" t="str">
        <f>IF(OR(ISNA(MATCH("b",AI140:AI145,0)), ISBLANK( INDEX(Z140:AD145,MATCH("b",AI140:AI145,0),1))  ),  "",   IF(INDEX(AJ140:AK145,MATCH("b",AI140:AI145,0),1)=AJ162,INDEX(Z140:AD145,MATCH("b",AI140:AI145,0),1),-1*INDEX(Z140:AD145,MATCH("b",AI140:AI145,0),1)))</f>
        <v/>
      </c>
      <c r="AA162" s="54" t="str">
        <f>IF(OR(ISNA(MATCH("b",AI140:AI145,0)), ISBLANK( INDEX(Z140:AD145,MATCH("b",AI140:AI145,0),2))  ),  "",   IF(INDEX(AJ140:AK145,MATCH("b",AI140:AI145,0),1)=AJ162,INDEX(Z140:AD145,MATCH("b",AI140:AI145,0),2),-1*INDEX(Z140:AD145,MATCH("b",AI140:AI145,0),2)))</f>
        <v/>
      </c>
      <c r="AB162" s="54" t="str">
        <f>IF(OR(ISNA(MATCH("b",AI140:AI145,0)), ISBLANK( INDEX(Z140:AD145,MATCH("b",AI140:AI145,0),3))  ),  "",   IF(INDEX(AJ140:AK145,MATCH("b",AI140:AI145,0),1)=AJ162,INDEX(Z140:AD145,MATCH("b",AI140:AI145,0),3),-1*INDEX(Z140:AD145,MATCH("b",AI140:AI145,0),3)))</f>
        <v/>
      </c>
      <c r="AC162" s="54" t="str">
        <f>IF(OR(ISNA(MATCH("b",AI140:AI145,0)), ISBLANK( INDEX(Z140:AD145,MATCH("b",AI140:AI145,0),4))  ),  "",   IF(INDEX(AJ140:AK145,MATCH("b",AI140:AI145,0),1)=AJ162,INDEX(Z140:AD145,MATCH("b",AI140:AI145,0),4),-1*INDEX(Z140:AD145,MATCH("b",AI140:AI145,0),4)))</f>
        <v/>
      </c>
      <c r="AD162" s="156" t="str">
        <f>IF(OR(ISNA(MATCH("b",AI140:AI145,0)), ISBLANK( INDEX(Z140:AD145,MATCH("b",AI140:AI145,0),5))  ),  "",   IF(INDEX(AJ140:AK145,MATCH("b",AI140:AI145,0),1)=AJ162,INDEX(Z140:AD145,MATCH("b",AI140:AI145,0),5),-1*INDEX(Z140:AD145,MATCH("b",AI140:AI145,0),5)))</f>
        <v/>
      </c>
      <c r="AE162" s="56">
        <f t="shared" ref="AE162" si="24">IF(OR(VALUE($AJ162)=0,VALUE($AK162)=0), "0",IF(AND(LEN(Z162)&gt;0,MID(Z162,1,1)&lt;&gt;"-"),"1","0")+IF(AND(LEN(AA162)&gt;0,MID(AA162,1,1)&lt;&gt;"-"),"1","0")+IF(AND(LEN(AB162)&gt;0,MID(AB162,1,1)&lt;&gt;"-"),"1","0")+IF(AND(LEN(AC162)&gt;0,MID(AC162,1,1)&lt;&gt;"-"),"1","0")+IF(AND(LEN(AD162)&gt;0,MID(AD162,1,1)&lt;&gt;"-"),"1","0"))</f>
        <v>0</v>
      </c>
      <c r="AF162" s="13" t="s">
        <v>7</v>
      </c>
      <c r="AG162" s="12">
        <v>3</v>
      </c>
      <c r="AH162" s="95"/>
      <c r="AJ162" s="154">
        <f>IF(ISBLANK(U166), A166,0)</f>
        <v>71</v>
      </c>
      <c r="AK162" s="154">
        <f>IF(ISBLANK(U164), A164,0)</f>
        <v>30</v>
      </c>
    </row>
    <row r="163" spans="1:38" ht="12.75" customHeight="1" thickBot="1">
      <c r="A163" s="183"/>
      <c r="B163" s="222"/>
      <c r="C163" s="57" t="str">
        <f>IF(A162&gt;0,IF(VLOOKUP(A162,seznam!$A$2:$C$190,2)&gt;0,VLOOKUP(A162,seznam!$A$2:$C$190,2),"------"),"------")</f>
        <v>Černý Ondřej</v>
      </c>
      <c r="D163" s="186"/>
      <c r="E163" s="186"/>
      <c r="F163" s="188"/>
      <c r="G163" s="194"/>
      <c r="H163" s="195"/>
      <c r="I163" s="196"/>
      <c r="J163" s="198"/>
      <c r="K163" s="186"/>
      <c r="L163" s="188"/>
      <c r="M163" s="198"/>
      <c r="N163" s="186"/>
      <c r="O163" s="200"/>
      <c r="P163" s="206"/>
      <c r="Q163" s="207"/>
      <c r="R163" s="235"/>
      <c r="S163" s="190"/>
      <c r="T163" s="202"/>
      <c r="U163" s="180"/>
      <c r="V163" s="58">
        <v>4</v>
      </c>
      <c r="W163" s="5" t="str">
        <f>C161</f>
        <v>Musil Samuel</v>
      </c>
      <c r="X163" s="8" t="s">
        <v>10</v>
      </c>
      <c r="Y163" s="59" t="str">
        <f>C163</f>
        <v>Černý Ondřej</v>
      </c>
      <c r="Z163" s="66" t="str">
        <f>IF(OR(ISNA(MATCH("b",AI130:AI135,0)), ISBLANK( INDEX(Z130:AD135,MATCH("b",AI130:AI135,0),1))  ),  "",   IF(INDEX(AJ130:AK135,MATCH("b",AI130:AI135,0),1)=AJ163,INDEX(Z130:AD135,MATCH("b",AI130:AI135,0),1),-1*INDEX(Z130:AD135,MATCH("b",AI130:AI135,0),1)))</f>
        <v/>
      </c>
      <c r="AA163" s="67" t="str">
        <f>IF(OR(ISNA(MATCH("b",AI130:AI135,0)), ISBLANK( INDEX(Z130:AD135,MATCH("b",AI130:AI135,0),2))  ),  "",   IF(INDEX(AJ130:AK135,MATCH("b",AI130:AI135,0),1)=AJ163,INDEX(Z130:AD135,MATCH("b",AI130:AI135,0),2),-1*INDEX(Z130:AD135,MATCH("b",AI130:AI135,0),2)))</f>
        <v/>
      </c>
      <c r="AB163" s="67" t="str">
        <f>IF(OR(ISNA(MATCH("b",AI130:AI135,0)), ISBLANK( INDEX(Z130:AD135,MATCH("b",AI130:AI135,0),3))  ),  "",   IF(INDEX(AJ130:AK135,MATCH("b",AI130:AI135,0),1)=AJ163,INDEX(Z130:AD135,MATCH("b",AI130:AI135,0),3),-1*INDEX(Z130:AD135,MATCH("b",AI130:AI135,0),3)))</f>
        <v/>
      </c>
      <c r="AC163" s="67" t="str">
        <f>IF(OR(ISNA(MATCH("b",AI130:AI135,0)), ISBLANK( INDEX(Z130:AD135,MATCH("b",AI130:AI135,0),4))  ),  "",   IF(INDEX(AJ130:AK135,MATCH("b",AI130:AI135,0),1)=AJ163,INDEX(Z130:AD135,MATCH("b",AI130:AI135,0),4),-1*INDEX(Z130:AD135,MATCH("b",AI130:AI135,0),4)))</f>
        <v/>
      </c>
      <c r="AD163" s="157" t="str">
        <f>IF(OR(ISNA(MATCH("b",AI130:AI135,0)), ISBLANK( INDEX(Z130:AD135,MATCH("b",AI130:AI135,0),5))  ),  "",   IF(INDEX(AJ130:AK135,MATCH("b",AI130:AI135,0),1)=AJ163,INDEX(Z130:AD135,MATCH("b",AI130:AI135,0),5),-1*INDEX(Z130:AD135,MATCH("b",AI130:AI135,0),5)))</f>
        <v/>
      </c>
      <c r="AE163" s="56">
        <v>3</v>
      </c>
      <c r="AF163" s="13" t="s">
        <v>7</v>
      </c>
      <c r="AG163" s="12">
        <f t="shared" ref="AG163" si="25">IF(OR(VALUE($AJ163)=0,VALUE($AK163)=0), "0",IF(AND(LEN(Z163)&gt;0,MID(Z163,1,1)="-"),"1","0")+IF(AND(LEN(AA163)&gt;0,MID(AA163,1,1)="-"),"1","0")+IF(AND(LEN(AB163)&gt;0,MID(AB163,1,1)="-"),"1","0")+IF(AND(LEN(AC163)&gt;0,MID(AC163,1,1)="-"),"1","0")+IF(AND(LEN(AD163)&gt;0,MID(AD163,1,1)="-"),"1","0"))</f>
        <v>0</v>
      </c>
      <c r="AH163" s="95"/>
      <c r="AJ163" s="154">
        <f>IF(ISBLANK(U160), A160,0)</f>
        <v>21</v>
      </c>
      <c r="AK163" s="154">
        <f>IF(ISBLANK(U162), A162,0)</f>
        <v>79</v>
      </c>
    </row>
    <row r="164" spans="1:38" ht="12.75" customHeight="1" thickBot="1">
      <c r="A164" s="183">
        <v>30</v>
      </c>
      <c r="B164" s="208">
        <v>3</v>
      </c>
      <c r="C164" s="50" t="str">
        <f>IF(A164&gt;0,IF(VLOOKUP(A164,seznam!$A$2:$C$190,3)&gt;0,VLOOKUP(A164,seznam!$A$2:$C$190,3),"------"),"------")</f>
        <v>Blansko</v>
      </c>
      <c r="D164" s="185">
        <f>L160</f>
        <v>0</v>
      </c>
      <c r="E164" s="185" t="str">
        <f>K160</f>
        <v>:</v>
      </c>
      <c r="F164" s="187">
        <f>J160</f>
        <v>3</v>
      </c>
      <c r="G164" s="197">
        <f>L162</f>
        <v>3</v>
      </c>
      <c r="H164" s="185" t="str">
        <f>K162</f>
        <v>:</v>
      </c>
      <c r="I164" s="187">
        <f>J162</f>
        <v>0</v>
      </c>
      <c r="J164" s="191"/>
      <c r="K164" s="192"/>
      <c r="L164" s="193"/>
      <c r="M164" s="197">
        <f>AG162</f>
        <v>3</v>
      </c>
      <c r="N164" s="185" t="str">
        <f>AF162</f>
        <v>:</v>
      </c>
      <c r="O164" s="199">
        <f>AE162</f>
        <v>0</v>
      </c>
      <c r="P164" s="205">
        <f>D164+G164+M164</f>
        <v>6</v>
      </c>
      <c r="Q164" s="185" t="s">
        <v>7</v>
      </c>
      <c r="R164" s="187">
        <f>F164+I164+O164</f>
        <v>3</v>
      </c>
      <c r="S164" s="189">
        <f>IF(D164&gt;F164,2,IF(AND(D164&lt;F164,E164=":"),1,0))+IF(G164&gt;I164,2,IF(AND(G164&lt;I164,H164=":"),1,0))+IF(M164&gt;O164,2,IF(AND(M164&lt;O164,N164=":"),1,0))</f>
        <v>5</v>
      </c>
      <c r="T164" s="201"/>
      <c r="U164" s="180"/>
      <c r="V164" s="58">
        <v>5</v>
      </c>
      <c r="W164" s="5" t="str">
        <f>C163</f>
        <v>Černý Ondřej</v>
      </c>
      <c r="X164" s="8" t="s">
        <v>10</v>
      </c>
      <c r="Y164" s="59" t="str">
        <f>C167</f>
        <v>Lízna Dominik</v>
      </c>
      <c r="Z164" s="60"/>
      <c r="AA164" s="61"/>
      <c r="AB164" s="61"/>
      <c r="AC164" s="61"/>
      <c r="AD164" s="62"/>
      <c r="AE164" s="56">
        <v>3</v>
      </c>
      <c r="AF164" s="13" t="s">
        <v>7</v>
      </c>
      <c r="AG164" s="12">
        <v>1</v>
      </c>
      <c r="AH164" s="95"/>
      <c r="AJ164" s="154">
        <f>IF(ISBLANK(U162), A162,0)</f>
        <v>79</v>
      </c>
      <c r="AK164" s="154">
        <f>IF(ISBLANK(U166), A166,0)</f>
        <v>71</v>
      </c>
    </row>
    <row r="165" spans="1:38" ht="13.5" customHeight="1" thickBot="1">
      <c r="A165" s="183"/>
      <c r="B165" s="222"/>
      <c r="C165" s="57" t="str">
        <f>IF(A164&gt;0,IF(VLOOKUP(A164,seznam!$A$2:$C$190,2)&gt;0,VLOOKUP(A164,seznam!$A$2:$C$190,2),"------"),"------")</f>
        <v>Přikrylová Adéla</v>
      </c>
      <c r="D165" s="186"/>
      <c r="E165" s="186"/>
      <c r="F165" s="188"/>
      <c r="G165" s="198"/>
      <c r="H165" s="186"/>
      <c r="I165" s="188"/>
      <c r="J165" s="194"/>
      <c r="K165" s="195"/>
      <c r="L165" s="196"/>
      <c r="M165" s="198"/>
      <c r="N165" s="186"/>
      <c r="O165" s="200"/>
      <c r="P165" s="219"/>
      <c r="Q165" s="186"/>
      <c r="R165" s="188"/>
      <c r="S165" s="190"/>
      <c r="T165" s="202"/>
      <c r="U165" s="180"/>
      <c r="V165" s="64">
        <v>6</v>
      </c>
      <c r="W165" s="6" t="str">
        <f>C165</f>
        <v>Přikrylová Adéla</v>
      </c>
      <c r="X165" s="10" t="s">
        <v>10</v>
      </c>
      <c r="Y165" s="65" t="str">
        <f>C161</f>
        <v>Musil Samuel</v>
      </c>
      <c r="Z165" s="66"/>
      <c r="AA165" s="67"/>
      <c r="AB165" s="67"/>
      <c r="AC165" s="67"/>
      <c r="AD165" s="68"/>
      <c r="AE165" s="105">
        <v>0</v>
      </c>
      <c r="AF165" s="15" t="s">
        <v>7</v>
      </c>
      <c r="AG165" s="49">
        <v>3</v>
      </c>
      <c r="AH165" s="95"/>
      <c r="AJ165" s="154">
        <f>IF(ISBLANK(U164), A164,0)</f>
        <v>30</v>
      </c>
      <c r="AK165" s="154">
        <f>IF(ISBLANK(U160), A160,0)</f>
        <v>21</v>
      </c>
    </row>
    <row r="166" spans="1:38" ht="12.75" customHeight="1">
      <c r="A166" s="183">
        <v>71</v>
      </c>
      <c r="B166" s="208">
        <v>4</v>
      </c>
      <c r="C166" s="50" t="str">
        <f>IF(A166&gt;0,IF(VLOOKUP(A166,seznam!$A$2:$C$190,3)&gt;0,VLOOKUP(A166,seznam!$A$2:$C$190,3),"------"),"------")</f>
        <v>Vysočany</v>
      </c>
      <c r="D166" s="185">
        <f>O160</f>
        <v>0</v>
      </c>
      <c r="E166" s="185" t="str">
        <f>N160</f>
        <v>:</v>
      </c>
      <c r="F166" s="187">
        <f>M160</f>
        <v>3</v>
      </c>
      <c r="G166" s="197">
        <f>O162</f>
        <v>1</v>
      </c>
      <c r="H166" s="185" t="str">
        <f>N162</f>
        <v>:</v>
      </c>
      <c r="I166" s="187">
        <f>M162</f>
        <v>3</v>
      </c>
      <c r="J166" s="197">
        <f>O164</f>
        <v>0</v>
      </c>
      <c r="K166" s="185" t="str">
        <f>N164</f>
        <v>:</v>
      </c>
      <c r="L166" s="187">
        <f>M164</f>
        <v>3</v>
      </c>
      <c r="M166" s="191"/>
      <c r="N166" s="192"/>
      <c r="O166" s="214"/>
      <c r="P166" s="205">
        <f>D166+G166+J166</f>
        <v>1</v>
      </c>
      <c r="Q166" s="185" t="s">
        <v>7</v>
      </c>
      <c r="R166" s="187">
        <f>F166+I166+L166</f>
        <v>9</v>
      </c>
      <c r="S166" s="189">
        <f>IF(D166&gt;F166,2,IF(AND(D166&lt;F166,E166=":"),1,0))+IF(G166&gt;I166,2,IF(AND(G166&lt;I166,H166=":"),1,0))+IF(J166&gt;L166,2,IF(AND(J166&lt;L166,K166=":"),1,0))</f>
        <v>3</v>
      </c>
      <c r="T166" s="211"/>
      <c r="U166" s="181"/>
      <c r="AH166" s="95"/>
    </row>
    <row r="167" spans="1:38" ht="13.5" customHeight="1" thickBot="1">
      <c r="A167" s="184"/>
      <c r="B167" s="209"/>
      <c r="C167" s="71" t="str">
        <f>IF(A166&gt;0,IF(VLOOKUP(A166,seznam!$A$2:$C$190,2)&gt;0,VLOOKUP(A166,seznam!$A$2:$C$190,2),"------"),"------")</f>
        <v>Lízna Dominik</v>
      </c>
      <c r="D167" s="210"/>
      <c r="E167" s="210"/>
      <c r="F167" s="213"/>
      <c r="G167" s="218"/>
      <c r="H167" s="210"/>
      <c r="I167" s="213"/>
      <c r="J167" s="218"/>
      <c r="K167" s="210"/>
      <c r="L167" s="213"/>
      <c r="M167" s="215"/>
      <c r="N167" s="216"/>
      <c r="O167" s="217"/>
      <c r="P167" s="221"/>
      <c r="Q167" s="210"/>
      <c r="R167" s="213"/>
      <c r="S167" s="220"/>
      <c r="T167" s="212"/>
      <c r="U167" s="181"/>
      <c r="AH167" s="95"/>
    </row>
    <row r="168" spans="1:38">
      <c r="AG168"/>
      <c r="AH168" s="95"/>
    </row>
    <row r="169" spans="1:38" ht="39.950000000000003" customHeight="1"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  <c r="AA169" s="179"/>
      <c r="AB169" s="179"/>
      <c r="AC169" s="179"/>
      <c r="AD169" s="179"/>
      <c r="AE169" s="179"/>
      <c r="AF169" s="179"/>
      <c r="AG169" s="179"/>
      <c r="AH169" s="95"/>
      <c r="AI169" s="163"/>
      <c r="AJ169" s="163"/>
      <c r="AK169" s="163"/>
      <c r="AL169" s="163"/>
    </row>
    <row r="170" spans="1:38">
      <c r="AH170" s="95"/>
      <c r="AI170" s="163">
        <v>5</v>
      </c>
      <c r="AJ170" s="163"/>
      <c r="AK170" s="163"/>
      <c r="AL170" s="163"/>
    </row>
    <row r="171" spans="1:38" s="163" customFormat="1">
      <c r="A171" s="7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73"/>
      <c r="U171" s="2"/>
      <c r="V171" s="2"/>
      <c r="W171" s="69"/>
      <c r="X171" s="3"/>
      <c r="Y171" s="69"/>
      <c r="Z171" s="159"/>
      <c r="AA171" s="159"/>
      <c r="AB171" s="159"/>
      <c r="AC171" s="159"/>
      <c r="AD171" s="159"/>
      <c r="AE171" s="70"/>
      <c r="AF171" s="70"/>
      <c r="AG171" s="70"/>
      <c r="AH171" s="2"/>
    </row>
    <row r="172" spans="1:38" s="163" customFormat="1">
      <c r="A172" s="7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73"/>
      <c r="U172" s="2"/>
      <c r="V172" s="2"/>
      <c r="W172" s="69"/>
      <c r="X172" s="3"/>
      <c r="Y172" s="69"/>
      <c r="Z172" s="159"/>
      <c r="AA172" s="159"/>
      <c r="AB172" s="159"/>
      <c r="AC172" s="159"/>
      <c r="AD172" s="159"/>
      <c r="AE172" s="70"/>
      <c r="AF172" s="70"/>
      <c r="AG172" s="70"/>
      <c r="AH172" s="2"/>
    </row>
    <row r="173" spans="1:38" s="163" customFormat="1">
      <c r="A173" s="7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73"/>
      <c r="U173" s="2"/>
      <c r="V173" s="2"/>
      <c r="W173" s="69"/>
      <c r="X173" s="3"/>
      <c r="Y173" s="69"/>
      <c r="Z173" s="159"/>
      <c r="AA173" s="159"/>
      <c r="AB173" s="159"/>
      <c r="AC173" s="159"/>
      <c r="AD173" s="159"/>
      <c r="AE173" s="70"/>
      <c r="AF173" s="70"/>
      <c r="AG173" s="70"/>
      <c r="AH173" s="2"/>
    </row>
    <row r="174" spans="1:38" s="163" customFormat="1">
      <c r="A174" s="7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73"/>
      <c r="U174" s="2"/>
      <c r="V174" s="2"/>
      <c r="W174" s="69"/>
      <c r="X174" s="3"/>
      <c r="Y174" s="69"/>
      <c r="Z174" s="159"/>
      <c r="AA174" s="159"/>
      <c r="AB174" s="159"/>
      <c r="AC174" s="159"/>
      <c r="AD174" s="159"/>
      <c r="AE174" s="70"/>
      <c r="AF174" s="70"/>
      <c r="AG174" s="70"/>
      <c r="AH174" s="2"/>
    </row>
    <row r="175" spans="1:38" s="163" customFormat="1">
      <c r="A175" s="7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73"/>
      <c r="U175" s="2"/>
      <c r="V175" s="2"/>
      <c r="W175" s="69"/>
      <c r="X175" s="3"/>
      <c r="Y175" s="69"/>
      <c r="Z175" s="159"/>
      <c r="AA175" s="159"/>
      <c r="AB175" s="159"/>
      <c r="AC175" s="159"/>
      <c r="AD175" s="159"/>
      <c r="AE175" s="70"/>
      <c r="AF175" s="70"/>
      <c r="AG175" s="70"/>
      <c r="AH175" s="2"/>
    </row>
    <row r="176" spans="1:38" s="163" customFormat="1">
      <c r="A176" s="7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73"/>
      <c r="U176" s="2"/>
      <c r="V176" s="2"/>
      <c r="W176" s="69"/>
      <c r="X176" s="3"/>
      <c r="Y176" s="69"/>
      <c r="Z176" s="159"/>
      <c r="AA176" s="159"/>
      <c r="AB176" s="159"/>
      <c r="AC176" s="159"/>
      <c r="AD176" s="159"/>
      <c r="AE176" s="70"/>
      <c r="AF176" s="70"/>
      <c r="AG176" s="70"/>
      <c r="AH176" s="2"/>
    </row>
    <row r="177" spans="1:34" s="163" customFormat="1">
      <c r="A177" s="7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73"/>
      <c r="U177" s="2"/>
      <c r="V177" s="2"/>
      <c r="W177" s="69"/>
      <c r="X177" s="3"/>
      <c r="Y177" s="69"/>
      <c r="Z177" s="159"/>
      <c r="AA177" s="159"/>
      <c r="AB177" s="159"/>
      <c r="AC177" s="159"/>
      <c r="AD177" s="159"/>
      <c r="AE177" s="70"/>
      <c r="AF177" s="70"/>
      <c r="AG177" s="70"/>
      <c r="AH177" s="2"/>
    </row>
    <row r="178" spans="1:34" s="163" customFormat="1">
      <c r="A178" s="7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73"/>
      <c r="U178" s="2"/>
      <c r="V178" s="2"/>
      <c r="W178" s="69"/>
      <c r="X178" s="3"/>
      <c r="Y178" s="69"/>
      <c r="Z178" s="159"/>
      <c r="AA178" s="159"/>
      <c r="AB178" s="159"/>
      <c r="AC178" s="159"/>
      <c r="AD178" s="159"/>
      <c r="AE178" s="70"/>
      <c r="AF178" s="70"/>
      <c r="AG178" s="70"/>
      <c r="AH178" s="2"/>
    </row>
    <row r="179" spans="1:34" s="163" customFormat="1">
      <c r="A179" s="7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73"/>
      <c r="U179" s="2"/>
      <c r="V179" s="2"/>
      <c r="W179" s="69"/>
      <c r="X179" s="3"/>
      <c r="Y179" s="69"/>
      <c r="Z179" s="159"/>
      <c r="AA179" s="159"/>
      <c r="AB179" s="159"/>
      <c r="AC179" s="159"/>
      <c r="AD179" s="159"/>
      <c r="AE179" s="70"/>
      <c r="AF179" s="70"/>
      <c r="AG179" s="70"/>
      <c r="AH179" s="2"/>
    </row>
    <row r="180" spans="1:34" s="163" customFormat="1">
      <c r="A180" s="7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73"/>
      <c r="U180" s="2"/>
      <c r="V180" s="2"/>
      <c r="W180" s="69"/>
      <c r="X180" s="3"/>
      <c r="Y180" s="69"/>
      <c r="Z180" s="159"/>
      <c r="AA180" s="159"/>
      <c r="AB180" s="159"/>
      <c r="AC180" s="159"/>
      <c r="AD180" s="159"/>
      <c r="AE180" s="70"/>
      <c r="AF180" s="70"/>
      <c r="AG180" s="70"/>
      <c r="AH180" s="2"/>
    </row>
    <row r="181" spans="1:34" s="163" customFormat="1">
      <c r="A181" s="7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73"/>
      <c r="U181" s="2"/>
      <c r="V181" s="2"/>
      <c r="W181" s="69"/>
      <c r="X181" s="3"/>
      <c r="Y181" s="69"/>
      <c r="Z181" s="159"/>
      <c r="AA181" s="159"/>
      <c r="AB181" s="159"/>
      <c r="AC181" s="159"/>
      <c r="AD181" s="159"/>
      <c r="AE181" s="70"/>
      <c r="AF181" s="70"/>
      <c r="AG181" s="70"/>
      <c r="AH181" s="2"/>
    </row>
    <row r="182" spans="1:34" s="163" customFormat="1">
      <c r="A182" s="7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73"/>
      <c r="U182" s="2"/>
      <c r="V182" s="2"/>
      <c r="W182" s="69"/>
      <c r="X182" s="3"/>
      <c r="Y182" s="69"/>
      <c r="Z182" s="159"/>
      <c r="AA182" s="159"/>
      <c r="AB182" s="159"/>
      <c r="AC182" s="159"/>
      <c r="AD182" s="159"/>
      <c r="AE182" s="70"/>
      <c r="AF182" s="70"/>
      <c r="AG182" s="70"/>
      <c r="AH182" s="2"/>
    </row>
    <row r="183" spans="1:34" s="163" customFormat="1">
      <c r="A183" s="7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73"/>
      <c r="U183" s="2"/>
      <c r="V183" s="2"/>
      <c r="W183" s="69"/>
      <c r="X183" s="3"/>
      <c r="Y183" s="69"/>
      <c r="Z183" s="159"/>
      <c r="AA183" s="159"/>
      <c r="AB183" s="159"/>
      <c r="AC183" s="159"/>
      <c r="AD183" s="159"/>
      <c r="AE183" s="70"/>
      <c r="AF183" s="70"/>
      <c r="AG183" s="70"/>
      <c r="AH183" s="2"/>
    </row>
    <row r="184" spans="1:34" s="163" customFormat="1">
      <c r="A184" s="7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73"/>
      <c r="U184" s="2"/>
      <c r="V184" s="2"/>
      <c r="W184" s="69"/>
      <c r="X184" s="3"/>
      <c r="Y184" s="69"/>
      <c r="Z184" s="159"/>
      <c r="AA184" s="159"/>
      <c r="AB184" s="159"/>
      <c r="AC184" s="159"/>
      <c r="AD184" s="159"/>
      <c r="AE184" s="70"/>
      <c r="AF184" s="70"/>
      <c r="AG184" s="70"/>
      <c r="AH184" s="2"/>
    </row>
    <row r="185" spans="1:34" s="163" customFormat="1">
      <c r="A185" s="7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73"/>
      <c r="U185" s="2"/>
      <c r="V185" s="2"/>
      <c r="W185" s="69"/>
      <c r="X185" s="3"/>
      <c r="Y185" s="69"/>
      <c r="Z185" s="159"/>
      <c r="AA185" s="159"/>
      <c r="AB185" s="159"/>
      <c r="AC185" s="159"/>
      <c r="AD185" s="159"/>
      <c r="AE185" s="70"/>
      <c r="AF185" s="70"/>
      <c r="AG185" s="70"/>
      <c r="AH185" s="2"/>
    </row>
    <row r="186" spans="1:34" s="163" customFormat="1">
      <c r="A186" s="7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73"/>
      <c r="U186" s="2"/>
      <c r="V186" s="2"/>
      <c r="W186" s="69"/>
      <c r="X186" s="3"/>
      <c r="Y186" s="69"/>
      <c r="Z186" s="159"/>
      <c r="AA186" s="159"/>
      <c r="AB186" s="159"/>
      <c r="AC186" s="159"/>
      <c r="AD186" s="159"/>
      <c r="AE186" s="70"/>
      <c r="AF186" s="70"/>
      <c r="AG186" s="70"/>
      <c r="AH186" s="2"/>
    </row>
    <row r="187" spans="1:34" s="163" customFormat="1">
      <c r="A187" s="7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73"/>
      <c r="U187" s="2"/>
      <c r="V187" s="2"/>
      <c r="W187" s="69"/>
      <c r="X187" s="3"/>
      <c r="Y187" s="69"/>
      <c r="Z187" s="159"/>
      <c r="AA187" s="159"/>
      <c r="AB187" s="159"/>
      <c r="AC187" s="159"/>
      <c r="AD187" s="159"/>
      <c r="AE187" s="70"/>
      <c r="AF187" s="70"/>
      <c r="AG187" s="70"/>
      <c r="AH187" s="2"/>
    </row>
    <row r="188" spans="1:34" s="163" customFormat="1">
      <c r="A188" s="7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73"/>
      <c r="U188" s="2"/>
      <c r="V188" s="2"/>
      <c r="W188" s="69"/>
      <c r="X188" s="3"/>
      <c r="Y188" s="69"/>
      <c r="Z188" s="159"/>
      <c r="AA188" s="159"/>
      <c r="AB188" s="159"/>
      <c r="AC188" s="159"/>
      <c r="AD188" s="159"/>
      <c r="AE188" s="70"/>
      <c r="AF188" s="70"/>
      <c r="AG188" s="70"/>
      <c r="AH188" s="2"/>
    </row>
    <row r="189" spans="1:34" s="163" customFormat="1">
      <c r="A189" s="7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73"/>
      <c r="U189" s="2"/>
      <c r="V189" s="2"/>
      <c r="W189" s="69"/>
      <c r="X189" s="3"/>
      <c r="Y189" s="69"/>
      <c r="Z189" s="159"/>
      <c r="AA189" s="159"/>
      <c r="AB189" s="159"/>
      <c r="AC189" s="159"/>
      <c r="AD189" s="159"/>
      <c r="AE189" s="70"/>
      <c r="AF189" s="70"/>
      <c r="AG189" s="70"/>
      <c r="AH189" s="2"/>
    </row>
    <row r="190" spans="1:34" s="163" customFormat="1">
      <c r="A190" s="7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73"/>
      <c r="U190" s="2"/>
      <c r="V190" s="2"/>
      <c r="W190" s="69"/>
      <c r="X190" s="3"/>
      <c r="Y190" s="69"/>
      <c r="Z190" s="159"/>
      <c r="AA190" s="159"/>
      <c r="AB190" s="159"/>
      <c r="AC190" s="159"/>
      <c r="AD190" s="159"/>
      <c r="AE190" s="70"/>
      <c r="AF190" s="70"/>
      <c r="AG190" s="70"/>
      <c r="AH190" s="2"/>
    </row>
    <row r="191" spans="1:34" s="163" customFormat="1">
      <c r="A191" s="7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73"/>
      <c r="U191" s="2"/>
      <c r="V191" s="2"/>
      <c r="W191" s="69"/>
      <c r="X191" s="3"/>
      <c r="Y191" s="69"/>
      <c r="Z191" s="159"/>
      <c r="AA191" s="159"/>
      <c r="AB191" s="159"/>
      <c r="AC191" s="159"/>
      <c r="AD191" s="159"/>
      <c r="AE191" s="70"/>
      <c r="AF191" s="70"/>
      <c r="AG191" s="70"/>
      <c r="AH191" s="2"/>
    </row>
    <row r="192" spans="1:34" s="163" customFormat="1">
      <c r="A192" s="7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73"/>
      <c r="U192" s="2"/>
      <c r="V192" s="2"/>
      <c r="W192" s="69"/>
      <c r="X192" s="3"/>
      <c r="Y192" s="69"/>
      <c r="Z192" s="159"/>
      <c r="AA192" s="159"/>
      <c r="AB192" s="159"/>
      <c r="AC192" s="159"/>
      <c r="AD192" s="159"/>
      <c r="AE192" s="70"/>
      <c r="AF192" s="70"/>
      <c r="AG192" s="70"/>
      <c r="AH192" s="2"/>
    </row>
    <row r="193" spans="1:34" s="163" customFormat="1">
      <c r="A193" s="7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73"/>
      <c r="U193" s="2"/>
      <c r="V193" s="2"/>
      <c r="W193" s="69"/>
      <c r="X193" s="3"/>
      <c r="Y193" s="69"/>
      <c r="Z193" s="159"/>
      <c r="AA193" s="159"/>
      <c r="AB193" s="159"/>
      <c r="AC193" s="159"/>
      <c r="AD193" s="159"/>
      <c r="AE193" s="70"/>
      <c r="AF193" s="70"/>
      <c r="AG193" s="70"/>
      <c r="AH193" s="2"/>
    </row>
    <row r="194" spans="1:34" s="163" customFormat="1">
      <c r="A194" s="7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73"/>
      <c r="U194" s="2"/>
      <c r="V194" s="2"/>
      <c r="W194" s="69"/>
      <c r="X194" s="3"/>
      <c r="Y194" s="69"/>
      <c r="Z194" s="159"/>
      <c r="AA194" s="159"/>
      <c r="AB194" s="159"/>
      <c r="AC194" s="159"/>
      <c r="AD194" s="159"/>
      <c r="AE194" s="70"/>
      <c r="AF194" s="70"/>
      <c r="AG194" s="70"/>
      <c r="AH194" s="2"/>
    </row>
    <row r="195" spans="1:34" s="163" customFormat="1">
      <c r="A195" s="7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73"/>
      <c r="U195" s="2"/>
      <c r="V195" s="2"/>
      <c r="W195" s="69"/>
      <c r="X195" s="3"/>
      <c r="Y195" s="69"/>
      <c r="Z195" s="159"/>
      <c r="AA195" s="159"/>
      <c r="AB195" s="159"/>
      <c r="AC195" s="159"/>
      <c r="AD195" s="159"/>
      <c r="AE195" s="70"/>
      <c r="AF195" s="70"/>
      <c r="AG195" s="70"/>
      <c r="AH195" s="2"/>
    </row>
    <row r="196" spans="1:34" s="163" customFormat="1">
      <c r="A196" s="7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73"/>
      <c r="U196" s="2"/>
      <c r="V196" s="2"/>
      <c r="W196" s="69"/>
      <c r="X196" s="3"/>
      <c r="Y196" s="69"/>
      <c r="Z196" s="159"/>
      <c r="AA196" s="159"/>
      <c r="AB196" s="159"/>
      <c r="AC196" s="159"/>
      <c r="AD196" s="159"/>
      <c r="AE196" s="70"/>
      <c r="AF196" s="70"/>
      <c r="AG196" s="70"/>
      <c r="AH196" s="2"/>
    </row>
    <row r="197" spans="1:34" s="163" customFormat="1">
      <c r="A197" s="7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73"/>
      <c r="U197" s="2"/>
      <c r="V197" s="2"/>
      <c r="W197" s="69"/>
      <c r="X197" s="3"/>
      <c r="Y197" s="69"/>
      <c r="Z197" s="159"/>
      <c r="AA197" s="159"/>
      <c r="AB197" s="159"/>
      <c r="AC197" s="159"/>
      <c r="AD197" s="159"/>
      <c r="AE197" s="70"/>
      <c r="AF197" s="70"/>
      <c r="AG197" s="70"/>
      <c r="AH197" s="2"/>
    </row>
    <row r="198" spans="1:34" s="163" customFormat="1">
      <c r="A198" s="7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73"/>
      <c r="U198" s="2"/>
      <c r="V198" s="2"/>
      <c r="W198" s="69"/>
      <c r="X198" s="3"/>
      <c r="Y198" s="69"/>
      <c r="Z198" s="159"/>
      <c r="AA198" s="159"/>
      <c r="AB198" s="159"/>
      <c r="AC198" s="159"/>
      <c r="AD198" s="159"/>
      <c r="AE198" s="70"/>
      <c r="AF198" s="70"/>
      <c r="AG198" s="70"/>
      <c r="AH198" s="2"/>
    </row>
    <row r="199" spans="1:34" s="163" customFormat="1">
      <c r="A199" s="7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73"/>
      <c r="U199" s="2"/>
      <c r="V199" s="2"/>
      <c r="W199" s="69"/>
      <c r="X199" s="3"/>
      <c r="Y199" s="69"/>
      <c r="Z199" s="159"/>
      <c r="AA199" s="159"/>
      <c r="AB199" s="159"/>
      <c r="AC199" s="159"/>
      <c r="AD199" s="159"/>
      <c r="AE199" s="70"/>
      <c r="AF199" s="70"/>
      <c r="AG199" s="70"/>
      <c r="AH199" s="2"/>
    </row>
    <row r="200" spans="1:34" s="163" customFormat="1">
      <c r="A200" s="7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73"/>
      <c r="U200" s="2"/>
      <c r="V200" s="2"/>
      <c r="W200" s="69"/>
      <c r="X200" s="3"/>
      <c r="Y200" s="69"/>
      <c r="Z200" s="159"/>
      <c r="AA200" s="159"/>
      <c r="AB200" s="159"/>
      <c r="AC200" s="159"/>
      <c r="AD200" s="159"/>
      <c r="AE200" s="70"/>
      <c r="AF200" s="70"/>
      <c r="AG200" s="70"/>
      <c r="AH200" s="2"/>
    </row>
    <row r="201" spans="1:34" s="163" customFormat="1">
      <c r="A201" s="7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73"/>
      <c r="U201" s="2"/>
      <c r="V201" s="2"/>
      <c r="W201" s="69"/>
      <c r="X201" s="3"/>
      <c r="Y201" s="69"/>
      <c r="Z201" s="159"/>
      <c r="AA201" s="159"/>
      <c r="AB201" s="159"/>
      <c r="AC201" s="159"/>
      <c r="AD201" s="159"/>
      <c r="AE201" s="70"/>
      <c r="AF201" s="70"/>
      <c r="AG201" s="70"/>
      <c r="AH201" s="2"/>
    </row>
    <row r="202" spans="1:34" s="163" customFormat="1">
      <c r="A202" s="7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73"/>
      <c r="U202" s="2"/>
      <c r="V202" s="2"/>
      <c r="W202" s="69"/>
      <c r="X202" s="3"/>
      <c r="Y202" s="69"/>
      <c r="Z202" s="159"/>
      <c r="AA202" s="159"/>
      <c r="AB202" s="159"/>
      <c r="AC202" s="159"/>
      <c r="AD202" s="159"/>
      <c r="AE202" s="70"/>
      <c r="AF202" s="70"/>
      <c r="AG202" s="70"/>
      <c r="AH202" s="2"/>
    </row>
    <row r="203" spans="1:34" s="163" customFormat="1">
      <c r="A203" s="7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73"/>
      <c r="U203" s="2"/>
      <c r="V203" s="2"/>
      <c r="W203" s="69"/>
      <c r="X203" s="3"/>
      <c r="Y203" s="69"/>
      <c r="Z203" s="159"/>
      <c r="AA203" s="159"/>
      <c r="AB203" s="159"/>
      <c r="AC203" s="159"/>
      <c r="AD203" s="159"/>
      <c r="AE203" s="70"/>
      <c r="AF203" s="70"/>
      <c r="AG203" s="70"/>
      <c r="AH203" s="2"/>
    </row>
    <row r="204" spans="1:34" s="163" customFormat="1">
      <c r="A204" s="7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73"/>
      <c r="U204" s="2"/>
      <c r="V204" s="2"/>
      <c r="W204" s="69"/>
      <c r="X204" s="3"/>
      <c r="Y204" s="69"/>
      <c r="Z204" s="159"/>
      <c r="AA204" s="159"/>
      <c r="AB204" s="159"/>
      <c r="AC204" s="159"/>
      <c r="AD204" s="159"/>
      <c r="AE204" s="70"/>
      <c r="AF204" s="70"/>
      <c r="AG204" s="70"/>
      <c r="AH204" s="2"/>
    </row>
    <row r="205" spans="1:34" s="163" customFormat="1">
      <c r="A205" s="7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73"/>
      <c r="U205" s="2"/>
      <c r="V205" s="2"/>
      <c r="W205" s="69"/>
      <c r="X205" s="3"/>
      <c r="Y205" s="69"/>
      <c r="Z205" s="159"/>
      <c r="AA205" s="159"/>
      <c r="AB205" s="159"/>
      <c r="AC205" s="159"/>
      <c r="AD205" s="159"/>
      <c r="AE205" s="70"/>
      <c r="AF205" s="70"/>
      <c r="AG205" s="70"/>
      <c r="AH205" s="2"/>
    </row>
  </sheetData>
  <mergeCells count="1105">
    <mergeCell ref="G108:G109"/>
    <mergeCell ref="G110:G111"/>
    <mergeCell ref="G112:G113"/>
    <mergeCell ref="G114:G115"/>
    <mergeCell ref="G118:G119"/>
    <mergeCell ref="G120:G121"/>
    <mergeCell ref="G122:G123"/>
    <mergeCell ref="G124:G125"/>
    <mergeCell ref="P104:P105"/>
    <mergeCell ref="S104:S105"/>
    <mergeCell ref="Q104:Q105"/>
    <mergeCell ref="T102:T103"/>
    <mergeCell ref="S88:S89"/>
    <mergeCell ref="G82:G83"/>
    <mergeCell ref="H82:H83"/>
    <mergeCell ref="I82:I83"/>
    <mergeCell ref="J82:J83"/>
    <mergeCell ref="P87:R87"/>
    <mergeCell ref="H88:H89"/>
    <mergeCell ref="I88:I89"/>
    <mergeCell ref="J88:J89"/>
    <mergeCell ref="K88:K89"/>
    <mergeCell ref="P90:P91"/>
    <mergeCell ref="T92:T93"/>
    <mergeCell ref="P92:P93"/>
    <mergeCell ref="R92:R93"/>
    <mergeCell ref="S92:S93"/>
    <mergeCell ref="Q92:Q93"/>
    <mergeCell ref="T76:T77"/>
    <mergeCell ref="T78:T79"/>
    <mergeCell ref="S60:S61"/>
    <mergeCell ref="T60:T61"/>
    <mergeCell ref="M60:M61"/>
    <mergeCell ref="N60:N61"/>
    <mergeCell ref="O60:O61"/>
    <mergeCell ref="P60:P61"/>
    <mergeCell ref="Q60:Q61"/>
    <mergeCell ref="R60:R61"/>
    <mergeCell ref="M68:M69"/>
    <mergeCell ref="N68:N69"/>
    <mergeCell ref="O68:O69"/>
    <mergeCell ref="P68:P69"/>
    <mergeCell ref="T94:T95"/>
    <mergeCell ref="K94:K95"/>
    <mergeCell ref="T82:T83"/>
    <mergeCell ref="Q80:Q81"/>
    <mergeCell ref="R80:R81"/>
    <mergeCell ref="S80:S81"/>
    <mergeCell ref="T80:T81"/>
    <mergeCell ref="B85:AG85"/>
    <mergeCell ref="B87:C87"/>
    <mergeCell ref="D87:F87"/>
    <mergeCell ref="G87:I87"/>
    <mergeCell ref="J87:L87"/>
    <mergeCell ref="M87:O87"/>
    <mergeCell ref="R88:R89"/>
    <mergeCell ref="L88:L89"/>
    <mergeCell ref="M88:M89"/>
    <mergeCell ref="N88:N89"/>
    <mergeCell ref="O88:O89"/>
    <mergeCell ref="B88:B89"/>
    <mergeCell ref="B82:B83"/>
    <mergeCell ref="D82:D83"/>
    <mergeCell ref="E82:E83"/>
    <mergeCell ref="F82:F83"/>
    <mergeCell ref="K82:K83"/>
    <mergeCell ref="L82:L83"/>
    <mergeCell ref="I80:I81"/>
    <mergeCell ref="J80:L81"/>
    <mergeCell ref="M80:M81"/>
    <mergeCell ref="N80:N81"/>
    <mergeCell ref="O80:O81"/>
    <mergeCell ref="P80:P81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78:N79"/>
    <mergeCell ref="O78:O79"/>
    <mergeCell ref="P78:P79"/>
    <mergeCell ref="M82:O83"/>
    <mergeCell ref="P82:P83"/>
    <mergeCell ref="Q82:Q83"/>
    <mergeCell ref="R82:R83"/>
    <mergeCell ref="S82:S83"/>
    <mergeCell ref="E70:E71"/>
    <mergeCell ref="F70:F71"/>
    <mergeCell ref="G70:G71"/>
    <mergeCell ref="H70:H71"/>
    <mergeCell ref="Q76:Q77"/>
    <mergeCell ref="R76:R77"/>
    <mergeCell ref="S76:S77"/>
    <mergeCell ref="Q78:Q79"/>
    <mergeCell ref="R78:R79"/>
    <mergeCell ref="S78:S79"/>
    <mergeCell ref="B78:B79"/>
    <mergeCell ref="D78:D79"/>
    <mergeCell ref="E78:E79"/>
    <mergeCell ref="F78:F79"/>
    <mergeCell ref="G78:I79"/>
    <mergeCell ref="J78:J79"/>
    <mergeCell ref="K76:K77"/>
    <mergeCell ref="L76:L77"/>
    <mergeCell ref="M76:M77"/>
    <mergeCell ref="N76:N77"/>
    <mergeCell ref="O76:O77"/>
    <mergeCell ref="P76:P77"/>
    <mergeCell ref="B76:B77"/>
    <mergeCell ref="D76:F77"/>
    <mergeCell ref="G76:G77"/>
    <mergeCell ref="H76:H77"/>
    <mergeCell ref="I76:I77"/>
    <mergeCell ref="J76:J77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0:S71"/>
    <mergeCell ref="T70:T71"/>
    <mergeCell ref="M70:M71"/>
    <mergeCell ref="N70:N71"/>
    <mergeCell ref="O70:O71"/>
    <mergeCell ref="P70:P71"/>
    <mergeCell ref="Q70:Q71"/>
    <mergeCell ref="R70:R71"/>
    <mergeCell ref="B70:B71"/>
    <mergeCell ref="D70:D71"/>
    <mergeCell ref="Q68:Q69"/>
    <mergeCell ref="R68:R69"/>
    <mergeCell ref="Q66:Q67"/>
    <mergeCell ref="R66:R67"/>
    <mergeCell ref="B75:C75"/>
    <mergeCell ref="D75:F75"/>
    <mergeCell ref="G75:I75"/>
    <mergeCell ref="J75:L75"/>
    <mergeCell ref="M75:O75"/>
    <mergeCell ref="P75:R75"/>
    <mergeCell ref="S66:S67"/>
    <mergeCell ref="T66:T67"/>
    <mergeCell ref="B68:B69"/>
    <mergeCell ref="D68:D69"/>
    <mergeCell ref="E68:E69"/>
    <mergeCell ref="F68:F69"/>
    <mergeCell ref="S68:S69"/>
    <mergeCell ref="T68:T69"/>
    <mergeCell ref="K66:K67"/>
    <mergeCell ref="L66:L67"/>
    <mergeCell ref="B66:B67"/>
    <mergeCell ref="D66:F67"/>
    <mergeCell ref="G66:G67"/>
    <mergeCell ref="H66:H67"/>
    <mergeCell ref="S72:S73"/>
    <mergeCell ref="T72:T73"/>
    <mergeCell ref="K72:K73"/>
    <mergeCell ref="L72:L73"/>
    <mergeCell ref="M72:O73"/>
    <mergeCell ref="P72:P73"/>
    <mergeCell ref="Q72:Q73"/>
    <mergeCell ref="R72:R73"/>
    <mergeCell ref="B65:C65"/>
    <mergeCell ref="D65:F65"/>
    <mergeCell ref="G65:I65"/>
    <mergeCell ref="J65:L65"/>
    <mergeCell ref="M65:O65"/>
    <mergeCell ref="P65:R65"/>
    <mergeCell ref="I66:I67"/>
    <mergeCell ref="J66:J67"/>
    <mergeCell ref="G68:I69"/>
    <mergeCell ref="J68:J69"/>
    <mergeCell ref="K68:K69"/>
    <mergeCell ref="L68:L69"/>
    <mergeCell ref="S62:S63"/>
    <mergeCell ref="T62:T63"/>
    <mergeCell ref="K62:K63"/>
    <mergeCell ref="L62:L63"/>
    <mergeCell ref="M62:O63"/>
    <mergeCell ref="P62:P63"/>
    <mergeCell ref="Q62:Q63"/>
    <mergeCell ref="R62:R63"/>
    <mergeCell ref="B62:B63"/>
    <mergeCell ref="D62:D63"/>
    <mergeCell ref="E62:E63"/>
    <mergeCell ref="F62:F63"/>
    <mergeCell ref="G62:G63"/>
    <mergeCell ref="H62:H63"/>
    <mergeCell ref="I62:I63"/>
    <mergeCell ref="J62:J63"/>
    <mergeCell ref="M66:M67"/>
    <mergeCell ref="N66:N67"/>
    <mergeCell ref="O66:O67"/>
    <mergeCell ref="P66:P67"/>
    <mergeCell ref="G58:I59"/>
    <mergeCell ref="J58:J59"/>
    <mergeCell ref="K58:K59"/>
    <mergeCell ref="L58:L59"/>
    <mergeCell ref="B60:B61"/>
    <mergeCell ref="D60:D61"/>
    <mergeCell ref="E60:E61"/>
    <mergeCell ref="F60:F61"/>
    <mergeCell ref="G60:G61"/>
    <mergeCell ref="H60:H61"/>
    <mergeCell ref="M58:M59"/>
    <mergeCell ref="N58:N59"/>
    <mergeCell ref="O58:O59"/>
    <mergeCell ref="P58:P59"/>
    <mergeCell ref="Q58:Q59"/>
    <mergeCell ref="R58:R59"/>
    <mergeCell ref="Q56:Q57"/>
    <mergeCell ref="R56:R57"/>
    <mergeCell ref="I60:I61"/>
    <mergeCell ref="J60:L61"/>
    <mergeCell ref="P55:R55"/>
    <mergeCell ref="Q52:Q53"/>
    <mergeCell ref="R52:R53"/>
    <mergeCell ref="G52:G53"/>
    <mergeCell ref="H52:H53"/>
    <mergeCell ref="I52:I53"/>
    <mergeCell ref="J52:J53"/>
    <mergeCell ref="B52:B53"/>
    <mergeCell ref="D52:D53"/>
    <mergeCell ref="E52:E53"/>
    <mergeCell ref="F52:F53"/>
    <mergeCell ref="S52:S53"/>
    <mergeCell ref="S56:S57"/>
    <mergeCell ref="T56:T57"/>
    <mergeCell ref="B58:B59"/>
    <mergeCell ref="D58:D59"/>
    <mergeCell ref="E58:E59"/>
    <mergeCell ref="F58:F59"/>
    <mergeCell ref="S58:S59"/>
    <mergeCell ref="T58:T59"/>
    <mergeCell ref="K56:K57"/>
    <mergeCell ref="L56:L57"/>
    <mergeCell ref="M56:M57"/>
    <mergeCell ref="N56:N57"/>
    <mergeCell ref="O56:O57"/>
    <mergeCell ref="P56:P57"/>
    <mergeCell ref="B56:B57"/>
    <mergeCell ref="D56:F57"/>
    <mergeCell ref="G56:G57"/>
    <mergeCell ref="H56:H57"/>
    <mergeCell ref="I56:I57"/>
    <mergeCell ref="J56:J57"/>
    <mergeCell ref="T52:T53"/>
    <mergeCell ref="K52:K53"/>
    <mergeCell ref="L52:L53"/>
    <mergeCell ref="M52:O53"/>
    <mergeCell ref="P52:P53"/>
    <mergeCell ref="Q50:Q51"/>
    <mergeCell ref="R50:R51"/>
    <mergeCell ref="G50:G51"/>
    <mergeCell ref="H50:H51"/>
    <mergeCell ref="I50:I51"/>
    <mergeCell ref="J50:L51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48:Q49"/>
    <mergeCell ref="R48:R49"/>
    <mergeCell ref="G48:I49"/>
    <mergeCell ref="J48:J49"/>
    <mergeCell ref="K48:K49"/>
    <mergeCell ref="L48:L49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6:Q47"/>
    <mergeCell ref="R46:R47"/>
    <mergeCell ref="I46:I47"/>
    <mergeCell ref="J46:J47"/>
    <mergeCell ref="K46:K47"/>
    <mergeCell ref="L46:L47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P45:R45"/>
    <mergeCell ref="B28:B29"/>
    <mergeCell ref="B26:B27"/>
    <mergeCell ref="D26:D27"/>
    <mergeCell ref="E26:E27"/>
    <mergeCell ref="B24:B25"/>
    <mergeCell ref="B43:AG43"/>
    <mergeCell ref="B33:C33"/>
    <mergeCell ref="B30:B31"/>
    <mergeCell ref="I40:I41"/>
    <mergeCell ref="J40:J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S40:S41"/>
    <mergeCell ref="T40:T41"/>
    <mergeCell ref="K40:K41"/>
    <mergeCell ref="L40:L41"/>
    <mergeCell ref="M40:O41"/>
    <mergeCell ref="P40:P41"/>
    <mergeCell ref="Q40:Q41"/>
    <mergeCell ref="R40:R41"/>
    <mergeCell ref="B40:B41"/>
    <mergeCell ref="D40:D41"/>
    <mergeCell ref="E40:E41"/>
    <mergeCell ref="F40:F41"/>
    <mergeCell ref="G40:G41"/>
    <mergeCell ref="H40:H41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Q36:Q37"/>
    <mergeCell ref="R36:R37"/>
    <mergeCell ref="S36:S37"/>
    <mergeCell ref="T36:T37"/>
    <mergeCell ref="B38:B39"/>
    <mergeCell ref="D38:D39"/>
    <mergeCell ref="E38:E39"/>
    <mergeCell ref="F38:F39"/>
    <mergeCell ref="G38:G39"/>
    <mergeCell ref="H38:H39"/>
    <mergeCell ref="K36:K37"/>
    <mergeCell ref="L36:L37"/>
    <mergeCell ref="M36:M37"/>
    <mergeCell ref="N36:N37"/>
    <mergeCell ref="O36:O37"/>
    <mergeCell ref="P36:P37"/>
    <mergeCell ref="B36:B37"/>
    <mergeCell ref="D36:D37"/>
    <mergeCell ref="E36:E37"/>
    <mergeCell ref="F36:F37"/>
    <mergeCell ref="G36:I37"/>
    <mergeCell ref="J36:J37"/>
    <mergeCell ref="P34:P35"/>
    <mergeCell ref="Q34:Q35"/>
    <mergeCell ref="R34:R35"/>
    <mergeCell ref="S34:S35"/>
    <mergeCell ref="T34:T35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T30:T31"/>
    <mergeCell ref="K30:K31"/>
    <mergeCell ref="L30:L31"/>
    <mergeCell ref="M30:O31"/>
    <mergeCell ref="P30:P31"/>
    <mergeCell ref="R30:R31"/>
    <mergeCell ref="S30:S31"/>
    <mergeCell ref="H28:H29"/>
    <mergeCell ref="I28:I29"/>
    <mergeCell ref="J28:L29"/>
    <mergeCell ref="D28:D29"/>
    <mergeCell ref="E28:E29"/>
    <mergeCell ref="F28:F29"/>
    <mergeCell ref="G28:G29"/>
    <mergeCell ref="T28:T29"/>
    <mergeCell ref="M28:M29"/>
    <mergeCell ref="N28:N29"/>
    <mergeCell ref="O28:O29"/>
    <mergeCell ref="P28:P29"/>
    <mergeCell ref="Q28:Q29"/>
    <mergeCell ref="R28:R29"/>
    <mergeCell ref="S28:S29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L24:L25"/>
    <mergeCell ref="D24:F25"/>
    <mergeCell ref="G24:G25"/>
    <mergeCell ref="S26:S27"/>
    <mergeCell ref="F26:F27"/>
    <mergeCell ref="K26:K27"/>
    <mergeCell ref="L26:L27"/>
    <mergeCell ref="H24:H25"/>
    <mergeCell ref="P4:P5"/>
    <mergeCell ref="Q4:Q5"/>
    <mergeCell ref="R4:R5"/>
    <mergeCell ref="P10:P11"/>
    <mergeCell ref="T6:T7"/>
    <mergeCell ref="Q8:Q9"/>
    <mergeCell ref="R8:R9"/>
    <mergeCell ref="S8:S9"/>
    <mergeCell ref="T8:T9"/>
    <mergeCell ref="I24:I25"/>
    <mergeCell ref="G26:I27"/>
    <mergeCell ref="T24:T25"/>
    <mergeCell ref="M24:M25"/>
    <mergeCell ref="N24:N25"/>
    <mergeCell ref="O24:O25"/>
    <mergeCell ref="P24:P25"/>
    <mergeCell ref="Q24:Q25"/>
    <mergeCell ref="R24:R25"/>
    <mergeCell ref="S24:S25"/>
    <mergeCell ref="G23:I23"/>
    <mergeCell ref="J23:L23"/>
    <mergeCell ref="G20:G21"/>
    <mergeCell ref="H20:H21"/>
    <mergeCell ref="T10:T11"/>
    <mergeCell ref="S6:S7"/>
    <mergeCell ref="S10:S11"/>
    <mergeCell ref="R10:R11"/>
    <mergeCell ref="Q10:Q11"/>
    <mergeCell ref="P8:P9"/>
    <mergeCell ref="J8:L9"/>
    <mergeCell ref="O8:O9"/>
    <mergeCell ref="T14:T15"/>
    <mergeCell ref="F8:F9"/>
    <mergeCell ref="G6:I7"/>
    <mergeCell ref="H4:H5"/>
    <mergeCell ref="I4:I5"/>
    <mergeCell ref="N4:N5"/>
    <mergeCell ref="M6:M7"/>
    <mergeCell ref="J4:J5"/>
    <mergeCell ref="H8:H9"/>
    <mergeCell ref="I14:I15"/>
    <mergeCell ref="G10:G11"/>
    <mergeCell ref="L10:L11"/>
    <mergeCell ref="I10:I11"/>
    <mergeCell ref="S18:S19"/>
    <mergeCell ref="T18:T19"/>
    <mergeCell ref="T20:T21"/>
    <mergeCell ref="P20:P21"/>
    <mergeCell ref="Q20:Q21"/>
    <mergeCell ref="S20:S21"/>
    <mergeCell ref="N18:N19"/>
    <mergeCell ref="O18:O19"/>
    <mergeCell ref="K20:K21"/>
    <mergeCell ref="O6:O7"/>
    <mergeCell ref="N8:N9"/>
    <mergeCell ref="M4:M5"/>
    <mergeCell ref="N14:N15"/>
    <mergeCell ref="O14:O15"/>
    <mergeCell ref="M20:O21"/>
    <mergeCell ref="I20:I21"/>
    <mergeCell ref="K4:K5"/>
    <mergeCell ref="L4:L5"/>
    <mergeCell ref="K6:K7"/>
    <mergeCell ref="L6:L7"/>
    <mergeCell ref="B3:C3"/>
    <mergeCell ref="D14:F15"/>
    <mergeCell ref="B10:B11"/>
    <mergeCell ref="G3:I3"/>
    <mergeCell ref="B8:B9"/>
    <mergeCell ref="D8:D9"/>
    <mergeCell ref="M14:M15"/>
    <mergeCell ref="T4:T5"/>
    <mergeCell ref="B6:B7"/>
    <mergeCell ref="D6:D7"/>
    <mergeCell ref="E6:E7"/>
    <mergeCell ref="F6:F7"/>
    <mergeCell ref="J6:J7"/>
    <mergeCell ref="Q6:Q7"/>
    <mergeCell ref="R6:R7"/>
    <mergeCell ref="B4:B5"/>
    <mergeCell ref="D4:F5"/>
    <mergeCell ref="S4:S5"/>
    <mergeCell ref="Q14:Q15"/>
    <mergeCell ref="R14:R15"/>
    <mergeCell ref="S14:S15"/>
    <mergeCell ref="P6:P7"/>
    <mergeCell ref="D3:F3"/>
    <mergeCell ref="J3:L3"/>
    <mergeCell ref="G8:G9"/>
    <mergeCell ref="I8:I9"/>
    <mergeCell ref="P3:R3"/>
    <mergeCell ref="P14:P15"/>
    <mergeCell ref="P13:R13"/>
    <mergeCell ref="M8:M9"/>
    <mergeCell ref="G14:G15"/>
    <mergeCell ref="H14:H15"/>
    <mergeCell ref="M13:O13"/>
    <mergeCell ref="B16:B17"/>
    <mergeCell ref="D16:D17"/>
    <mergeCell ref="E16:E17"/>
    <mergeCell ref="F16:F17"/>
    <mergeCell ref="G16:I17"/>
    <mergeCell ref="S16:S17"/>
    <mergeCell ref="T16:T17"/>
    <mergeCell ref="M16:M17"/>
    <mergeCell ref="N16:N17"/>
    <mergeCell ref="O16:O17"/>
    <mergeCell ref="P16:P17"/>
    <mergeCell ref="B14:B15"/>
    <mergeCell ref="K14:K15"/>
    <mergeCell ref="L14:L15"/>
    <mergeCell ref="D10:D11"/>
    <mergeCell ref="F10:F11"/>
    <mergeCell ref="H10:H11"/>
    <mergeCell ref="J10:J11"/>
    <mergeCell ref="J14:J15"/>
    <mergeCell ref="K10:K11"/>
    <mergeCell ref="E10:E11"/>
    <mergeCell ref="E8:E9"/>
    <mergeCell ref="Q90:Q91"/>
    <mergeCell ref="B18:B19"/>
    <mergeCell ref="D18:D19"/>
    <mergeCell ref="E18:E19"/>
    <mergeCell ref="F18:F19"/>
    <mergeCell ref="Q16:Q17"/>
    <mergeCell ref="R16:R17"/>
    <mergeCell ref="R18:R19"/>
    <mergeCell ref="Q18:Q19"/>
    <mergeCell ref="P18:P19"/>
    <mergeCell ref="M18:M19"/>
    <mergeCell ref="P33:R33"/>
    <mergeCell ref="G18:G19"/>
    <mergeCell ref="H18:H19"/>
    <mergeCell ref="I18:I19"/>
    <mergeCell ref="J18:L19"/>
    <mergeCell ref="R20:R21"/>
    <mergeCell ref="M23:O23"/>
    <mergeCell ref="P23:R23"/>
    <mergeCell ref="J20:J21"/>
    <mergeCell ref="L20:L21"/>
    <mergeCell ref="J16:J17"/>
    <mergeCell ref="K16:K17"/>
    <mergeCell ref="L16:L17"/>
    <mergeCell ref="B23:C23"/>
    <mergeCell ref="D23:F23"/>
    <mergeCell ref="B20:B21"/>
    <mergeCell ref="D20:D21"/>
    <mergeCell ref="E20:E21"/>
    <mergeCell ref="F20:F21"/>
    <mergeCell ref="D30:D31"/>
    <mergeCell ref="Q88:Q89"/>
    <mergeCell ref="T88:T89"/>
    <mergeCell ref="B90:B91"/>
    <mergeCell ref="D90:D91"/>
    <mergeCell ref="E90:E91"/>
    <mergeCell ref="F90:F91"/>
    <mergeCell ref="G90:I91"/>
    <mergeCell ref="J90:J91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G97:I97"/>
    <mergeCell ref="J97:L97"/>
    <mergeCell ref="H94:H95"/>
    <mergeCell ref="O92:O93"/>
    <mergeCell ref="F92:F93"/>
    <mergeCell ref="G92:G93"/>
    <mergeCell ref="H92:H93"/>
    <mergeCell ref="I92:I93"/>
    <mergeCell ref="J92:L93"/>
    <mergeCell ref="E30:E31"/>
    <mergeCell ref="B92:B93"/>
    <mergeCell ref="D92:D93"/>
    <mergeCell ref="E92:E93"/>
    <mergeCell ref="B94:B95"/>
    <mergeCell ref="D94:D95"/>
    <mergeCell ref="E94:E95"/>
    <mergeCell ref="M92:M93"/>
    <mergeCell ref="N92:N93"/>
    <mergeCell ref="I94:I95"/>
    <mergeCell ref="D88:F89"/>
    <mergeCell ref="G88:G89"/>
    <mergeCell ref="O34:O35"/>
    <mergeCell ref="B45:C45"/>
    <mergeCell ref="D45:F45"/>
    <mergeCell ref="G45:I45"/>
    <mergeCell ref="J45:L45"/>
    <mergeCell ref="M45:O45"/>
    <mergeCell ref="B55:C55"/>
    <mergeCell ref="D55:F55"/>
    <mergeCell ref="G55:I55"/>
    <mergeCell ref="J55:L55"/>
    <mergeCell ref="M55:O55"/>
    <mergeCell ref="S94:S95"/>
    <mergeCell ref="Q94:Q95"/>
    <mergeCell ref="B97:C97"/>
    <mergeCell ref="B98:B99"/>
    <mergeCell ref="D98:F99"/>
    <mergeCell ref="G100:I101"/>
    <mergeCell ref="J100:J101"/>
    <mergeCell ref="P98:P99"/>
    <mergeCell ref="R100:R101"/>
    <mergeCell ref="N98:N99"/>
    <mergeCell ref="O98:O99"/>
    <mergeCell ref="K100:K101"/>
    <mergeCell ref="L100:L101"/>
    <mergeCell ref="M98:M99"/>
    <mergeCell ref="I98:I99"/>
    <mergeCell ref="S100:S101"/>
    <mergeCell ref="T100:T101"/>
    <mergeCell ref="M100:M101"/>
    <mergeCell ref="N100:N101"/>
    <mergeCell ref="O100:O101"/>
    <mergeCell ref="P100:P101"/>
    <mergeCell ref="Q100:Q101"/>
    <mergeCell ref="M97:O97"/>
    <mergeCell ref="P97:R97"/>
    <mergeCell ref="R94:R95"/>
    <mergeCell ref="F94:F95"/>
    <mergeCell ref="G94:G95"/>
    <mergeCell ref="L94:L95"/>
    <mergeCell ref="M94:O95"/>
    <mergeCell ref="P94:P95"/>
    <mergeCell ref="J94:J95"/>
    <mergeCell ref="D97:F97"/>
    <mergeCell ref="E104:E105"/>
    <mergeCell ref="K104:K105"/>
    <mergeCell ref="L104:L105"/>
    <mergeCell ref="M104:O105"/>
    <mergeCell ref="T98:T99"/>
    <mergeCell ref="H98:H99"/>
    <mergeCell ref="S98:S99"/>
    <mergeCell ref="Q98:Q99"/>
    <mergeCell ref="R98:R99"/>
    <mergeCell ref="L98:L99"/>
    <mergeCell ref="B100:B101"/>
    <mergeCell ref="D100:D101"/>
    <mergeCell ref="E100:E101"/>
    <mergeCell ref="F100:F101"/>
    <mergeCell ref="J98:J99"/>
    <mergeCell ref="K98:K99"/>
    <mergeCell ref="G98:G99"/>
    <mergeCell ref="R104:R105"/>
    <mergeCell ref="G104:G105"/>
    <mergeCell ref="O102:O103"/>
    <mergeCell ref="J102:L103"/>
    <mergeCell ref="F102:F103"/>
    <mergeCell ref="G102:G103"/>
    <mergeCell ref="H102:H103"/>
    <mergeCell ref="I102:I103"/>
    <mergeCell ref="M102:M103"/>
    <mergeCell ref="N102:N103"/>
    <mergeCell ref="P102:P103"/>
    <mergeCell ref="R102:R103"/>
    <mergeCell ref="S102:S103"/>
    <mergeCell ref="Q102:Q103"/>
    <mergeCell ref="T104:T105"/>
    <mergeCell ref="F104:F105"/>
    <mergeCell ref="H104:H105"/>
    <mergeCell ref="I104:I105"/>
    <mergeCell ref="J104:J105"/>
    <mergeCell ref="B127:AG127"/>
    <mergeCell ref="B129:C129"/>
    <mergeCell ref="D129:F129"/>
    <mergeCell ref="G129:I129"/>
    <mergeCell ref="J129:L129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T130:T131"/>
    <mergeCell ref="M129:O129"/>
    <mergeCell ref="P129:R129"/>
    <mergeCell ref="B102:B103"/>
    <mergeCell ref="D102:D103"/>
    <mergeCell ref="E102:E103"/>
    <mergeCell ref="B104:B105"/>
    <mergeCell ref="D104:D105"/>
    <mergeCell ref="S136:S137"/>
    <mergeCell ref="Q136:Q137"/>
    <mergeCell ref="R136:R137"/>
    <mergeCell ref="H136:H137"/>
    <mergeCell ref="B132:B133"/>
    <mergeCell ref="D132:D133"/>
    <mergeCell ref="E132:E133"/>
    <mergeCell ref="F132:F133"/>
    <mergeCell ref="G132:I133"/>
    <mergeCell ref="J132:J133"/>
    <mergeCell ref="P130:P131"/>
    <mergeCell ref="R132:R133"/>
    <mergeCell ref="S132:S133"/>
    <mergeCell ref="T132:T133"/>
    <mergeCell ref="M132:M133"/>
    <mergeCell ref="N132:N133"/>
    <mergeCell ref="O132:O133"/>
    <mergeCell ref="P132:P133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B130:B131"/>
    <mergeCell ref="D130:F131"/>
    <mergeCell ref="G130:G131"/>
    <mergeCell ref="T134:T135"/>
    <mergeCell ref="P134:P135"/>
    <mergeCell ref="R134:R135"/>
    <mergeCell ref="S134:S135"/>
    <mergeCell ref="S140:S141"/>
    <mergeCell ref="R140:R141"/>
    <mergeCell ref="D139:F139"/>
    <mergeCell ref="P139:R139"/>
    <mergeCell ref="I136:I137"/>
    <mergeCell ref="J136:J137"/>
    <mergeCell ref="L140:L141"/>
    <mergeCell ref="M140:M141"/>
    <mergeCell ref="G139:I139"/>
    <mergeCell ref="J139:L139"/>
    <mergeCell ref="M139:O139"/>
    <mergeCell ref="N140:N141"/>
    <mergeCell ref="B136:B137"/>
    <mergeCell ref="D136:D137"/>
    <mergeCell ref="E136:E137"/>
    <mergeCell ref="F136:F137"/>
    <mergeCell ref="N134:N135"/>
    <mergeCell ref="O134:O135"/>
    <mergeCell ref="B134:B135"/>
    <mergeCell ref="D134:D135"/>
    <mergeCell ref="E134:E135"/>
    <mergeCell ref="J134:L135"/>
    <mergeCell ref="G136:G137"/>
    <mergeCell ref="T136:T137"/>
    <mergeCell ref="K136:K137"/>
    <mergeCell ref="L136:L137"/>
    <mergeCell ref="M136:O137"/>
    <mergeCell ref="P136:P137"/>
    <mergeCell ref="T140:T141"/>
    <mergeCell ref="B139:C139"/>
    <mergeCell ref="B140:B141"/>
    <mergeCell ref="D140:F141"/>
    <mergeCell ref="G140:G141"/>
    <mergeCell ref="H140:H141"/>
    <mergeCell ref="G142:I143"/>
    <mergeCell ref="J142:J143"/>
    <mergeCell ref="P140:P141"/>
    <mergeCell ref="R142:R143"/>
    <mergeCell ref="J140:J141"/>
    <mergeCell ref="K140:K141"/>
    <mergeCell ref="Q140:Q141"/>
    <mergeCell ref="K142:K143"/>
    <mergeCell ref="L142:L143"/>
    <mergeCell ref="O140:O141"/>
    <mergeCell ref="S142:S143"/>
    <mergeCell ref="T142:T143"/>
    <mergeCell ref="M142:M143"/>
    <mergeCell ref="N142:N143"/>
    <mergeCell ref="O142:O143"/>
    <mergeCell ref="P142:P143"/>
    <mergeCell ref="Q142:Q143"/>
    <mergeCell ref="I140:I141"/>
    <mergeCell ref="F144:F145"/>
    <mergeCell ref="G144:G145"/>
    <mergeCell ref="H144:H145"/>
    <mergeCell ref="I144:I145"/>
    <mergeCell ref="M144:M145"/>
    <mergeCell ref="N144:N145"/>
    <mergeCell ref="B144:B145"/>
    <mergeCell ref="D144:D145"/>
    <mergeCell ref="E144:E145"/>
    <mergeCell ref="B146:B147"/>
    <mergeCell ref="D146:D147"/>
    <mergeCell ref="E146:E147"/>
    <mergeCell ref="K146:K147"/>
    <mergeCell ref="L146:L147"/>
    <mergeCell ref="M146:O147"/>
    <mergeCell ref="B142:B143"/>
    <mergeCell ref="D142:D143"/>
    <mergeCell ref="E142:E143"/>
    <mergeCell ref="F142:F143"/>
    <mergeCell ref="G149:I149"/>
    <mergeCell ref="F146:F147"/>
    <mergeCell ref="I150:I151"/>
    <mergeCell ref="H150:H151"/>
    <mergeCell ref="J150:J151"/>
    <mergeCell ref="K150:K151"/>
    <mergeCell ref="H146:H147"/>
    <mergeCell ref="I146:I147"/>
    <mergeCell ref="J146:J147"/>
    <mergeCell ref="J149:L149"/>
    <mergeCell ref="G150:G151"/>
    <mergeCell ref="D149:F149"/>
    <mergeCell ref="M149:O149"/>
    <mergeCell ref="P149:R149"/>
    <mergeCell ref="R146:R147"/>
    <mergeCell ref="T150:T151"/>
    <mergeCell ref="S150:S151"/>
    <mergeCell ref="R150:R151"/>
    <mergeCell ref="Q150:Q151"/>
    <mergeCell ref="G146:G147"/>
    <mergeCell ref="P150:P151"/>
    <mergeCell ref="R152:R153"/>
    <mergeCell ref="O150:O151"/>
    <mergeCell ref="K152:K153"/>
    <mergeCell ref="L152:L153"/>
    <mergeCell ref="L150:L151"/>
    <mergeCell ref="M150:M151"/>
    <mergeCell ref="N150:N151"/>
    <mergeCell ref="P146:P147"/>
    <mergeCell ref="S146:S147"/>
    <mergeCell ref="Q146:Q147"/>
    <mergeCell ref="T144:T145"/>
    <mergeCell ref="P144:P145"/>
    <mergeCell ref="R144:R145"/>
    <mergeCell ref="S144:S145"/>
    <mergeCell ref="Q144:Q145"/>
    <mergeCell ref="T146:T147"/>
    <mergeCell ref="O144:O145"/>
    <mergeCell ref="J144:L145"/>
    <mergeCell ref="T162:T163"/>
    <mergeCell ref="M162:M163"/>
    <mergeCell ref="N162:N163"/>
    <mergeCell ref="O162:O163"/>
    <mergeCell ref="S160:S161"/>
    <mergeCell ref="R160:R161"/>
    <mergeCell ref="D159:F159"/>
    <mergeCell ref="Q160:Q161"/>
    <mergeCell ref="J156:J157"/>
    <mergeCell ref="J159:L159"/>
    <mergeCell ref="M159:O159"/>
    <mergeCell ref="P159:R159"/>
    <mergeCell ref="R156:R157"/>
    <mergeCell ref="G156:G157"/>
    <mergeCell ref="T160:T161"/>
    <mergeCell ref="S152:S153"/>
    <mergeCell ref="T152:T153"/>
    <mergeCell ref="M152:M153"/>
    <mergeCell ref="N152:N153"/>
    <mergeCell ref="O152:O153"/>
    <mergeCell ref="P152:P153"/>
    <mergeCell ref="Q152:Q153"/>
    <mergeCell ref="O154:O155"/>
    <mergeCell ref="J154:L155"/>
    <mergeCell ref="F154:F155"/>
    <mergeCell ref="G154:G155"/>
    <mergeCell ref="H154:H155"/>
    <mergeCell ref="I154:I155"/>
    <mergeCell ref="M154:M155"/>
    <mergeCell ref="N154:N155"/>
    <mergeCell ref="D154:D155"/>
    <mergeCell ref="E154:E155"/>
    <mergeCell ref="O160:O161"/>
    <mergeCell ref="L160:L161"/>
    <mergeCell ref="M160:M161"/>
    <mergeCell ref="N160:N161"/>
    <mergeCell ref="J160:J161"/>
    <mergeCell ref="K160:K161"/>
    <mergeCell ref="P156:P157"/>
    <mergeCell ref="S156:S157"/>
    <mergeCell ref="Q156:Q157"/>
    <mergeCell ref="G159:I159"/>
    <mergeCell ref="F156:F157"/>
    <mergeCell ref="I160:I161"/>
    <mergeCell ref="H156:H157"/>
    <mergeCell ref="I156:I157"/>
    <mergeCell ref="K162:K163"/>
    <mergeCell ref="R162:R163"/>
    <mergeCell ref="S162:S163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B164:B165"/>
    <mergeCell ref="D164:D165"/>
    <mergeCell ref="E164:E165"/>
    <mergeCell ref="F164:F165"/>
    <mergeCell ref="G164:G165"/>
    <mergeCell ref="T164:T165"/>
    <mergeCell ref="A14:A15"/>
    <mergeCell ref="A16:A17"/>
    <mergeCell ref="A18:A19"/>
    <mergeCell ref="A20:A21"/>
    <mergeCell ref="A4:A5"/>
    <mergeCell ref="A6:A7"/>
    <mergeCell ref="A8:A9"/>
    <mergeCell ref="A10:A11"/>
    <mergeCell ref="A34:A35"/>
    <mergeCell ref="A36:A37"/>
    <mergeCell ref="A38:A39"/>
    <mergeCell ref="A40:A41"/>
    <mergeCell ref="A24:A25"/>
    <mergeCell ref="A26:A27"/>
    <mergeCell ref="A28:A29"/>
    <mergeCell ref="A30:A31"/>
    <mergeCell ref="A56:A57"/>
    <mergeCell ref="A58:A59"/>
    <mergeCell ref="A60:A61"/>
    <mergeCell ref="A62:A63"/>
    <mergeCell ref="A46:A47"/>
    <mergeCell ref="A48:A49"/>
    <mergeCell ref="B159:C159"/>
    <mergeCell ref="P162:P163"/>
    <mergeCell ref="Q162:Q163"/>
    <mergeCell ref="B156:B157"/>
    <mergeCell ref="D156:D157"/>
    <mergeCell ref="E156:E157"/>
    <mergeCell ref="T156:T157"/>
    <mergeCell ref="K156:K157"/>
    <mergeCell ref="L156:L157"/>
    <mergeCell ref="A70:A71"/>
    <mergeCell ref="A72:A73"/>
    <mergeCell ref="A98:A99"/>
    <mergeCell ref="A100:A101"/>
    <mergeCell ref="A102:A103"/>
    <mergeCell ref="A104:A105"/>
    <mergeCell ref="A88:A89"/>
    <mergeCell ref="A90:A91"/>
    <mergeCell ref="A92:A93"/>
    <mergeCell ref="A94:A95"/>
    <mergeCell ref="H164:H165"/>
    <mergeCell ref="I164:I165"/>
    <mergeCell ref="Q164:Q165"/>
    <mergeCell ref="R164:R165"/>
    <mergeCell ref="S164:S165"/>
    <mergeCell ref="J164:L165"/>
    <mergeCell ref="M164:M165"/>
    <mergeCell ref="N164:N165"/>
    <mergeCell ref="O164:O165"/>
    <mergeCell ref="M156:O157"/>
    <mergeCell ref="B162:B163"/>
    <mergeCell ref="D162:D163"/>
    <mergeCell ref="E162:E163"/>
    <mergeCell ref="F162:F163"/>
    <mergeCell ref="B160:B161"/>
    <mergeCell ref="D160:F161"/>
    <mergeCell ref="G160:G161"/>
    <mergeCell ref="H160:H161"/>
    <mergeCell ref="G162:I163"/>
    <mergeCell ref="J162:J163"/>
    <mergeCell ref="L162:L163"/>
    <mergeCell ref="P160:P161"/>
    <mergeCell ref="A160:A161"/>
    <mergeCell ref="A162:A163"/>
    <mergeCell ref="A164:A165"/>
    <mergeCell ref="A166:A167"/>
    <mergeCell ref="A150:A151"/>
    <mergeCell ref="A152:A153"/>
    <mergeCell ref="A154:A155"/>
    <mergeCell ref="A156:A157"/>
    <mergeCell ref="U24:U25"/>
    <mergeCell ref="U26:U27"/>
    <mergeCell ref="U28:U29"/>
    <mergeCell ref="U30:U31"/>
    <mergeCell ref="U34:U35"/>
    <mergeCell ref="U36:U37"/>
    <mergeCell ref="U38:U39"/>
    <mergeCell ref="U40:U41"/>
    <mergeCell ref="U46:U47"/>
    <mergeCell ref="U48:U49"/>
    <mergeCell ref="U50:U51"/>
    <mergeCell ref="U52:U53"/>
    <mergeCell ref="U56:U57"/>
    <mergeCell ref="U58:U59"/>
    <mergeCell ref="U60:U61"/>
    <mergeCell ref="U62:U63"/>
    <mergeCell ref="A50:A51"/>
    <mergeCell ref="A52:A53"/>
    <mergeCell ref="A76:A77"/>
    <mergeCell ref="A78:A79"/>
    <mergeCell ref="A80:A81"/>
    <mergeCell ref="A82:A83"/>
    <mergeCell ref="A66:A67"/>
    <mergeCell ref="A68:A69"/>
    <mergeCell ref="U134:U135"/>
    <mergeCell ref="U136:U137"/>
    <mergeCell ref="U140:U141"/>
    <mergeCell ref="U142:U143"/>
    <mergeCell ref="U144:U145"/>
    <mergeCell ref="U146:U147"/>
    <mergeCell ref="U150:U151"/>
    <mergeCell ref="U152:U153"/>
    <mergeCell ref="U154:U155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B154:B155"/>
    <mergeCell ref="B152:B153"/>
    <mergeCell ref="D152:D153"/>
    <mergeCell ref="E152:E153"/>
    <mergeCell ref="F152:F153"/>
    <mergeCell ref="T154:T155"/>
    <mergeCell ref="P154:P155"/>
    <mergeCell ref="R154:R155"/>
    <mergeCell ref="S154:S155"/>
    <mergeCell ref="Q154:Q155"/>
    <mergeCell ref="B149:C149"/>
    <mergeCell ref="B150:B151"/>
    <mergeCell ref="D150:F151"/>
    <mergeCell ref="G152:I153"/>
    <mergeCell ref="J152:J153"/>
    <mergeCell ref="B169:AG169"/>
    <mergeCell ref="U4:U5"/>
    <mergeCell ref="U6:U7"/>
    <mergeCell ref="U8:U9"/>
    <mergeCell ref="U10:U11"/>
    <mergeCell ref="U14:U15"/>
    <mergeCell ref="U16:U17"/>
    <mergeCell ref="U18:U19"/>
    <mergeCell ref="U20:U21"/>
    <mergeCell ref="U156:U157"/>
    <mergeCell ref="U160:U161"/>
    <mergeCell ref="U162:U163"/>
    <mergeCell ref="U164:U165"/>
    <mergeCell ref="U66:U67"/>
    <mergeCell ref="U68:U69"/>
    <mergeCell ref="U70:U71"/>
    <mergeCell ref="U72:U73"/>
    <mergeCell ref="U76:U77"/>
    <mergeCell ref="U78:U79"/>
    <mergeCell ref="U80:U81"/>
    <mergeCell ref="U82:U83"/>
    <mergeCell ref="U88:U89"/>
    <mergeCell ref="U90:U91"/>
    <mergeCell ref="U92:U93"/>
    <mergeCell ref="U94:U95"/>
    <mergeCell ref="U98:U99"/>
    <mergeCell ref="U100:U101"/>
    <mergeCell ref="U102:U103"/>
    <mergeCell ref="U104:U105"/>
    <mergeCell ref="U166:U167"/>
    <mergeCell ref="U130:U131"/>
    <mergeCell ref="U132:U133"/>
  </mergeCells>
  <phoneticPr fontId="0" type="noConversion"/>
  <conditionalFormatting sqref="T104:T105">
    <cfRule type="expression" dxfId="21" priority="64">
      <formula>MOD($T104,8)=1</formula>
    </cfRule>
  </conditionalFormatting>
  <conditionalFormatting sqref="T94:T95">
    <cfRule type="expression" dxfId="20" priority="63">
      <formula>MOD($T94,8)=1</formula>
    </cfRule>
  </conditionalFormatting>
  <conditionalFormatting sqref="T82:T83">
    <cfRule type="expression" dxfId="19" priority="62">
      <formula>MOD($T82,8)=1</formula>
    </cfRule>
  </conditionalFormatting>
  <conditionalFormatting sqref="T72:T73">
    <cfRule type="expression" dxfId="18" priority="61">
      <formula>MOD($T72,8)=1</formula>
    </cfRule>
  </conditionalFormatting>
  <conditionalFormatting sqref="T62:T63">
    <cfRule type="expression" dxfId="17" priority="60">
      <formula>MOD($T62,8)=1</formula>
    </cfRule>
  </conditionalFormatting>
  <conditionalFormatting sqref="T52:T53">
    <cfRule type="expression" dxfId="16" priority="59">
      <formula>MOD($T52,8)=1</formula>
    </cfRule>
  </conditionalFormatting>
  <conditionalFormatting sqref="T40:T41">
    <cfRule type="expression" dxfId="15" priority="58">
      <formula>MOD($T40,8)=1</formula>
    </cfRule>
  </conditionalFormatting>
  <conditionalFormatting sqref="T30:T31">
    <cfRule type="expression" dxfId="14" priority="57">
      <formula>MOD($T30,8)=1</formula>
    </cfRule>
  </conditionalFormatting>
  <conditionalFormatting sqref="T20:T21">
    <cfRule type="expression" dxfId="13" priority="56">
      <formula>MOD($T20,8)=1</formula>
    </cfRule>
  </conditionalFormatting>
  <conditionalFormatting sqref="T10:T11">
    <cfRule type="expression" dxfId="12" priority="55">
      <formula>MOD($T10,8)=1</formula>
    </cfRule>
  </conditionalFormatting>
  <conditionalFormatting sqref="G114:G115">
    <cfRule type="expression" dxfId="11" priority="17">
      <formula>MOD(#REF!,8)=1</formula>
    </cfRule>
  </conditionalFormatting>
  <conditionalFormatting sqref="G124:G125">
    <cfRule type="expression" dxfId="10" priority="16">
      <formula>MOD(#REF!,8)=1</formula>
    </cfRule>
  </conditionalFormatting>
  <conditionalFormatting sqref="T136:T137">
    <cfRule type="expression" dxfId="9" priority="15">
      <formula>MOD($T136,8)=1</formula>
    </cfRule>
  </conditionalFormatting>
  <conditionalFormatting sqref="T146:T147">
    <cfRule type="expression" dxfId="8" priority="14">
      <formula>MOD($T146,8)=1</formula>
    </cfRule>
  </conditionalFormatting>
  <conditionalFormatting sqref="T156:T157">
    <cfRule type="expression" dxfId="7" priority="13">
      <formula>MOD($T156,8)=1</formula>
    </cfRule>
  </conditionalFormatting>
  <conditionalFormatting sqref="T166:T167">
    <cfRule type="expression" dxfId="6" priority="12">
      <formula>MOD($T166,8)=1</formula>
    </cfRule>
  </conditionalFormatting>
  <pageMargins left="0.39370078740157483" right="0.39370078740157483" top="0.35433070866141736" bottom="0.35433070866141736" header="0" footer="0"/>
  <pageSetup paperSize="9" scale="93" fitToHeight="0" orientation="landscape" horizontalDpi="300" verticalDpi="300" r:id="rId1"/>
  <headerFooter alignWithMargins="0"/>
  <rowBreaks count="4" manualBreakCount="4">
    <brk id="42" max="33" man="1"/>
    <brk id="84" max="33" man="1"/>
    <brk id="126" max="33" man="1"/>
    <brk id="168" max="33" man="1"/>
  </rowBreaks>
  <ignoredErrors>
    <ignoredError sqref="Y7 Y27 Y17 Y37 Y49 Y59 Y69 Y79 Y91 Y101 Y133 Y143 Y153 Y163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72E4-B3BF-451D-9909-DE03BE57445E}">
  <sheetPr codeName="List16"/>
  <dimension ref="A1:AY37"/>
  <sheetViews>
    <sheetView view="pageBreakPreview" zoomScale="85" zoomScaleNormal="100" zoomScaleSheetLayoutView="85" workbookViewId="0">
      <selection activeCell="B1" sqref="B1"/>
    </sheetView>
  </sheetViews>
  <sheetFormatPr defaultRowHeight="12.75"/>
  <cols>
    <col min="1" max="1" width="4.28515625" style="72" customWidth="1"/>
    <col min="2" max="2" width="2" style="2" customWidth="1"/>
    <col min="3" max="3" width="20.7109375" style="2" customWidth="1"/>
    <col min="4" max="21" width="2" style="2" customWidth="1"/>
    <col min="22" max="22" width="3.28515625" style="2" customWidth="1"/>
    <col min="23" max="24" width="2" style="2" customWidth="1"/>
    <col min="25" max="25" width="5.7109375" style="2" customWidth="1"/>
    <col min="26" max="26" width="6.28515625" style="73" customWidth="1"/>
    <col min="27" max="27" width="2.5703125" style="2" customWidth="1"/>
    <col min="28" max="28" width="3.28515625" style="2" customWidth="1"/>
    <col min="29" max="29" width="18.7109375" style="69" customWidth="1"/>
    <col min="30" max="30" width="2.7109375" style="3" customWidth="1"/>
    <col min="31" max="31" width="18.7109375" style="69" customWidth="1"/>
    <col min="32" max="36" width="4" style="3" customWidth="1"/>
    <col min="37" max="39" width="3.7109375" style="70" customWidth="1"/>
    <col min="40" max="40" width="3.140625" style="2" customWidth="1"/>
    <col min="41" max="41" width="5.5703125" style="163" customWidth="1"/>
    <col min="42" max="42" width="5" style="163" customWidth="1"/>
    <col min="43" max="43" width="6.140625" style="163" customWidth="1"/>
    <col min="44" max="44" width="4.7109375" style="163" customWidth="1"/>
    <col min="45" max="45" width="4.85546875" style="163" customWidth="1"/>
    <col min="46" max="46" width="6.42578125" style="163" customWidth="1"/>
    <col min="47" max="47" width="8.42578125" style="2" customWidth="1"/>
    <col min="48" max="48" width="6.85546875" style="163" customWidth="1"/>
    <col min="49" max="49" width="6" style="163" customWidth="1"/>
    <col min="50" max="50" width="6.5703125" style="163" customWidth="1"/>
    <col min="51" max="51" width="5.85546875" style="106" customWidth="1"/>
    <col min="52" max="52" width="24.42578125" style="163" customWidth="1"/>
    <col min="53" max="16384" width="9.140625" style="163"/>
  </cols>
  <sheetData>
    <row r="1" spans="1:51" s="79" customFormat="1" ht="26.25">
      <c r="A1" s="72"/>
      <c r="B1" s="178" t="s">
        <v>186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94"/>
    </row>
    <row r="2" spans="1:51" ht="13.5" thickBot="1">
      <c r="Z2" s="84"/>
      <c r="AN2" s="95"/>
      <c r="AO2" s="163">
        <v>1</v>
      </c>
      <c r="AU2" s="163"/>
      <c r="AY2" s="163"/>
    </row>
    <row r="3" spans="1:51" ht="13.5" thickBot="1">
      <c r="A3" s="74" t="s">
        <v>2</v>
      </c>
      <c r="B3" s="244" t="s">
        <v>154</v>
      </c>
      <c r="C3" s="245"/>
      <c r="D3" s="238">
        <v>1</v>
      </c>
      <c r="E3" s="233"/>
      <c r="F3" s="234"/>
      <c r="G3" s="232">
        <v>2</v>
      </c>
      <c r="H3" s="233"/>
      <c r="I3" s="234"/>
      <c r="J3" s="232">
        <v>3</v>
      </c>
      <c r="K3" s="233"/>
      <c r="L3" s="234"/>
      <c r="M3" s="232">
        <v>4</v>
      </c>
      <c r="N3" s="233"/>
      <c r="O3" s="234"/>
      <c r="P3" s="232">
        <v>5</v>
      </c>
      <c r="Q3" s="233"/>
      <c r="R3" s="234"/>
      <c r="S3" s="232">
        <v>6</v>
      </c>
      <c r="T3" s="233"/>
      <c r="U3" s="234"/>
      <c r="V3" s="238" t="s">
        <v>4</v>
      </c>
      <c r="W3" s="240"/>
      <c r="X3" s="241"/>
      <c r="Y3" s="165" t="s">
        <v>5</v>
      </c>
      <c r="Z3" s="75" t="s">
        <v>6</v>
      </c>
      <c r="AB3" s="51">
        <v>1</v>
      </c>
      <c r="AC3" s="4" t="str">
        <f>C5</f>
        <v>Křepela David</v>
      </c>
      <c r="AD3" s="7" t="s">
        <v>10</v>
      </c>
      <c r="AE3" s="52" t="str">
        <f>C15</f>
        <v>Zouharová Beáta</v>
      </c>
      <c r="AF3" s="53"/>
      <c r="AG3" s="54"/>
      <c r="AH3" s="54"/>
      <c r="AI3" s="54"/>
      <c r="AJ3" s="55"/>
      <c r="AK3" s="56">
        <v>2</v>
      </c>
      <c r="AL3" s="11" t="s">
        <v>7</v>
      </c>
      <c r="AM3" s="12">
        <f>IF(OR(VALUE($AP3)=0,VALUE($AQ3)=0), "0",IF(AND(LEN(AF3)&gt;0,MID(AF3,1,1)="-"),"1","0")+IF(AND(LEN(AG3)&gt;0,MID(AG3,1,1)="-"),"1","0")+IF(AND(LEN(AH3)&gt;0,MID(AH3,1,1)="-"),"1","0")+IF(AND(LEN(AI3)&gt;0,MID(AI3,1,1)="-"),"1","0")+IF(AND(LEN(AJ3)&gt;0,MID(AJ3,1,1)="-"),"1","0"))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95"/>
      <c r="AP3" s="163">
        <f>A4</f>
        <v>26</v>
      </c>
      <c r="AQ3" s="163">
        <f>A14</f>
        <v>78</v>
      </c>
      <c r="AR3" s="103"/>
      <c r="AU3" s="163"/>
      <c r="AY3" s="163"/>
    </row>
    <row r="4" spans="1:51">
      <c r="A4" s="182">
        <v>26</v>
      </c>
      <c r="B4" s="247">
        <v>1</v>
      </c>
      <c r="C4" s="50" t="str">
        <f>IF(A4&gt;0,IF(VLOOKUP(A4,seznam!$A$2:$C$190,3)&gt;0,VLOOKUP(A4,seznam!$A$2:$C$190,3),"------"),"------")</f>
        <v>Zbraslavec</v>
      </c>
      <c r="D4" s="248"/>
      <c r="E4" s="225"/>
      <c r="F4" s="226"/>
      <c r="G4" s="227">
        <f>AK8</f>
        <v>2</v>
      </c>
      <c r="H4" s="228" t="s">
        <v>7</v>
      </c>
      <c r="I4" s="231">
        <f>AM8</f>
        <v>1</v>
      </c>
      <c r="J4" s="227">
        <f>AM10</f>
        <v>2</v>
      </c>
      <c r="K4" s="228" t="s">
        <v>7</v>
      </c>
      <c r="L4" s="231">
        <f>AK10</f>
        <v>0</v>
      </c>
      <c r="M4" s="227">
        <f>AK13</f>
        <v>2</v>
      </c>
      <c r="N4" s="228" t="s">
        <v>7</v>
      </c>
      <c r="O4" s="231">
        <f>AM13</f>
        <v>0</v>
      </c>
      <c r="P4" s="227">
        <f>AM17</f>
        <v>2</v>
      </c>
      <c r="Q4" s="228" t="s">
        <v>7</v>
      </c>
      <c r="R4" s="231">
        <f>AK17</f>
        <v>0</v>
      </c>
      <c r="S4" s="227">
        <f>AK3</f>
        <v>2</v>
      </c>
      <c r="T4" s="228" t="s">
        <v>7</v>
      </c>
      <c r="U4" s="230">
        <f>AM3</f>
        <v>0</v>
      </c>
      <c r="V4" s="229">
        <f>G4+J4+M4+P4+S4</f>
        <v>10</v>
      </c>
      <c r="W4" s="228" t="s">
        <v>7</v>
      </c>
      <c r="X4" s="231">
        <f>I4+L4+O4+R4+U4</f>
        <v>1</v>
      </c>
      <c r="Y4" s="237">
        <v>7</v>
      </c>
      <c r="Z4" s="242">
        <v>1</v>
      </c>
      <c r="AA4" s="180"/>
      <c r="AB4" s="58">
        <v>2</v>
      </c>
      <c r="AC4" s="5" t="str">
        <f>C7</f>
        <v>Krupková Amálie</v>
      </c>
      <c r="AD4" s="8" t="s">
        <v>10</v>
      </c>
      <c r="AE4" s="59" t="str">
        <f>C13</f>
        <v>Černý Ondřej</v>
      </c>
      <c r="AF4" s="60"/>
      <c r="AG4" s="61"/>
      <c r="AH4" s="61"/>
      <c r="AI4" s="61"/>
      <c r="AJ4" s="62"/>
      <c r="AK4" s="56">
        <v>0</v>
      </c>
      <c r="AL4" s="13" t="s">
        <v>7</v>
      </c>
      <c r="AM4" s="12">
        <v>2</v>
      </c>
      <c r="AN4" s="95"/>
      <c r="AP4" s="163">
        <f>A6</f>
        <v>81</v>
      </c>
      <c r="AQ4" s="163">
        <f>A12</f>
        <v>79</v>
      </c>
      <c r="AU4" s="163"/>
      <c r="AY4" s="163"/>
    </row>
    <row r="5" spans="1:51" ht="13.5" thickBot="1">
      <c r="A5" s="183"/>
      <c r="B5" s="188"/>
      <c r="C5" s="57" t="str">
        <f>IF(A4&gt;0,IF(VLOOKUP(A4,seznam!$A$2:$C$190,2)&gt;0,VLOOKUP(A4,seznam!$A$2:$C$190,2),"------"),"------")</f>
        <v>Křepela David</v>
      </c>
      <c r="D5" s="249"/>
      <c r="E5" s="195"/>
      <c r="F5" s="196"/>
      <c r="G5" s="198"/>
      <c r="H5" s="186"/>
      <c r="I5" s="188"/>
      <c r="J5" s="198"/>
      <c r="K5" s="186"/>
      <c r="L5" s="188"/>
      <c r="M5" s="198"/>
      <c r="N5" s="186"/>
      <c r="O5" s="188"/>
      <c r="P5" s="198"/>
      <c r="Q5" s="186"/>
      <c r="R5" s="188"/>
      <c r="S5" s="274"/>
      <c r="T5" s="186"/>
      <c r="U5" s="275"/>
      <c r="V5" s="219"/>
      <c r="W5" s="186"/>
      <c r="X5" s="188"/>
      <c r="Y5" s="190"/>
      <c r="Z5" s="243"/>
      <c r="AA5" s="180"/>
      <c r="AB5" s="64">
        <v>3</v>
      </c>
      <c r="AC5" s="6" t="str">
        <f>C9</f>
        <v>Pilitowská Ela</v>
      </c>
      <c r="AD5" s="10" t="s">
        <v>10</v>
      </c>
      <c r="AE5" s="65" t="str">
        <f>C11</f>
        <v>Záviška Jan</v>
      </c>
      <c r="AF5" s="66"/>
      <c r="AG5" s="67"/>
      <c r="AH5" s="67"/>
      <c r="AI5" s="67"/>
      <c r="AJ5" s="68"/>
      <c r="AK5" s="133">
        <v>2</v>
      </c>
      <c r="AL5" s="134" t="s">
        <v>7</v>
      </c>
      <c r="AM5" s="135">
        <f>IF(OR(VALUE($AP5)=0,VALUE($AQ5)=0), "0",IF(AND(LEN(AF5)&gt;0,MID(AF5,1,1)="-"),"1","0")+IF(AND(LEN(AG5)&gt;0,MID(AG5,1,1)="-"),"1","0")+IF(AND(LEN(AH5)&gt;0,MID(AH5,1,1)="-"),"1","0")+IF(AND(LEN(AI5)&gt;0,MID(AI5,1,1)="-"),"1","0")+IF(AND(LEN(AJ5)&gt;0,MID(AJ5,1,1)="-"),"1","0"))</f>
        <v>0</v>
      </c>
      <c r="AN5" s="95"/>
      <c r="AP5" s="164">
        <f>A8</f>
        <v>61</v>
      </c>
      <c r="AQ5" s="164">
        <f>A10</f>
        <v>87</v>
      </c>
      <c r="AU5" s="163"/>
      <c r="AY5" s="163"/>
    </row>
    <row r="6" spans="1:51">
      <c r="A6" s="183">
        <v>81</v>
      </c>
      <c r="B6" s="246">
        <v>2</v>
      </c>
      <c r="C6" s="50" t="str">
        <f>IF(A6&gt;0,IF(VLOOKUP(A6,seznam!$A$2:$C$190,3)&gt;0,VLOOKUP(A6,seznam!$A$2:$C$190,3),"------"),"------")</f>
        <v>Blansko</v>
      </c>
      <c r="D6" s="205">
        <f>I4</f>
        <v>1</v>
      </c>
      <c r="E6" s="185" t="s">
        <v>7</v>
      </c>
      <c r="F6" s="187">
        <f>G4</f>
        <v>2</v>
      </c>
      <c r="G6" s="191"/>
      <c r="H6" s="192"/>
      <c r="I6" s="193"/>
      <c r="J6" s="197">
        <f>AK14</f>
        <v>2</v>
      </c>
      <c r="K6" s="185" t="s">
        <v>7</v>
      </c>
      <c r="L6" s="187">
        <f>AM14</f>
        <v>0</v>
      </c>
      <c r="M6" s="197">
        <f>AM16</f>
        <v>2</v>
      </c>
      <c r="N6" s="185" t="s">
        <v>7</v>
      </c>
      <c r="O6" s="187">
        <f>AK16</f>
        <v>0</v>
      </c>
      <c r="P6" s="197">
        <f>AK4</f>
        <v>0</v>
      </c>
      <c r="Q6" s="185" t="s">
        <v>7</v>
      </c>
      <c r="R6" s="187">
        <f>AM4</f>
        <v>2</v>
      </c>
      <c r="S6" s="197">
        <f>AK9</f>
        <v>2</v>
      </c>
      <c r="T6" s="185" t="s">
        <v>7</v>
      </c>
      <c r="U6" s="265">
        <f>AM9</f>
        <v>0</v>
      </c>
      <c r="V6" s="205">
        <f>G6+J6+M6+P6+S6</f>
        <v>6</v>
      </c>
      <c r="W6" s="185" t="s">
        <v>7</v>
      </c>
      <c r="X6" s="187">
        <f>I6+L6+O6+R6+U6</f>
        <v>2</v>
      </c>
      <c r="Y6" s="189">
        <v>8</v>
      </c>
      <c r="Z6" s="201">
        <v>3</v>
      </c>
      <c r="AA6" s="180"/>
      <c r="AB6" s="136">
        <v>4</v>
      </c>
      <c r="AC6" s="137" t="str">
        <f>C15</f>
        <v>Zouharová Beáta</v>
      </c>
      <c r="AD6" s="138" t="s">
        <v>10</v>
      </c>
      <c r="AE6" s="139" t="str">
        <f>C11</f>
        <v>Záviška Jan</v>
      </c>
      <c r="AF6" s="91"/>
      <c r="AG6" s="92"/>
      <c r="AH6" s="92"/>
      <c r="AI6" s="92"/>
      <c r="AJ6" s="93"/>
      <c r="AK6" s="56">
        <v>1</v>
      </c>
      <c r="AL6" s="11" t="s">
        <v>7</v>
      </c>
      <c r="AM6" s="12">
        <v>2</v>
      </c>
      <c r="AN6" s="95"/>
      <c r="AP6" s="163">
        <f>A14</f>
        <v>78</v>
      </c>
      <c r="AQ6" s="163">
        <f>A10</f>
        <v>87</v>
      </c>
      <c r="AU6" s="163"/>
      <c r="AY6" s="163"/>
    </row>
    <row r="7" spans="1:51" ht="13.5" thickBot="1">
      <c r="A7" s="183"/>
      <c r="B7" s="188"/>
      <c r="C7" s="57" t="str">
        <f>IF(A6&gt;0,IF(VLOOKUP(A6,seznam!$A$2:$C$190,2)&gt;0,VLOOKUP(A6,seznam!$A$2:$C$190,2),"------"),"------")</f>
        <v>Krupková Amálie</v>
      </c>
      <c r="D7" s="219"/>
      <c r="E7" s="186"/>
      <c r="F7" s="188"/>
      <c r="G7" s="194"/>
      <c r="H7" s="195"/>
      <c r="I7" s="196"/>
      <c r="J7" s="198"/>
      <c r="K7" s="186"/>
      <c r="L7" s="188"/>
      <c r="M7" s="198"/>
      <c r="N7" s="186"/>
      <c r="O7" s="188"/>
      <c r="P7" s="198"/>
      <c r="Q7" s="186"/>
      <c r="R7" s="188"/>
      <c r="S7" s="198"/>
      <c r="T7" s="186"/>
      <c r="U7" s="188"/>
      <c r="V7" s="219"/>
      <c r="W7" s="186"/>
      <c r="X7" s="188"/>
      <c r="Y7" s="190"/>
      <c r="Z7" s="243"/>
      <c r="AA7" s="180"/>
      <c r="AB7" s="58">
        <v>5</v>
      </c>
      <c r="AC7" s="5" t="str">
        <f>C13</f>
        <v>Černý Ondřej</v>
      </c>
      <c r="AD7" s="8" t="s">
        <v>10</v>
      </c>
      <c r="AE7" s="59" t="str">
        <f>C9</f>
        <v>Pilitowská Ela</v>
      </c>
      <c r="AF7" s="60"/>
      <c r="AG7" s="61"/>
      <c r="AH7" s="61"/>
      <c r="AI7" s="61"/>
      <c r="AJ7" s="62"/>
      <c r="AK7" s="140">
        <v>2</v>
      </c>
      <c r="AL7" s="141" t="s">
        <v>7</v>
      </c>
      <c r="AM7" s="142">
        <v>1</v>
      </c>
      <c r="AN7" s="95"/>
      <c r="AP7" s="163">
        <f>A12</f>
        <v>79</v>
      </c>
      <c r="AQ7" s="163">
        <f>A8</f>
        <v>61</v>
      </c>
      <c r="AU7" s="163"/>
      <c r="AY7" s="163"/>
    </row>
    <row r="8" spans="1:51" ht="13.5" thickBot="1">
      <c r="A8" s="183">
        <v>61</v>
      </c>
      <c r="B8" s="246">
        <v>3</v>
      </c>
      <c r="C8" s="50" t="str">
        <f>IF(A8&gt;0,IF(VLOOKUP(A8,seznam!$A$2:$C$190,3)&gt;0,VLOOKUP(A8,seznam!$A$2:$C$190,3),"------"),"------")</f>
        <v>Blansko</v>
      </c>
      <c r="D8" s="205">
        <f>L4</f>
        <v>0</v>
      </c>
      <c r="E8" s="185" t="s">
        <v>7</v>
      </c>
      <c r="F8" s="187">
        <f>J4</f>
        <v>2</v>
      </c>
      <c r="G8" s="197">
        <f>L6</f>
        <v>0</v>
      </c>
      <c r="H8" s="185" t="s">
        <v>7</v>
      </c>
      <c r="I8" s="187">
        <f>J6</f>
        <v>2</v>
      </c>
      <c r="J8" s="191"/>
      <c r="K8" s="192"/>
      <c r="L8" s="193"/>
      <c r="M8" s="197">
        <f>AK5</f>
        <v>2</v>
      </c>
      <c r="N8" s="185" t="s">
        <v>7</v>
      </c>
      <c r="O8" s="187">
        <f>AM5</f>
        <v>0</v>
      </c>
      <c r="P8" s="197">
        <f>AM7</f>
        <v>1</v>
      </c>
      <c r="Q8" s="185" t="s">
        <v>7</v>
      </c>
      <c r="R8" s="187">
        <f>AK7</f>
        <v>2</v>
      </c>
      <c r="S8" s="197">
        <f>AK15</f>
        <v>2</v>
      </c>
      <c r="T8" s="185" t="s">
        <v>7</v>
      </c>
      <c r="U8" s="187">
        <f>AM15</f>
        <v>0</v>
      </c>
      <c r="V8" s="205">
        <f>G8+J8+M8+P8+S8</f>
        <v>5</v>
      </c>
      <c r="W8" s="185" t="s">
        <v>7</v>
      </c>
      <c r="X8" s="187">
        <f>I8+L8+O8+R8+U8</f>
        <v>4</v>
      </c>
      <c r="Y8" s="189">
        <v>7</v>
      </c>
      <c r="Z8" s="278">
        <v>4</v>
      </c>
      <c r="AA8" s="180"/>
      <c r="AB8" s="64">
        <v>6</v>
      </c>
      <c r="AC8" s="6" t="str">
        <f>C5</f>
        <v>Křepela David</v>
      </c>
      <c r="AD8" s="10" t="s">
        <v>10</v>
      </c>
      <c r="AE8" s="65" t="str">
        <f>C7</f>
        <v>Krupková Amálie</v>
      </c>
      <c r="AF8" s="66"/>
      <c r="AG8" s="67"/>
      <c r="AH8" s="67"/>
      <c r="AI8" s="67"/>
      <c r="AJ8" s="68"/>
      <c r="AK8" s="133">
        <v>2</v>
      </c>
      <c r="AL8" s="134" t="s">
        <v>7</v>
      </c>
      <c r="AM8" s="135">
        <v>1</v>
      </c>
      <c r="AN8" s="95"/>
      <c r="AP8" s="164">
        <f>A4</f>
        <v>26</v>
      </c>
      <c r="AQ8" s="164">
        <f>A6</f>
        <v>81</v>
      </c>
      <c r="AU8" s="163"/>
      <c r="AY8" s="163"/>
    </row>
    <row r="9" spans="1:51" ht="13.5" thickBot="1">
      <c r="A9" s="183"/>
      <c r="B9" s="188"/>
      <c r="C9" s="57" t="str">
        <f>IF(A8&gt;0,IF(VLOOKUP(A8,seznam!$A$2:$C$190,2)&gt;0,VLOOKUP(A8,seznam!$A$2:$C$190,2),"------"),"------")</f>
        <v>Pilitowská Ela</v>
      </c>
      <c r="D9" s="219"/>
      <c r="E9" s="186"/>
      <c r="F9" s="188"/>
      <c r="G9" s="198"/>
      <c r="H9" s="186"/>
      <c r="I9" s="188"/>
      <c r="J9" s="194"/>
      <c r="K9" s="195"/>
      <c r="L9" s="196"/>
      <c r="M9" s="274"/>
      <c r="N9" s="186"/>
      <c r="O9" s="235"/>
      <c r="P9" s="198"/>
      <c r="Q9" s="186"/>
      <c r="R9" s="188"/>
      <c r="S9" s="198"/>
      <c r="T9" s="186"/>
      <c r="U9" s="188"/>
      <c r="V9" s="219"/>
      <c r="W9" s="186"/>
      <c r="X9" s="188"/>
      <c r="Y9" s="190"/>
      <c r="Z9" s="279"/>
      <c r="AA9" s="180"/>
      <c r="AB9" s="136">
        <v>7</v>
      </c>
      <c r="AC9" s="137" t="str">
        <f>C7</f>
        <v>Krupková Amálie</v>
      </c>
      <c r="AD9" s="138" t="s">
        <v>10</v>
      </c>
      <c r="AE9" s="139" t="str">
        <f>C15</f>
        <v>Zouharová Beáta</v>
      </c>
      <c r="AF9" s="91"/>
      <c r="AG9" s="92"/>
      <c r="AH9" s="92"/>
      <c r="AI9" s="92"/>
      <c r="AJ9" s="93"/>
      <c r="AK9" s="56">
        <v>2</v>
      </c>
      <c r="AL9" s="11" t="s">
        <v>7</v>
      </c>
      <c r="AM9" s="12">
        <f>IF(OR(VALUE($AP9)=0,VALUE($AQ9)=0), "0",IF(AND(LEN(AF9)&gt;0,MID(AF9,1,1)="-"),"1","0")+IF(AND(LEN(AG9)&gt;0,MID(AG9,1,1)="-"),"1","0")+IF(AND(LEN(AH9)&gt;0,MID(AH9,1,1)="-"),"1","0")+IF(AND(LEN(AI9)&gt;0,MID(AI9,1,1)="-"),"1","0")+IF(AND(LEN(AJ9)&gt;0,MID(AJ9,1,1)="-"),"1","0"))</f>
        <v>0</v>
      </c>
      <c r="AN9" s="95"/>
      <c r="AP9" s="163">
        <f>A6</f>
        <v>81</v>
      </c>
      <c r="AQ9" s="163">
        <f>A14</f>
        <v>78</v>
      </c>
      <c r="AU9" s="163"/>
      <c r="AY9" s="163"/>
    </row>
    <row r="10" spans="1:51">
      <c r="A10" s="183">
        <v>87</v>
      </c>
      <c r="B10" s="246">
        <v>4</v>
      </c>
      <c r="C10" s="50" t="str">
        <f>IF(A10&gt;0,IF(VLOOKUP(A10,seznam!$A$2:$C$190,3)&gt;0,VLOOKUP(A10,seznam!$A$2:$C$190,3),"------"),"------")</f>
        <v>Blansko</v>
      </c>
      <c r="D10" s="261">
        <f>O4</f>
        <v>0</v>
      </c>
      <c r="E10" s="185" t="s">
        <v>7</v>
      </c>
      <c r="F10" s="187">
        <f>M4</f>
        <v>2</v>
      </c>
      <c r="G10" s="197">
        <f>O6</f>
        <v>0</v>
      </c>
      <c r="H10" s="185" t="s">
        <v>7</v>
      </c>
      <c r="I10" s="187">
        <f>M6</f>
        <v>2</v>
      </c>
      <c r="J10" s="197">
        <f>O8</f>
        <v>0</v>
      </c>
      <c r="K10" s="185" t="s">
        <v>7</v>
      </c>
      <c r="L10" s="187">
        <f>M8</f>
        <v>2</v>
      </c>
      <c r="M10" s="191"/>
      <c r="N10" s="192"/>
      <c r="O10" s="193"/>
      <c r="P10" s="197">
        <f>AK11</f>
        <v>0</v>
      </c>
      <c r="Q10" s="185" t="s">
        <v>7</v>
      </c>
      <c r="R10" s="187">
        <f>AM11</f>
        <v>2</v>
      </c>
      <c r="S10" s="197">
        <f>AM6</f>
        <v>2</v>
      </c>
      <c r="T10" s="185" t="s">
        <v>7</v>
      </c>
      <c r="U10" s="187">
        <f>AK6</f>
        <v>1</v>
      </c>
      <c r="V10" s="205">
        <f>G10+J10+M10+P10+S10</f>
        <v>2</v>
      </c>
      <c r="W10" s="185" t="s">
        <v>7</v>
      </c>
      <c r="X10" s="187">
        <f>I10+L10+O10+R10+U10</f>
        <v>7</v>
      </c>
      <c r="Y10" s="189">
        <v>6</v>
      </c>
      <c r="Z10" s="236">
        <v>5</v>
      </c>
      <c r="AA10" s="181"/>
      <c r="AB10" s="58">
        <v>8</v>
      </c>
      <c r="AC10" s="5" t="str">
        <f>C9</f>
        <v>Pilitowská Ela</v>
      </c>
      <c r="AD10" s="8" t="s">
        <v>10</v>
      </c>
      <c r="AE10" s="59" t="str">
        <f>C5</f>
        <v>Křepela David</v>
      </c>
      <c r="AF10" s="60"/>
      <c r="AG10" s="61"/>
      <c r="AH10" s="61"/>
      <c r="AI10" s="61"/>
      <c r="AJ10" s="62"/>
      <c r="AK10" s="140">
        <f>IF(OR(VALUE($AP10)=0,VALUE($AQ10)=0), "0",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)</f>
        <v>0</v>
      </c>
      <c r="AL10" s="141" t="s">
        <v>7</v>
      </c>
      <c r="AM10" s="142">
        <v>2</v>
      </c>
      <c r="AN10" s="95"/>
      <c r="AP10" s="163">
        <f>A8</f>
        <v>61</v>
      </c>
      <c r="AQ10" s="163">
        <f>A4</f>
        <v>26</v>
      </c>
      <c r="AU10" s="163"/>
      <c r="AY10" s="163"/>
    </row>
    <row r="11" spans="1:51" ht="13.5" thickBot="1">
      <c r="A11" s="183"/>
      <c r="B11" s="188"/>
      <c r="C11" s="143" t="str">
        <f>IF(A10&gt;0,IF(VLOOKUP(A10,seznam!$A$2:$C$190,2)&gt;0,VLOOKUP(A10,seznam!$A$2:$C$190,2),"------"),"------")</f>
        <v>Záviška Jan</v>
      </c>
      <c r="D11" s="219"/>
      <c r="E11" s="186"/>
      <c r="F11" s="188"/>
      <c r="G11" s="198"/>
      <c r="H11" s="186"/>
      <c r="I11" s="188"/>
      <c r="J11" s="198"/>
      <c r="K11" s="186"/>
      <c r="L11" s="188"/>
      <c r="M11" s="194"/>
      <c r="N11" s="195"/>
      <c r="O11" s="196"/>
      <c r="P11" s="198"/>
      <c r="Q11" s="186"/>
      <c r="R11" s="188"/>
      <c r="S11" s="198"/>
      <c r="T11" s="186"/>
      <c r="U11" s="188"/>
      <c r="V11" s="219"/>
      <c r="W11" s="186"/>
      <c r="X11" s="188"/>
      <c r="Y11" s="190"/>
      <c r="Z11" s="263"/>
      <c r="AA11" s="181"/>
      <c r="AB11" s="64">
        <v>9</v>
      </c>
      <c r="AC11" s="6" t="str">
        <f>C11</f>
        <v>Záviška Jan</v>
      </c>
      <c r="AD11" s="10" t="s">
        <v>10</v>
      </c>
      <c r="AE11" s="65" t="str">
        <f>C13</f>
        <v>Černý Ondřej</v>
      </c>
      <c r="AF11" s="66"/>
      <c r="AG11" s="67"/>
      <c r="AH11" s="67"/>
      <c r="AI11" s="67"/>
      <c r="AJ11" s="68"/>
      <c r="AK11" s="133">
        <f>IF(OR(VALUE($AP11)=0,VALUE($AQ11)=0), "0",IF(AND(LEN(AF11)&gt;0,MID(AF11,1,1)&lt;&gt;"-"),"1","0")+IF(AND(LEN(AG11)&gt;0,MID(AG11,1,1)&lt;&gt;"-"),"1","0")+IF(AND(LEN(AH11)&gt;0,MID(AH11,1,1)&lt;&gt;"-"),"1","0")+IF(AND(LEN(AI11)&gt;0,MID(AI11,1,1)&lt;&gt;"-"),"1","0")+IF(AND(LEN(AJ11)&gt;0,MID(AJ11,1,1)&lt;&gt;"-"),"1","0"))</f>
        <v>0</v>
      </c>
      <c r="AL11" s="134" t="s">
        <v>7</v>
      </c>
      <c r="AM11" s="135">
        <v>2</v>
      </c>
      <c r="AN11" s="95"/>
      <c r="AP11" s="164">
        <f>A10</f>
        <v>87</v>
      </c>
      <c r="AQ11" s="164">
        <f>A12</f>
        <v>79</v>
      </c>
      <c r="AU11" s="163"/>
      <c r="AY11" s="163"/>
    </row>
    <row r="12" spans="1:51">
      <c r="A12" s="183">
        <v>79</v>
      </c>
      <c r="B12" s="246">
        <v>5</v>
      </c>
      <c r="C12" s="50" t="str">
        <f>IF(A12&gt;0,IF(VLOOKUP(A12,seznam!$A$2:$C$190,3)&gt;0,VLOOKUP(A12,seznam!$A$2:$C$190,3),"------"),"------")</f>
        <v>Blansko</v>
      </c>
      <c r="D12" s="205">
        <f>R4</f>
        <v>0</v>
      </c>
      <c r="E12" s="264" t="s">
        <v>7</v>
      </c>
      <c r="F12" s="265">
        <f>P4</f>
        <v>2</v>
      </c>
      <c r="G12" s="266">
        <f>R6</f>
        <v>2</v>
      </c>
      <c r="H12" s="264" t="s">
        <v>7</v>
      </c>
      <c r="I12" s="265">
        <f>P6</f>
        <v>0</v>
      </c>
      <c r="J12" s="266">
        <f>R8</f>
        <v>2</v>
      </c>
      <c r="K12" s="264" t="s">
        <v>7</v>
      </c>
      <c r="L12" s="265">
        <f>P8</f>
        <v>1</v>
      </c>
      <c r="M12" s="266">
        <f>R10</f>
        <v>2</v>
      </c>
      <c r="N12" s="264" t="s">
        <v>7</v>
      </c>
      <c r="O12" s="265">
        <f>P10</f>
        <v>0</v>
      </c>
      <c r="P12" s="255"/>
      <c r="Q12" s="256"/>
      <c r="R12" s="268"/>
      <c r="S12" s="266">
        <f>AM12</f>
        <v>2</v>
      </c>
      <c r="T12" s="264" t="s">
        <v>7</v>
      </c>
      <c r="U12" s="187">
        <f>AK12</f>
        <v>0</v>
      </c>
      <c r="V12" s="205">
        <f>G12+J12+M12+P12+S12</f>
        <v>8</v>
      </c>
      <c r="W12" s="185" t="s">
        <v>7</v>
      </c>
      <c r="X12" s="187">
        <f>I12+L12+O12+R12+U12</f>
        <v>1</v>
      </c>
      <c r="Y12" s="189">
        <v>9</v>
      </c>
      <c r="Z12" s="236">
        <v>2</v>
      </c>
      <c r="AA12" s="72"/>
      <c r="AB12" s="136">
        <v>10</v>
      </c>
      <c r="AC12" s="137" t="str">
        <f>C15</f>
        <v>Zouharová Beáta</v>
      </c>
      <c r="AD12" s="138" t="s">
        <v>10</v>
      </c>
      <c r="AE12" s="139" t="str">
        <f>C13</f>
        <v>Černý Ondřej</v>
      </c>
      <c r="AF12" s="91"/>
      <c r="AG12" s="92"/>
      <c r="AH12" s="92"/>
      <c r="AI12" s="92"/>
      <c r="AJ12" s="93"/>
      <c r="AK12" s="56">
        <f>IF(OR(VALUE($AP12)=0,VALUE($AQ12)=0), "0",IF(AND(LEN(AF12)&gt;0,MID(AF12,1,1)&lt;&gt;"-"),"1","0")+IF(AND(LEN(AG12)&gt;0,MID(AG12,1,1)&lt;&gt;"-"),"1","0")+IF(AND(LEN(AH12)&gt;0,MID(AH12,1,1)&lt;&gt;"-"),"1","0")+IF(AND(LEN(AI12)&gt;0,MID(AI12,1,1)&lt;&gt;"-"),"1","0")+IF(AND(LEN(AJ12)&gt;0,MID(AJ12,1,1)&lt;&gt;"-"),"1","0"))</f>
        <v>0</v>
      </c>
      <c r="AL12" s="11" t="s">
        <v>7</v>
      </c>
      <c r="AM12" s="12">
        <v>2</v>
      </c>
      <c r="AN12" s="95"/>
      <c r="AP12" s="163">
        <f>A14</f>
        <v>78</v>
      </c>
      <c r="AQ12" s="163">
        <f>A12</f>
        <v>79</v>
      </c>
      <c r="AU12" s="163"/>
      <c r="AY12" s="163"/>
    </row>
    <row r="13" spans="1:51" ht="13.5" thickBot="1">
      <c r="A13" s="183"/>
      <c r="B13" s="188"/>
      <c r="C13" s="57" t="str">
        <f>IF(A12&gt;0,IF(VLOOKUP(A12,seznam!$A$2:$C$190,2)&gt;0,VLOOKUP(A12,seznam!$A$2:$C$190,2),"------"),"------")</f>
        <v>Černý Ondřej</v>
      </c>
      <c r="D13" s="219"/>
      <c r="E13" s="186"/>
      <c r="F13" s="188"/>
      <c r="G13" s="198"/>
      <c r="H13" s="186"/>
      <c r="I13" s="188"/>
      <c r="J13" s="198"/>
      <c r="K13" s="186"/>
      <c r="L13" s="188"/>
      <c r="M13" s="198"/>
      <c r="N13" s="186"/>
      <c r="O13" s="188"/>
      <c r="P13" s="269"/>
      <c r="Q13" s="270"/>
      <c r="R13" s="271"/>
      <c r="S13" s="198"/>
      <c r="T13" s="186"/>
      <c r="U13" s="188"/>
      <c r="V13" s="219"/>
      <c r="W13" s="186"/>
      <c r="X13" s="188"/>
      <c r="Y13" s="190"/>
      <c r="Z13" s="263"/>
      <c r="AB13" s="58">
        <v>11</v>
      </c>
      <c r="AC13" s="5" t="str">
        <f>C5</f>
        <v>Křepela David</v>
      </c>
      <c r="AD13" s="8" t="s">
        <v>10</v>
      </c>
      <c r="AE13" s="59" t="str">
        <f>C11</f>
        <v>Záviška Jan</v>
      </c>
      <c r="AF13" s="60"/>
      <c r="AG13" s="61"/>
      <c r="AH13" s="61"/>
      <c r="AI13" s="61"/>
      <c r="AJ13" s="62"/>
      <c r="AK13" s="140">
        <v>2</v>
      </c>
      <c r="AL13" s="141" t="s">
        <v>7</v>
      </c>
      <c r="AM13" s="142">
        <f>IF(OR(VALUE($AP13)=0,VALUE($AQ13)=0), "0",IF(AND(LEN(AF13)&gt;0,MID(AF13,1,1)="-"),"1","0")+IF(AND(LEN(AG13)&gt;0,MID(AG13,1,1)="-"),"1","0")+IF(AND(LEN(AH13)&gt;0,MID(AH13,1,1)="-"),"1","0")+IF(AND(LEN(AI13)&gt;0,MID(AI13,1,1)="-"),"1","0")+IF(AND(LEN(AJ13)&gt;0,MID(AJ13,1,1)="-"),"1","0"))</f>
        <v>0</v>
      </c>
      <c r="AN13" s="95"/>
      <c r="AP13" s="163">
        <f>A4</f>
        <v>26</v>
      </c>
      <c r="AQ13" s="163">
        <f>A10</f>
        <v>87</v>
      </c>
      <c r="AU13" s="163"/>
      <c r="AY13" s="163"/>
    </row>
    <row r="14" spans="1:51" ht="13.5" thickBot="1">
      <c r="A14" s="272">
        <v>78</v>
      </c>
      <c r="B14" s="273">
        <v>6</v>
      </c>
      <c r="C14" s="50" t="str">
        <f>IF(A14&gt;0,IF(VLOOKUP(A14,seznam!$A$2:$C$190,3)&gt;0,VLOOKUP(A14,seznam!$A$2:$C$190,3),"------"),"------")</f>
        <v>Blansko</v>
      </c>
      <c r="D14" s="205">
        <f>U4</f>
        <v>0</v>
      </c>
      <c r="E14" s="185" t="s">
        <v>7</v>
      </c>
      <c r="F14" s="187">
        <f>S4</f>
        <v>2</v>
      </c>
      <c r="G14" s="197">
        <f>U6</f>
        <v>0</v>
      </c>
      <c r="H14" s="185" t="s">
        <v>7</v>
      </c>
      <c r="I14" s="187">
        <f>S6</f>
        <v>2</v>
      </c>
      <c r="J14" s="197">
        <f>U8</f>
        <v>0</v>
      </c>
      <c r="K14" s="185" t="s">
        <v>7</v>
      </c>
      <c r="L14" s="187">
        <f>S8</f>
        <v>2</v>
      </c>
      <c r="M14" s="197">
        <f>U10</f>
        <v>1</v>
      </c>
      <c r="N14" s="185" t="s">
        <v>7</v>
      </c>
      <c r="O14" s="187">
        <f>S10</f>
        <v>2</v>
      </c>
      <c r="P14" s="197">
        <f>U12</f>
        <v>0</v>
      </c>
      <c r="Q14" s="185" t="s">
        <v>7</v>
      </c>
      <c r="R14" s="187">
        <f>S12</f>
        <v>2</v>
      </c>
      <c r="S14" s="255"/>
      <c r="T14" s="256"/>
      <c r="U14" s="257"/>
      <c r="V14" s="264">
        <f>G14+J14+M14+P14+S14</f>
        <v>1</v>
      </c>
      <c r="W14" s="264" t="s">
        <v>7</v>
      </c>
      <c r="X14" s="264">
        <f>I14+L14+O14+R14+U14</f>
        <v>8</v>
      </c>
      <c r="Y14" s="277">
        <v>5</v>
      </c>
      <c r="Z14" s="236">
        <v>6</v>
      </c>
      <c r="AB14" s="64">
        <v>12</v>
      </c>
      <c r="AC14" s="6" t="str">
        <f>C7</f>
        <v>Krupková Amálie</v>
      </c>
      <c r="AD14" s="10" t="s">
        <v>10</v>
      </c>
      <c r="AE14" s="65" t="str">
        <f>C9</f>
        <v>Pilitowská Ela</v>
      </c>
      <c r="AF14" s="66"/>
      <c r="AG14" s="67"/>
      <c r="AH14" s="67"/>
      <c r="AI14" s="67"/>
      <c r="AJ14" s="68"/>
      <c r="AK14" s="133">
        <v>2</v>
      </c>
      <c r="AL14" s="134" t="s">
        <v>7</v>
      </c>
      <c r="AM14" s="135">
        <f>IF(OR(VALUE($AP14)=0,VALUE($AQ14)=0), "0",IF(AND(LEN(AF14)&gt;0,MID(AF14,1,1)="-"),"1","0")+IF(AND(LEN(AG14)&gt;0,MID(AG14,1,1)="-"),"1","0")+IF(AND(LEN(AH14)&gt;0,MID(AH14,1,1)="-"),"1","0")+IF(AND(LEN(AI14)&gt;0,MID(AI14,1,1)="-"),"1","0")+IF(AND(LEN(AJ14)&gt;0,MID(AJ14,1,1)="-"),"1","0"))</f>
        <v>0</v>
      </c>
      <c r="AN14" s="95"/>
      <c r="AP14" s="164">
        <f>A6</f>
        <v>81</v>
      </c>
      <c r="AQ14" s="164">
        <f>A8</f>
        <v>61</v>
      </c>
      <c r="AU14" s="163"/>
      <c r="AY14" s="163"/>
    </row>
    <row r="15" spans="1:51" ht="13.5" thickBot="1">
      <c r="A15" s="184"/>
      <c r="B15" s="213"/>
      <c r="C15" s="71" t="str">
        <f>IF(A14&gt;0,IF(VLOOKUP(A14,seznam!$A$2:$C$190,2)&gt;0,VLOOKUP(A14,seznam!$A$2:$C$190,2),"------"),"------")</f>
        <v>Zouharová Beáta</v>
      </c>
      <c r="D15" s="221"/>
      <c r="E15" s="210"/>
      <c r="F15" s="213"/>
      <c r="G15" s="218"/>
      <c r="H15" s="210"/>
      <c r="I15" s="213"/>
      <c r="J15" s="218"/>
      <c r="K15" s="210"/>
      <c r="L15" s="213"/>
      <c r="M15" s="218"/>
      <c r="N15" s="210"/>
      <c r="O15" s="213"/>
      <c r="P15" s="218"/>
      <c r="Q15" s="210"/>
      <c r="R15" s="213"/>
      <c r="S15" s="258"/>
      <c r="T15" s="259"/>
      <c r="U15" s="260"/>
      <c r="V15" s="210"/>
      <c r="W15" s="210"/>
      <c r="X15" s="210"/>
      <c r="Y15" s="220"/>
      <c r="Z15" s="276"/>
      <c r="AB15" s="136">
        <v>13</v>
      </c>
      <c r="AC15" s="137" t="str">
        <f>C9</f>
        <v>Pilitowská Ela</v>
      </c>
      <c r="AD15" s="138" t="s">
        <v>10</v>
      </c>
      <c r="AE15" s="139" t="str">
        <f>C15</f>
        <v>Zouharová Beáta</v>
      </c>
      <c r="AF15" s="91"/>
      <c r="AG15" s="92"/>
      <c r="AH15" s="92"/>
      <c r="AI15" s="92"/>
      <c r="AJ15" s="93"/>
      <c r="AK15" s="56">
        <v>2</v>
      </c>
      <c r="AL15" s="11" t="s">
        <v>7</v>
      </c>
      <c r="AM15" s="12">
        <f>IF(OR(VALUE($AP15)=0,VALUE($AQ15)=0), "0",IF(AND(LEN(AF15)&gt;0,MID(AF15,1,1)="-"),"1","0")+IF(AND(LEN(AG15)&gt;0,MID(AG15,1,1)="-"),"1","0")+IF(AND(LEN(AH15)&gt;0,MID(AH15,1,1)="-"),"1","0")+IF(AND(LEN(AI15)&gt;0,MID(AI15,1,1)="-"),"1","0")+IF(AND(LEN(AJ15)&gt;0,MID(AJ15,1,1)="-"),"1","0"))</f>
        <v>0</v>
      </c>
      <c r="AN15" s="95"/>
      <c r="AP15" s="163">
        <f>A8</f>
        <v>61</v>
      </c>
      <c r="AQ15" s="163">
        <f>A14</f>
        <v>78</v>
      </c>
      <c r="AU15" s="163"/>
      <c r="AY15" s="163"/>
    </row>
    <row r="16" spans="1:51">
      <c r="B16" s="163"/>
      <c r="C16" s="144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6"/>
      <c r="T16" s="166"/>
      <c r="U16" s="166"/>
      <c r="V16" s="163"/>
      <c r="W16" s="163"/>
      <c r="X16" s="163"/>
      <c r="Y16" s="163"/>
      <c r="Z16" s="145"/>
      <c r="AB16" s="58">
        <v>14</v>
      </c>
      <c r="AC16" s="5" t="str">
        <f>C11</f>
        <v>Záviška Jan</v>
      </c>
      <c r="AD16" s="8" t="s">
        <v>10</v>
      </c>
      <c r="AE16" s="59" t="str">
        <f>C7</f>
        <v>Krupková Amálie</v>
      </c>
      <c r="AF16" s="60"/>
      <c r="AG16" s="61"/>
      <c r="AH16" s="61"/>
      <c r="AI16" s="61"/>
      <c r="AJ16" s="62"/>
      <c r="AK16" s="140">
        <f>IF(OR(VALUE($AP16)=0,VALUE($AQ16)=0), "0",IF(AND(LEN(AF16)&gt;0,MID(AF16,1,1)&lt;&gt;"-"),"1","0")+IF(AND(LEN(AG16)&gt;0,MID(AG16,1,1)&lt;&gt;"-"),"1","0")+IF(AND(LEN(AH16)&gt;0,MID(AH16,1,1)&lt;&gt;"-"),"1","0")+IF(AND(LEN(AI16)&gt;0,MID(AI16,1,1)&lt;&gt;"-"),"1","0")+IF(AND(LEN(AJ16)&gt;0,MID(AJ16,1,1)&lt;&gt;"-"),"1","0"))</f>
        <v>0</v>
      </c>
      <c r="AL16" s="141" t="s">
        <v>7</v>
      </c>
      <c r="AM16" s="142">
        <v>2</v>
      </c>
      <c r="AN16" s="95"/>
      <c r="AP16" s="163">
        <f>A10</f>
        <v>87</v>
      </c>
      <c r="AQ16" s="163">
        <f>A6</f>
        <v>81</v>
      </c>
      <c r="AU16" s="163"/>
      <c r="AY16" s="163"/>
    </row>
    <row r="17" spans="1:51" ht="13.5" thickBot="1">
      <c r="C17" s="146"/>
      <c r="AB17" s="64">
        <v>15</v>
      </c>
      <c r="AC17" s="6" t="str">
        <f>C13</f>
        <v>Černý Ondřej</v>
      </c>
      <c r="AD17" s="10" t="s">
        <v>10</v>
      </c>
      <c r="AE17" s="65" t="str">
        <f>C5</f>
        <v>Křepela David</v>
      </c>
      <c r="AF17" s="66"/>
      <c r="AG17" s="67"/>
      <c r="AH17" s="67"/>
      <c r="AI17" s="67"/>
      <c r="AJ17" s="68"/>
      <c r="AK17" s="133">
        <f>IF(OR(VALUE($AP17)=0,VALUE($AQ17)=0), "0",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)</f>
        <v>0</v>
      </c>
      <c r="AL17" s="134" t="s">
        <v>7</v>
      </c>
      <c r="AM17" s="135">
        <v>2</v>
      </c>
      <c r="AN17" s="95"/>
      <c r="AP17" s="164">
        <f>A12</f>
        <v>79</v>
      </c>
      <c r="AQ17" s="164">
        <f>A4</f>
        <v>26</v>
      </c>
      <c r="AU17" s="163"/>
      <c r="AY17" s="163"/>
    </row>
    <row r="18" spans="1:51">
      <c r="C18" s="146"/>
      <c r="AN18" s="95"/>
      <c r="AU18" s="163"/>
      <c r="AY18" s="163"/>
    </row>
    <row r="19" spans="1:51">
      <c r="C19" s="146"/>
      <c r="AN19" s="95"/>
      <c r="AU19" s="163"/>
      <c r="AY19" s="163"/>
    </row>
    <row r="20" spans="1:51" ht="13.5" thickBot="1">
      <c r="AU20" s="163"/>
      <c r="AY20" s="163"/>
    </row>
    <row r="21" spans="1:51" ht="13.5" thickBot="1">
      <c r="A21" s="74" t="s">
        <v>2</v>
      </c>
      <c r="B21" s="244" t="s">
        <v>3</v>
      </c>
      <c r="C21" s="245"/>
      <c r="D21" s="238">
        <v>1</v>
      </c>
      <c r="E21" s="233"/>
      <c r="F21" s="234"/>
      <c r="G21" s="232">
        <v>2</v>
      </c>
      <c r="H21" s="233"/>
      <c r="I21" s="234"/>
      <c r="J21" s="232">
        <v>3</v>
      </c>
      <c r="K21" s="233"/>
      <c r="L21" s="234"/>
      <c r="M21" s="232">
        <v>4</v>
      </c>
      <c r="N21" s="233"/>
      <c r="O21" s="234"/>
      <c r="P21" s="232">
        <v>5</v>
      </c>
      <c r="Q21" s="233"/>
      <c r="R21" s="234"/>
      <c r="S21" s="232">
        <v>6</v>
      </c>
      <c r="T21" s="233"/>
      <c r="U21" s="234"/>
      <c r="V21" s="238" t="s">
        <v>4</v>
      </c>
      <c r="W21" s="240"/>
      <c r="X21" s="241"/>
      <c r="Y21" s="165" t="s">
        <v>5</v>
      </c>
      <c r="Z21" s="75" t="s">
        <v>6</v>
      </c>
      <c r="AB21" s="51">
        <v>1</v>
      </c>
      <c r="AC21" s="4" t="str">
        <f>C23</f>
        <v>Voráč Pavel</v>
      </c>
      <c r="AD21" s="7" t="s">
        <v>10</v>
      </c>
      <c r="AE21" s="52" t="str">
        <f>C33</f>
        <v>------</v>
      </c>
      <c r="AF21" s="53"/>
      <c r="AG21" s="54"/>
      <c r="AH21" s="54"/>
      <c r="AI21" s="54"/>
      <c r="AJ21" s="55"/>
      <c r="AK21" s="56">
        <v>0</v>
      </c>
      <c r="AL21" s="11" t="s">
        <v>7</v>
      </c>
      <c r="AM21" s="12">
        <v>0</v>
      </c>
      <c r="AN21" s="95"/>
      <c r="AP21" s="163">
        <f>A22</f>
        <v>48</v>
      </c>
      <c r="AQ21" s="163">
        <f>A32</f>
        <v>0</v>
      </c>
      <c r="AR21" s="103"/>
      <c r="AU21" s="163"/>
      <c r="AY21" s="163"/>
    </row>
    <row r="22" spans="1:51">
      <c r="A22" s="182">
        <v>48</v>
      </c>
      <c r="B22" s="247">
        <v>1</v>
      </c>
      <c r="C22" s="50" t="str">
        <f>IF(A22&gt;0,IF(VLOOKUP(A22,seznam!$A$2:$C$190,3)&gt;0,VLOOKUP(A22,seznam!$A$2:$C$190,3),"------"),"------")</f>
        <v>Blansko</v>
      </c>
      <c r="D22" s="248"/>
      <c r="E22" s="225"/>
      <c r="F22" s="226"/>
      <c r="G22" s="227">
        <f>AK26</f>
        <v>2</v>
      </c>
      <c r="H22" s="228" t="s">
        <v>7</v>
      </c>
      <c r="I22" s="231">
        <f>AM26</f>
        <v>0</v>
      </c>
      <c r="J22" s="227">
        <f>AM28</f>
        <v>2</v>
      </c>
      <c r="K22" s="228" t="s">
        <v>7</v>
      </c>
      <c r="L22" s="231">
        <f>AK28</f>
        <v>0</v>
      </c>
      <c r="M22" s="227">
        <f>AK31</f>
        <v>2</v>
      </c>
      <c r="N22" s="228" t="s">
        <v>7</v>
      </c>
      <c r="O22" s="231">
        <f>AM31</f>
        <v>0</v>
      </c>
      <c r="P22" s="227">
        <f>AM35</f>
        <v>1</v>
      </c>
      <c r="Q22" s="228" t="s">
        <v>7</v>
      </c>
      <c r="R22" s="231">
        <f>AK35</f>
        <v>2</v>
      </c>
      <c r="S22" s="227">
        <f>AK21</f>
        <v>0</v>
      </c>
      <c r="T22" s="228" t="s">
        <v>7</v>
      </c>
      <c r="U22" s="230">
        <f>AM21</f>
        <v>0</v>
      </c>
      <c r="V22" s="229">
        <f>G22+J22+M22</f>
        <v>6</v>
      </c>
      <c r="W22" s="228" t="s">
        <v>7</v>
      </c>
      <c r="X22" s="231">
        <f>I22+L22+O22</f>
        <v>0</v>
      </c>
      <c r="Y22" s="237">
        <v>7</v>
      </c>
      <c r="Z22" s="242">
        <v>2</v>
      </c>
      <c r="AA22" s="180"/>
      <c r="AB22" s="58">
        <v>2</v>
      </c>
      <c r="AC22" s="5" t="str">
        <f>C25</f>
        <v>Krupková Klaudie</v>
      </c>
      <c r="AD22" s="8" t="s">
        <v>10</v>
      </c>
      <c r="AE22" s="59" t="str">
        <f>C31</f>
        <v>Přikryl Jan</v>
      </c>
      <c r="AF22" s="60"/>
      <c r="AG22" s="61"/>
      <c r="AH22" s="61"/>
      <c r="AI22" s="61"/>
      <c r="AJ22" s="62"/>
      <c r="AK22" s="56">
        <f>IF(OR(VALUE($AP22)=0,VALUE($AQ22)=0), "0",IF(AND(LEN(AF22)&gt;0,MID(AF22,1,1)&lt;&gt;"-"),"1","0")+IF(AND(LEN(AG22)&gt;0,MID(AG22,1,1)&lt;&gt;"-"),"1","0")+IF(AND(LEN(AH22)&gt;0,MID(AH22,1,1)&lt;&gt;"-"),"1","0")+IF(AND(LEN(AI22)&gt;0,MID(AI22,1,1)&lt;&gt;"-"),"1","0")+IF(AND(LEN(AJ22)&gt;0,MID(AJ22,1,1)&lt;&gt;"-"),"1","0"))</f>
        <v>0</v>
      </c>
      <c r="AL22" s="13" t="s">
        <v>7</v>
      </c>
      <c r="AM22" s="12">
        <v>2</v>
      </c>
      <c r="AN22" s="95"/>
      <c r="AP22" s="163">
        <f>A24</f>
        <v>82</v>
      </c>
      <c r="AQ22" s="163">
        <f>A30</f>
        <v>56</v>
      </c>
      <c r="AU22" s="163"/>
      <c r="AY22" s="163"/>
    </row>
    <row r="23" spans="1:51" ht="13.5" thickBot="1">
      <c r="A23" s="183"/>
      <c r="B23" s="188"/>
      <c r="C23" s="57" t="str">
        <f>IF(A22&gt;0,IF(VLOOKUP(A22,seznam!$A$2:$C$190,2)&gt;0,VLOOKUP(A22,seznam!$A$2:$C$190,2),"------"),"------")</f>
        <v>Voráč Pavel</v>
      </c>
      <c r="D23" s="249"/>
      <c r="E23" s="195"/>
      <c r="F23" s="196"/>
      <c r="G23" s="198"/>
      <c r="H23" s="186"/>
      <c r="I23" s="188"/>
      <c r="J23" s="198"/>
      <c r="K23" s="186"/>
      <c r="L23" s="188"/>
      <c r="M23" s="198"/>
      <c r="N23" s="186"/>
      <c r="O23" s="188"/>
      <c r="P23" s="198"/>
      <c r="Q23" s="186"/>
      <c r="R23" s="188"/>
      <c r="S23" s="274"/>
      <c r="T23" s="186"/>
      <c r="U23" s="275"/>
      <c r="V23" s="219"/>
      <c r="W23" s="186"/>
      <c r="X23" s="188"/>
      <c r="Y23" s="262"/>
      <c r="Z23" s="243"/>
      <c r="AA23" s="180"/>
      <c r="AB23" s="64">
        <v>3</v>
      </c>
      <c r="AC23" s="6" t="str">
        <f>C27</f>
        <v>Voráčová Kateřina</v>
      </c>
      <c r="AD23" s="10" t="s">
        <v>10</v>
      </c>
      <c r="AE23" s="65" t="str">
        <f>C29</f>
        <v>Záviška Jakub</v>
      </c>
      <c r="AF23" s="66"/>
      <c r="AG23" s="67"/>
      <c r="AH23" s="67"/>
      <c r="AI23" s="67"/>
      <c r="AJ23" s="68"/>
      <c r="AK23" s="133">
        <f>IF(OR(VALUE($AP23)=0,VALUE($AQ23)=0), "0",IF(AND(LEN(AF23)&gt;0,MID(AF23,1,1)&lt;&gt;"-"),"1","0")+IF(AND(LEN(AG23)&gt;0,MID(AG23,1,1)&lt;&gt;"-"),"1","0")+IF(AND(LEN(AH23)&gt;0,MID(AH23,1,1)&lt;&gt;"-"),"1","0")+IF(AND(LEN(AI23)&gt;0,MID(AI23,1,1)&lt;&gt;"-"),"1","0")+IF(AND(LEN(AJ23)&gt;0,MID(AJ23,1,1)&lt;&gt;"-"),"1","0"))</f>
        <v>0</v>
      </c>
      <c r="AL23" s="134" t="s">
        <v>7</v>
      </c>
      <c r="AM23" s="135">
        <v>2</v>
      </c>
      <c r="AN23" s="95"/>
      <c r="AP23" s="164">
        <f>A26</f>
        <v>74</v>
      </c>
      <c r="AQ23" s="164">
        <f>A28</f>
        <v>69</v>
      </c>
      <c r="AU23" s="163"/>
      <c r="AY23" s="163"/>
    </row>
    <row r="24" spans="1:51">
      <c r="A24" s="183">
        <v>82</v>
      </c>
      <c r="B24" s="246">
        <v>2</v>
      </c>
      <c r="C24" s="50" t="str">
        <f>IF(A24&gt;0,IF(VLOOKUP(A24,seznam!$A$2:$C$190,3)&gt;0,VLOOKUP(A24,seznam!$A$2:$C$190,3),"------"),"------")</f>
        <v>Blansko</v>
      </c>
      <c r="D24" s="205">
        <f>I22</f>
        <v>0</v>
      </c>
      <c r="E24" s="185" t="s">
        <v>7</v>
      </c>
      <c r="F24" s="187">
        <f>G22</f>
        <v>2</v>
      </c>
      <c r="G24" s="191"/>
      <c r="H24" s="192"/>
      <c r="I24" s="193"/>
      <c r="J24" s="197">
        <f>AK32</f>
        <v>0</v>
      </c>
      <c r="K24" s="185" t="s">
        <v>7</v>
      </c>
      <c r="L24" s="187">
        <f>AM32</f>
        <v>2</v>
      </c>
      <c r="M24" s="197">
        <f>AM34</f>
        <v>0</v>
      </c>
      <c r="N24" s="185" t="s">
        <v>7</v>
      </c>
      <c r="O24" s="187">
        <f>AK34</f>
        <v>2</v>
      </c>
      <c r="P24" s="197">
        <f>AK22</f>
        <v>0</v>
      </c>
      <c r="Q24" s="185" t="s">
        <v>7</v>
      </c>
      <c r="R24" s="187">
        <f>AM22</f>
        <v>2</v>
      </c>
      <c r="S24" s="197" t="str">
        <f>AK27</f>
        <v>0</v>
      </c>
      <c r="T24" s="185" t="s">
        <v>7</v>
      </c>
      <c r="U24" s="265" t="str">
        <f>AM27</f>
        <v>0</v>
      </c>
      <c r="V24" s="205">
        <f>D24+J24+M24</f>
        <v>0</v>
      </c>
      <c r="W24" s="185" t="s">
        <v>7</v>
      </c>
      <c r="X24" s="187">
        <f>F24+L24+O24</f>
        <v>6</v>
      </c>
      <c r="Y24" s="189">
        <v>4</v>
      </c>
      <c r="Z24" s="201">
        <v>5</v>
      </c>
      <c r="AA24" s="180"/>
      <c r="AB24" s="136">
        <v>4</v>
      </c>
      <c r="AC24" s="137" t="str">
        <f>C33</f>
        <v>------</v>
      </c>
      <c r="AD24" s="138" t="s">
        <v>10</v>
      </c>
      <c r="AE24" s="139" t="str">
        <f>C29</f>
        <v>Záviška Jakub</v>
      </c>
      <c r="AF24" s="91"/>
      <c r="AG24" s="92"/>
      <c r="AH24" s="92"/>
      <c r="AI24" s="92"/>
      <c r="AJ24" s="93"/>
      <c r="AK24" s="56" t="str">
        <f>IF(OR(VALUE($AP24)=0,VALUE($AQ24)=0), "0",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)</f>
        <v>0</v>
      </c>
      <c r="AL24" s="11" t="s">
        <v>7</v>
      </c>
      <c r="AM24" s="12" t="str">
        <f>IF(OR(VALUE($AP24)=0,VALUE($AQ24)=0), "0",IF(AND(LEN(AF24)&gt;0,MID(AF24,1,1)="-"),"1","0")+IF(AND(LEN(AG24)&gt;0,MID(AG24,1,1)="-"),"1","0")+IF(AND(LEN(AH24)&gt;0,MID(AH24,1,1)="-"),"1","0")+IF(AND(LEN(AI24)&gt;0,MID(AI24,1,1)="-"),"1","0")+IF(AND(LEN(AJ24)&gt;0,MID(AJ24,1,1)="-"),"1","0"))</f>
        <v>0</v>
      </c>
      <c r="AN24" s="95"/>
      <c r="AP24" s="163">
        <f>A32</f>
        <v>0</v>
      </c>
      <c r="AQ24" s="163">
        <f>A28</f>
        <v>69</v>
      </c>
      <c r="AU24" s="163"/>
      <c r="AY24" s="163"/>
    </row>
    <row r="25" spans="1:51" ht="13.5" thickBot="1">
      <c r="A25" s="183"/>
      <c r="B25" s="188"/>
      <c r="C25" s="57" t="str">
        <f>IF(A24&gt;0,IF(VLOOKUP(A24,seznam!$A$2:$C$190,2)&gt;0,VLOOKUP(A24,seznam!$A$2:$C$190,2),"------"),"------")</f>
        <v>Krupková Klaudie</v>
      </c>
      <c r="D25" s="219"/>
      <c r="E25" s="186"/>
      <c r="F25" s="188"/>
      <c r="G25" s="194"/>
      <c r="H25" s="195"/>
      <c r="I25" s="196"/>
      <c r="J25" s="198"/>
      <c r="K25" s="186"/>
      <c r="L25" s="188"/>
      <c r="M25" s="198"/>
      <c r="N25" s="186"/>
      <c r="O25" s="188"/>
      <c r="P25" s="198"/>
      <c r="Q25" s="186"/>
      <c r="R25" s="188"/>
      <c r="S25" s="198"/>
      <c r="T25" s="186"/>
      <c r="U25" s="188"/>
      <c r="V25" s="206"/>
      <c r="W25" s="207"/>
      <c r="X25" s="235"/>
      <c r="Y25" s="262"/>
      <c r="Z25" s="243"/>
      <c r="AA25" s="180"/>
      <c r="AB25" s="58">
        <v>5</v>
      </c>
      <c r="AC25" s="5" t="str">
        <f>C31</f>
        <v>Přikryl Jan</v>
      </c>
      <c r="AD25" s="8" t="s">
        <v>10</v>
      </c>
      <c r="AE25" s="59" t="str">
        <f>C27</f>
        <v>Voráčová Kateřina</v>
      </c>
      <c r="AF25" s="60"/>
      <c r="AG25" s="61"/>
      <c r="AH25" s="61"/>
      <c r="AI25" s="61"/>
      <c r="AJ25" s="62"/>
      <c r="AK25" s="140">
        <v>2</v>
      </c>
      <c r="AL25" s="141" t="s">
        <v>7</v>
      </c>
      <c r="AM25" s="142">
        <f>IF(OR(VALUE($AP25)=0,VALUE($AQ25)=0), "0",IF(AND(LEN(AF25)&gt;0,MID(AF25,1,1)="-"),"1","0")+IF(AND(LEN(AG25)&gt;0,MID(AG25,1,1)="-"),"1","0")+IF(AND(LEN(AH25)&gt;0,MID(AH25,1,1)="-"),"1","0")+IF(AND(LEN(AI25)&gt;0,MID(AI25,1,1)="-"),"1","0")+IF(AND(LEN(AJ25)&gt;0,MID(AJ25,1,1)="-"),"1","0"))</f>
        <v>0</v>
      </c>
      <c r="AN25" s="95"/>
      <c r="AP25" s="163">
        <f>A30</f>
        <v>56</v>
      </c>
      <c r="AQ25" s="163">
        <f>A26</f>
        <v>74</v>
      </c>
      <c r="AU25" s="163"/>
      <c r="AY25" s="163"/>
    </row>
    <row r="26" spans="1:51" ht="13.5" thickBot="1">
      <c r="A26" s="183">
        <v>74</v>
      </c>
      <c r="B26" s="246">
        <v>3</v>
      </c>
      <c r="C26" s="50" t="str">
        <f>IF(A26&gt;0,IF(VLOOKUP(A26,seznam!$A$2:$C$190,3)&gt;0,VLOOKUP(A26,seznam!$A$2:$C$190,3),"------"),"------")</f>
        <v>Blansko</v>
      </c>
      <c r="D26" s="205">
        <f>L22</f>
        <v>0</v>
      </c>
      <c r="E26" s="185" t="s">
        <v>7</v>
      </c>
      <c r="F26" s="187">
        <f>J22</f>
        <v>2</v>
      </c>
      <c r="G26" s="197">
        <f>L24</f>
        <v>2</v>
      </c>
      <c r="H26" s="185" t="s">
        <v>7</v>
      </c>
      <c r="I26" s="187">
        <f>J24</f>
        <v>0</v>
      </c>
      <c r="J26" s="191"/>
      <c r="K26" s="192"/>
      <c r="L26" s="193"/>
      <c r="M26" s="197">
        <f>AK23</f>
        <v>0</v>
      </c>
      <c r="N26" s="185" t="s">
        <v>7</v>
      </c>
      <c r="O26" s="187">
        <f>AM23</f>
        <v>2</v>
      </c>
      <c r="P26" s="197">
        <f>AM25</f>
        <v>0</v>
      </c>
      <c r="Q26" s="185" t="s">
        <v>7</v>
      </c>
      <c r="R26" s="187">
        <f>AK25</f>
        <v>2</v>
      </c>
      <c r="S26" s="197" t="str">
        <f>AK33</f>
        <v>0</v>
      </c>
      <c r="T26" s="185" t="s">
        <v>7</v>
      </c>
      <c r="U26" s="187" t="str">
        <f>AM33</f>
        <v>0</v>
      </c>
      <c r="V26" s="205">
        <f>D26+G26+M26</f>
        <v>2</v>
      </c>
      <c r="W26" s="185" t="s">
        <v>7</v>
      </c>
      <c r="X26" s="187">
        <f>F26+I26+O26</f>
        <v>4</v>
      </c>
      <c r="Y26" s="189">
        <v>5</v>
      </c>
      <c r="Z26" s="201">
        <v>4</v>
      </c>
      <c r="AA26" s="180"/>
      <c r="AB26" s="64">
        <v>6</v>
      </c>
      <c r="AC26" s="6" t="str">
        <f>C23</f>
        <v>Voráč Pavel</v>
      </c>
      <c r="AD26" s="10" t="s">
        <v>10</v>
      </c>
      <c r="AE26" s="65" t="str">
        <f>C25</f>
        <v>Krupková Klaudie</v>
      </c>
      <c r="AF26" s="66"/>
      <c r="AG26" s="67"/>
      <c r="AH26" s="67"/>
      <c r="AI26" s="67"/>
      <c r="AJ26" s="68"/>
      <c r="AK26" s="133">
        <v>2</v>
      </c>
      <c r="AL26" s="134" t="s">
        <v>7</v>
      </c>
      <c r="AM26" s="135">
        <f>IF(OR(VALUE($AP26)=0,VALUE($AQ26)=0), "0",IF(AND(LEN(AF26)&gt;0,MID(AF26,1,1)="-"),"1","0")+IF(AND(LEN(AG26)&gt;0,MID(AG26,1,1)="-"),"1","0")+IF(AND(LEN(AH26)&gt;0,MID(AH26,1,1)="-"),"1","0")+IF(AND(LEN(AI26)&gt;0,MID(AI26,1,1)="-"),"1","0")+IF(AND(LEN(AJ26)&gt;0,MID(AJ26,1,1)="-"),"1","0"))</f>
        <v>0</v>
      </c>
      <c r="AN26" s="95"/>
      <c r="AP26" s="164">
        <f>A22</f>
        <v>48</v>
      </c>
      <c r="AQ26" s="164">
        <f>A24</f>
        <v>82</v>
      </c>
      <c r="AU26" s="163"/>
      <c r="AY26" s="163"/>
    </row>
    <row r="27" spans="1:51" ht="13.5" thickBot="1">
      <c r="A27" s="183"/>
      <c r="B27" s="188"/>
      <c r="C27" s="57" t="str">
        <f>IF(A26&gt;0,IF(VLOOKUP(A26,seznam!$A$2:$C$190,2)&gt;0,VLOOKUP(A26,seznam!$A$2:$C$190,2),"------"),"------")</f>
        <v>Voráčová Kateřina</v>
      </c>
      <c r="D27" s="219"/>
      <c r="E27" s="186"/>
      <c r="F27" s="188"/>
      <c r="G27" s="198"/>
      <c r="H27" s="186"/>
      <c r="I27" s="188"/>
      <c r="J27" s="194"/>
      <c r="K27" s="195"/>
      <c r="L27" s="196"/>
      <c r="M27" s="274"/>
      <c r="N27" s="186"/>
      <c r="O27" s="235"/>
      <c r="P27" s="198"/>
      <c r="Q27" s="186"/>
      <c r="R27" s="188"/>
      <c r="S27" s="198"/>
      <c r="T27" s="186"/>
      <c r="U27" s="188"/>
      <c r="V27" s="219"/>
      <c r="W27" s="186"/>
      <c r="X27" s="188"/>
      <c r="Y27" s="262"/>
      <c r="Z27" s="243"/>
      <c r="AA27" s="180"/>
      <c r="AB27" s="136">
        <v>7</v>
      </c>
      <c r="AC27" s="137" t="str">
        <f>C25</f>
        <v>Krupková Klaudie</v>
      </c>
      <c r="AD27" s="138" t="s">
        <v>10</v>
      </c>
      <c r="AE27" s="139" t="str">
        <f>C33</f>
        <v>------</v>
      </c>
      <c r="AF27" s="91"/>
      <c r="AG27" s="92"/>
      <c r="AH27" s="92"/>
      <c r="AI27" s="92"/>
      <c r="AJ27" s="93"/>
      <c r="AK27" s="56" t="str">
        <f>IF(OR(VALUE($AP27)=0,VALUE($AQ27)=0), "0",IF(AND(LEN(AF27)&gt;0,MID(AF27,1,1)&lt;&gt;"-"),"1","0")+IF(AND(LEN(AG27)&gt;0,MID(AG27,1,1)&lt;&gt;"-"),"1","0")+IF(AND(LEN(AH27)&gt;0,MID(AH27,1,1)&lt;&gt;"-"),"1","0")+IF(AND(LEN(AI27)&gt;0,MID(AI27,1,1)&lt;&gt;"-"),"1","0")+IF(AND(LEN(AJ27)&gt;0,MID(AJ27,1,1)&lt;&gt;"-"),"1","0"))</f>
        <v>0</v>
      </c>
      <c r="AL27" s="11" t="s">
        <v>7</v>
      </c>
      <c r="AM27" s="12" t="str">
        <f>IF(OR(VALUE($AP27)=0,VALUE($AQ27)=0), "0",IF(AND(LEN(AF27)&gt;0,MID(AF27,1,1)="-"),"1","0")+IF(AND(LEN(AG27)&gt;0,MID(AG27,1,1)="-"),"1","0")+IF(AND(LEN(AH27)&gt;0,MID(AH27,1,1)="-"),"1","0")+IF(AND(LEN(AI27)&gt;0,MID(AI27,1,1)="-"),"1","0")+IF(AND(LEN(AJ27)&gt;0,MID(AJ27,1,1)="-"),"1","0"))</f>
        <v>0</v>
      </c>
      <c r="AN27" s="95"/>
      <c r="AP27" s="163">
        <f>A24</f>
        <v>82</v>
      </c>
      <c r="AQ27" s="163">
        <f>A32</f>
        <v>0</v>
      </c>
      <c r="AU27" s="163"/>
      <c r="AY27" s="163"/>
    </row>
    <row r="28" spans="1:51">
      <c r="A28" s="183">
        <v>69</v>
      </c>
      <c r="B28" s="246">
        <v>4</v>
      </c>
      <c r="C28" s="50" t="str">
        <f>IF(A28&gt;0,IF(VLOOKUP(A28,seznam!$A$2:$C$190,3)&gt;0,VLOOKUP(A28,seznam!$A$2:$C$190,3),"------"),"------")</f>
        <v>Blansko</v>
      </c>
      <c r="D28" s="261">
        <f>O22</f>
        <v>0</v>
      </c>
      <c r="E28" s="185" t="s">
        <v>7</v>
      </c>
      <c r="F28" s="187">
        <f>M22</f>
        <v>2</v>
      </c>
      <c r="G28" s="197">
        <f>O24</f>
        <v>2</v>
      </c>
      <c r="H28" s="185" t="s">
        <v>7</v>
      </c>
      <c r="I28" s="187">
        <f>M24</f>
        <v>0</v>
      </c>
      <c r="J28" s="197">
        <f>O26</f>
        <v>2</v>
      </c>
      <c r="K28" s="185" t="s">
        <v>7</v>
      </c>
      <c r="L28" s="187">
        <f>M26</f>
        <v>0</v>
      </c>
      <c r="M28" s="191"/>
      <c r="N28" s="192"/>
      <c r="O28" s="193"/>
      <c r="P28" s="197">
        <f>AK29</f>
        <v>1</v>
      </c>
      <c r="Q28" s="185" t="s">
        <v>7</v>
      </c>
      <c r="R28" s="187">
        <f>AM29</f>
        <v>2</v>
      </c>
      <c r="S28" s="197" t="str">
        <f>AM24</f>
        <v>0</v>
      </c>
      <c r="T28" s="185" t="s">
        <v>7</v>
      </c>
      <c r="U28" s="187" t="str">
        <f>AK24</f>
        <v>0</v>
      </c>
      <c r="V28" s="205">
        <f>D28+G28+J28</f>
        <v>4</v>
      </c>
      <c r="W28" s="185" t="s">
        <v>7</v>
      </c>
      <c r="X28" s="187">
        <f>F28+I28+L28</f>
        <v>2</v>
      </c>
      <c r="Y28" s="189">
        <v>6</v>
      </c>
      <c r="Z28" s="236">
        <v>3</v>
      </c>
      <c r="AA28" s="181"/>
      <c r="AB28" s="58">
        <v>8</v>
      </c>
      <c r="AC28" s="5" t="str">
        <f>C27</f>
        <v>Voráčová Kateřina</v>
      </c>
      <c r="AD28" s="8" t="s">
        <v>10</v>
      </c>
      <c r="AE28" s="59" t="str">
        <f>C23</f>
        <v>Voráč Pavel</v>
      </c>
      <c r="AF28" s="60"/>
      <c r="AG28" s="61"/>
      <c r="AH28" s="61"/>
      <c r="AI28" s="61"/>
      <c r="AJ28" s="62"/>
      <c r="AK28" s="140">
        <f>IF(OR(VALUE($AP28)=0,VALUE($AQ28)=0), "0",IF(AND(LEN(AF28)&gt;0,MID(AF28,1,1)&lt;&gt;"-"),"1","0")+IF(AND(LEN(AG28)&gt;0,MID(AG28,1,1)&lt;&gt;"-"),"1","0")+IF(AND(LEN(AH28)&gt;0,MID(AH28,1,1)&lt;&gt;"-"),"1","0")+IF(AND(LEN(AI28)&gt;0,MID(AI28,1,1)&lt;&gt;"-"),"1","0")+IF(AND(LEN(AJ28)&gt;0,MID(AJ28,1,1)&lt;&gt;"-"),"1","0"))</f>
        <v>0</v>
      </c>
      <c r="AL28" s="141" t="s">
        <v>7</v>
      </c>
      <c r="AM28" s="142">
        <v>2</v>
      </c>
      <c r="AN28" s="95"/>
      <c r="AP28" s="163">
        <f>A26</f>
        <v>74</v>
      </c>
      <c r="AQ28" s="163">
        <f>A22</f>
        <v>48</v>
      </c>
      <c r="AU28" s="163"/>
      <c r="AY28" s="163"/>
    </row>
    <row r="29" spans="1:51" ht="13.5" thickBot="1">
      <c r="A29" s="183"/>
      <c r="B29" s="188"/>
      <c r="C29" s="143" t="str">
        <f>IF(A28&gt;0,IF(VLOOKUP(A28,seznam!$A$2:$C$190,2)&gt;0,VLOOKUP(A28,seznam!$A$2:$C$190,2),"------"),"------")</f>
        <v>Záviška Jakub</v>
      </c>
      <c r="D29" s="219"/>
      <c r="E29" s="186"/>
      <c r="F29" s="188"/>
      <c r="G29" s="198"/>
      <c r="H29" s="186"/>
      <c r="I29" s="188"/>
      <c r="J29" s="198"/>
      <c r="K29" s="186"/>
      <c r="L29" s="188"/>
      <c r="M29" s="194"/>
      <c r="N29" s="195"/>
      <c r="O29" s="196"/>
      <c r="P29" s="198"/>
      <c r="Q29" s="186"/>
      <c r="R29" s="188"/>
      <c r="S29" s="198"/>
      <c r="T29" s="186"/>
      <c r="U29" s="188"/>
      <c r="V29" s="219"/>
      <c r="W29" s="186"/>
      <c r="X29" s="188"/>
      <c r="Y29" s="262"/>
      <c r="Z29" s="263"/>
      <c r="AA29" s="181"/>
      <c r="AB29" s="64">
        <v>9</v>
      </c>
      <c r="AC29" s="6" t="str">
        <f>C29</f>
        <v>Záviška Jakub</v>
      </c>
      <c r="AD29" s="10" t="s">
        <v>10</v>
      </c>
      <c r="AE29" s="65" t="str">
        <f>C31</f>
        <v>Přikryl Jan</v>
      </c>
      <c r="AF29" s="66"/>
      <c r="AG29" s="67"/>
      <c r="AH29" s="67"/>
      <c r="AI29" s="67"/>
      <c r="AJ29" s="68"/>
      <c r="AK29" s="133">
        <v>1</v>
      </c>
      <c r="AL29" s="134" t="s">
        <v>7</v>
      </c>
      <c r="AM29" s="135">
        <v>2</v>
      </c>
      <c r="AN29" s="95"/>
      <c r="AP29" s="164">
        <f>A28</f>
        <v>69</v>
      </c>
      <c r="AQ29" s="164">
        <f>A30</f>
        <v>56</v>
      </c>
      <c r="AU29" s="163"/>
      <c r="AY29" s="163"/>
    </row>
    <row r="30" spans="1:51">
      <c r="A30" s="183">
        <v>56</v>
      </c>
      <c r="B30" s="246">
        <v>5</v>
      </c>
      <c r="C30" s="50" t="str">
        <f>IF(A30&gt;0,IF(VLOOKUP(A30,seznam!$A$2:$C$190,3)&gt;0,VLOOKUP(A30,seznam!$A$2:$C$190,3),"------"),"------")</f>
        <v>Blansko</v>
      </c>
      <c r="D30" s="205">
        <f>R22</f>
        <v>2</v>
      </c>
      <c r="E30" s="264" t="s">
        <v>7</v>
      </c>
      <c r="F30" s="265">
        <f>P22</f>
        <v>1</v>
      </c>
      <c r="G30" s="266">
        <f>R24</f>
        <v>2</v>
      </c>
      <c r="H30" s="264" t="s">
        <v>7</v>
      </c>
      <c r="I30" s="265">
        <f>P24</f>
        <v>0</v>
      </c>
      <c r="J30" s="266">
        <f>R26</f>
        <v>2</v>
      </c>
      <c r="K30" s="264" t="s">
        <v>7</v>
      </c>
      <c r="L30" s="265">
        <f>P26</f>
        <v>0</v>
      </c>
      <c r="M30" s="266">
        <f>R28</f>
        <v>2</v>
      </c>
      <c r="N30" s="264" t="s">
        <v>7</v>
      </c>
      <c r="O30" s="265">
        <f>P28</f>
        <v>1</v>
      </c>
      <c r="P30" s="255"/>
      <c r="Q30" s="256"/>
      <c r="R30" s="268"/>
      <c r="S30" s="266" t="str">
        <f>AM30</f>
        <v>0</v>
      </c>
      <c r="T30" s="264" t="s">
        <v>7</v>
      </c>
      <c r="U30" s="187" t="str">
        <f>AK30</f>
        <v>0</v>
      </c>
      <c r="V30" s="205">
        <f>D30+G30+J30</f>
        <v>6</v>
      </c>
      <c r="W30" s="185" t="s">
        <v>7</v>
      </c>
      <c r="X30" s="187">
        <f>F30+I30+L30</f>
        <v>1</v>
      </c>
      <c r="Y30" s="189">
        <v>8</v>
      </c>
      <c r="Z30" s="236">
        <v>1</v>
      </c>
      <c r="AA30" s="72"/>
      <c r="AB30" s="136">
        <v>10</v>
      </c>
      <c r="AC30" s="137" t="str">
        <f>C33</f>
        <v>------</v>
      </c>
      <c r="AD30" s="138" t="s">
        <v>10</v>
      </c>
      <c r="AE30" s="139" t="str">
        <f>C31</f>
        <v>Přikryl Jan</v>
      </c>
      <c r="AF30" s="91"/>
      <c r="AG30" s="92"/>
      <c r="AH30" s="92"/>
      <c r="AI30" s="92"/>
      <c r="AJ30" s="93"/>
      <c r="AK30" s="56" t="str">
        <f>IF(OR(VALUE($AP30)=0,VALUE($AQ30)=0), "0",IF(AND(LEN(AF30)&gt;0,MID(AF30,1,1)&lt;&gt;"-"),"1","0")+IF(AND(LEN(AG30)&gt;0,MID(AG30,1,1)&lt;&gt;"-"),"1","0")+IF(AND(LEN(AH30)&gt;0,MID(AH30,1,1)&lt;&gt;"-"),"1","0")+IF(AND(LEN(AI30)&gt;0,MID(AI30,1,1)&lt;&gt;"-"),"1","0")+IF(AND(LEN(AJ30)&gt;0,MID(AJ30,1,1)&lt;&gt;"-"),"1","0"))</f>
        <v>0</v>
      </c>
      <c r="AL30" s="11" t="s">
        <v>7</v>
      </c>
      <c r="AM30" s="12" t="str">
        <f>IF(OR(VALUE($AP30)=0,VALUE($AQ30)=0), "0",IF(AND(LEN(AF30)&gt;0,MID(AF30,1,1)="-"),"1","0")+IF(AND(LEN(AG30)&gt;0,MID(AG30,1,1)="-"),"1","0")+IF(AND(LEN(AH30)&gt;0,MID(AH30,1,1)="-"),"1","0")+IF(AND(LEN(AI30)&gt;0,MID(AI30,1,1)="-"),"1","0")+IF(AND(LEN(AJ30)&gt;0,MID(AJ30,1,1)="-"),"1","0"))</f>
        <v>0</v>
      </c>
      <c r="AN30" s="95"/>
      <c r="AP30" s="163">
        <f>A32</f>
        <v>0</v>
      </c>
      <c r="AQ30" s="163">
        <f>A30</f>
        <v>56</v>
      </c>
      <c r="AU30" s="163"/>
      <c r="AY30" s="163"/>
    </row>
    <row r="31" spans="1:51" ht="13.5" thickBot="1">
      <c r="A31" s="183"/>
      <c r="B31" s="188"/>
      <c r="C31" s="57" t="str">
        <f>IF(A30&gt;0,IF(VLOOKUP(A30,seznam!$A$2:$C$190,2)&gt;0,VLOOKUP(A30,seznam!$A$2:$C$190,2),"------"),"------")</f>
        <v>Přikryl Jan</v>
      </c>
      <c r="D31" s="219"/>
      <c r="E31" s="186"/>
      <c r="F31" s="188"/>
      <c r="G31" s="198"/>
      <c r="H31" s="186"/>
      <c r="I31" s="188"/>
      <c r="J31" s="198"/>
      <c r="K31" s="186"/>
      <c r="L31" s="188"/>
      <c r="M31" s="198"/>
      <c r="N31" s="186"/>
      <c r="O31" s="188"/>
      <c r="P31" s="269"/>
      <c r="Q31" s="270"/>
      <c r="R31" s="271"/>
      <c r="S31" s="198"/>
      <c r="T31" s="186"/>
      <c r="U31" s="188"/>
      <c r="V31" s="219"/>
      <c r="W31" s="186"/>
      <c r="X31" s="188"/>
      <c r="Y31" s="262"/>
      <c r="Z31" s="263"/>
      <c r="AB31" s="58">
        <v>11</v>
      </c>
      <c r="AC31" s="5" t="str">
        <f>C23</f>
        <v>Voráč Pavel</v>
      </c>
      <c r="AD31" s="8" t="s">
        <v>10</v>
      </c>
      <c r="AE31" s="59" t="str">
        <f>C29</f>
        <v>Záviška Jakub</v>
      </c>
      <c r="AF31" s="60"/>
      <c r="AG31" s="61"/>
      <c r="AH31" s="61"/>
      <c r="AI31" s="61"/>
      <c r="AJ31" s="62"/>
      <c r="AK31" s="140">
        <v>2</v>
      </c>
      <c r="AL31" s="141" t="s">
        <v>7</v>
      </c>
      <c r="AM31" s="142">
        <f>IF(OR(VALUE($AP31)=0,VALUE($AQ31)=0), "0",IF(AND(LEN(AF31)&gt;0,MID(AF31,1,1)="-"),"1","0")+IF(AND(LEN(AG31)&gt;0,MID(AG31,1,1)="-"),"1","0")+IF(AND(LEN(AH31)&gt;0,MID(AH31,1,1)="-"),"1","0")+IF(AND(LEN(AI31)&gt;0,MID(AI31,1,1)="-"),"1","0")+IF(AND(LEN(AJ31)&gt;0,MID(AJ31,1,1)="-"),"1","0"))</f>
        <v>0</v>
      </c>
      <c r="AN31" s="95"/>
      <c r="AP31" s="163">
        <f>A22</f>
        <v>48</v>
      </c>
      <c r="AQ31" s="163">
        <f>A28</f>
        <v>69</v>
      </c>
      <c r="AU31" s="163"/>
      <c r="AY31" s="163"/>
    </row>
    <row r="32" spans="1:51" ht="13.5" thickBot="1">
      <c r="A32" s="272"/>
      <c r="B32" s="273">
        <v>6</v>
      </c>
      <c r="C32" s="50" t="str">
        <f>IF(A32&gt;0,IF(VLOOKUP(A32,seznam!$A$2:$C$190,3)&gt;0,VLOOKUP(A32,seznam!$A$2:$C$190,3),"------"),"------")</f>
        <v>------</v>
      </c>
      <c r="D32" s="205">
        <f>U22</f>
        <v>0</v>
      </c>
      <c r="E32" s="185" t="s">
        <v>7</v>
      </c>
      <c r="F32" s="187">
        <f>S22</f>
        <v>0</v>
      </c>
      <c r="G32" s="197" t="str">
        <f>U24</f>
        <v>0</v>
      </c>
      <c r="H32" s="185" t="s">
        <v>7</v>
      </c>
      <c r="I32" s="187" t="str">
        <f>S24</f>
        <v>0</v>
      </c>
      <c r="J32" s="197" t="str">
        <f>U26</f>
        <v>0</v>
      </c>
      <c r="K32" s="185" t="s">
        <v>7</v>
      </c>
      <c r="L32" s="187" t="str">
        <f>S26</f>
        <v>0</v>
      </c>
      <c r="M32" s="197" t="str">
        <f>U28</f>
        <v>0</v>
      </c>
      <c r="N32" s="185" t="s">
        <v>7</v>
      </c>
      <c r="O32" s="187" t="str">
        <f>S28</f>
        <v>0</v>
      </c>
      <c r="P32" s="197" t="str">
        <f>U30</f>
        <v>0</v>
      </c>
      <c r="Q32" s="185" t="s">
        <v>7</v>
      </c>
      <c r="R32" s="187" t="str">
        <f>S30</f>
        <v>0</v>
      </c>
      <c r="S32" s="255"/>
      <c r="T32" s="256"/>
      <c r="U32" s="257"/>
      <c r="V32" s="261">
        <f>D32+G32+J32</f>
        <v>0</v>
      </c>
      <c r="W32" s="264" t="s">
        <v>7</v>
      </c>
      <c r="X32" s="265">
        <f>F32+I32+L32</f>
        <v>0</v>
      </c>
      <c r="Y32" s="189"/>
      <c r="Z32" s="201"/>
      <c r="AB32" s="64">
        <v>12</v>
      </c>
      <c r="AC32" s="6" t="str">
        <f>C25</f>
        <v>Krupková Klaudie</v>
      </c>
      <c r="AD32" s="10" t="s">
        <v>10</v>
      </c>
      <c r="AE32" s="65" t="str">
        <f>C27</f>
        <v>Voráčová Kateřina</v>
      </c>
      <c r="AF32" s="66"/>
      <c r="AG32" s="67"/>
      <c r="AH32" s="67"/>
      <c r="AI32" s="67"/>
      <c r="AJ32" s="68"/>
      <c r="AK32" s="133">
        <v>0</v>
      </c>
      <c r="AL32" s="134" t="s">
        <v>7</v>
      </c>
      <c r="AM32" s="135">
        <v>2</v>
      </c>
      <c r="AN32" s="95"/>
      <c r="AP32" s="164">
        <f>A24</f>
        <v>82</v>
      </c>
      <c r="AQ32" s="164">
        <f>A26</f>
        <v>74</v>
      </c>
      <c r="AU32" s="163"/>
      <c r="AY32" s="163"/>
    </row>
    <row r="33" spans="1:51" ht="13.5" thickBot="1">
      <c r="A33" s="184"/>
      <c r="B33" s="213"/>
      <c r="C33" s="71" t="str">
        <f>IF(A32&gt;0,IF(VLOOKUP(A32,seznam!$A$2:$C$190,2)&gt;0,VLOOKUP(A32,seznam!$A$2:$C$190,2),"------"),"------")</f>
        <v>------</v>
      </c>
      <c r="D33" s="221"/>
      <c r="E33" s="210"/>
      <c r="F33" s="213"/>
      <c r="G33" s="218"/>
      <c r="H33" s="210"/>
      <c r="I33" s="213"/>
      <c r="J33" s="218"/>
      <c r="K33" s="210"/>
      <c r="L33" s="213"/>
      <c r="M33" s="218"/>
      <c r="N33" s="210"/>
      <c r="O33" s="213"/>
      <c r="P33" s="218"/>
      <c r="Q33" s="210"/>
      <c r="R33" s="213"/>
      <c r="S33" s="258"/>
      <c r="T33" s="259"/>
      <c r="U33" s="260"/>
      <c r="V33" s="221"/>
      <c r="W33" s="210"/>
      <c r="X33" s="213"/>
      <c r="Y33" s="267"/>
      <c r="Z33" s="250"/>
      <c r="AB33" s="136">
        <v>13</v>
      </c>
      <c r="AC33" s="137" t="str">
        <f>C27</f>
        <v>Voráčová Kateřina</v>
      </c>
      <c r="AD33" s="138" t="s">
        <v>10</v>
      </c>
      <c r="AE33" s="139" t="str">
        <f>C33</f>
        <v>------</v>
      </c>
      <c r="AF33" s="91"/>
      <c r="AG33" s="92"/>
      <c r="AH33" s="92"/>
      <c r="AI33" s="92"/>
      <c r="AJ33" s="93"/>
      <c r="AK33" s="56" t="str">
        <f>IF(OR(VALUE($AP33)=0,VALUE($AQ33)=0), "0",IF(AND(LEN(AF33)&gt;0,MID(AF33,1,1)&lt;&gt;"-"),"1","0")+IF(AND(LEN(AG33)&gt;0,MID(AG33,1,1)&lt;&gt;"-"),"1","0")+IF(AND(LEN(AH33)&gt;0,MID(AH33,1,1)&lt;&gt;"-"),"1","0")+IF(AND(LEN(AI33)&gt;0,MID(AI33,1,1)&lt;&gt;"-"),"1","0")+IF(AND(LEN(AJ33)&gt;0,MID(AJ33,1,1)&lt;&gt;"-"),"1","0"))</f>
        <v>0</v>
      </c>
      <c r="AL33" s="11" t="s">
        <v>7</v>
      </c>
      <c r="AM33" s="12" t="str">
        <f>IF(OR(VALUE($AP33)=0,VALUE($AQ33)=0), "0",IF(AND(LEN(AF33)&gt;0,MID(AF33,1,1)="-"),"1","0")+IF(AND(LEN(AG33)&gt;0,MID(AG33,1,1)="-"),"1","0")+IF(AND(LEN(AH33)&gt;0,MID(AH33,1,1)="-"),"1","0")+IF(AND(LEN(AI33)&gt;0,MID(AI33,1,1)="-"),"1","0")+IF(AND(LEN(AJ33)&gt;0,MID(AJ33,1,1)="-"),"1","0"))</f>
        <v>0</v>
      </c>
      <c r="AN33" s="95"/>
      <c r="AP33" s="163">
        <f>A26</f>
        <v>74</v>
      </c>
      <c r="AQ33" s="163">
        <f>A32</f>
        <v>0</v>
      </c>
      <c r="AU33" s="163"/>
      <c r="AY33" s="163"/>
    </row>
    <row r="34" spans="1:51">
      <c r="B34" s="163"/>
      <c r="C34" s="144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6"/>
      <c r="T34" s="166"/>
      <c r="U34" s="166"/>
      <c r="V34" s="163"/>
      <c r="W34" s="163"/>
      <c r="X34" s="163"/>
      <c r="Y34" s="163"/>
      <c r="Z34" s="145"/>
      <c r="AB34" s="58">
        <v>14</v>
      </c>
      <c r="AC34" s="5" t="str">
        <f>C29</f>
        <v>Záviška Jakub</v>
      </c>
      <c r="AD34" s="8" t="s">
        <v>10</v>
      </c>
      <c r="AE34" s="59" t="str">
        <f>C25</f>
        <v>Krupková Klaudie</v>
      </c>
      <c r="AF34" s="60"/>
      <c r="AG34" s="61"/>
      <c r="AH34" s="61"/>
      <c r="AI34" s="61"/>
      <c r="AJ34" s="62"/>
      <c r="AK34" s="140">
        <v>2</v>
      </c>
      <c r="AL34" s="141" t="s">
        <v>7</v>
      </c>
      <c r="AM34" s="142">
        <v>0</v>
      </c>
      <c r="AN34" s="95"/>
      <c r="AP34" s="163">
        <f>A28</f>
        <v>69</v>
      </c>
      <c r="AQ34" s="163">
        <f>A24</f>
        <v>82</v>
      </c>
      <c r="AU34" s="163"/>
      <c r="AY34" s="163"/>
    </row>
    <row r="35" spans="1:51" ht="13.5" thickBot="1">
      <c r="C35" s="146"/>
      <c r="AB35" s="64">
        <v>15</v>
      </c>
      <c r="AC35" s="6" t="str">
        <f>C31</f>
        <v>Přikryl Jan</v>
      </c>
      <c r="AD35" s="10" t="s">
        <v>10</v>
      </c>
      <c r="AE35" s="65" t="str">
        <f>C23</f>
        <v>Voráč Pavel</v>
      </c>
      <c r="AF35" s="66"/>
      <c r="AG35" s="67"/>
      <c r="AH35" s="67"/>
      <c r="AI35" s="67"/>
      <c r="AJ35" s="68"/>
      <c r="AK35" s="133">
        <v>2</v>
      </c>
      <c r="AL35" s="134" t="s">
        <v>7</v>
      </c>
      <c r="AM35" s="135">
        <v>1</v>
      </c>
      <c r="AN35" s="95"/>
      <c r="AP35" s="164">
        <f>A30</f>
        <v>56</v>
      </c>
      <c r="AQ35" s="164">
        <f>A22</f>
        <v>48</v>
      </c>
      <c r="AU35" s="163"/>
      <c r="AY35" s="163"/>
    </row>
    <row r="36" spans="1:51">
      <c r="C36" s="146"/>
      <c r="AN36" s="95"/>
      <c r="AU36" s="163"/>
      <c r="AY36" s="163"/>
    </row>
    <row r="37" spans="1:51">
      <c r="C37" s="146"/>
      <c r="AN37" s="95"/>
      <c r="AU37" s="163"/>
      <c r="AY37" s="163"/>
    </row>
  </sheetData>
  <mergeCells count="300">
    <mergeCell ref="A6:A7"/>
    <mergeCell ref="B6:B7"/>
    <mergeCell ref="Q4:Q5"/>
    <mergeCell ref="R4:R5"/>
    <mergeCell ref="S4:S5"/>
    <mergeCell ref="T4:T5"/>
    <mergeCell ref="U4:U5"/>
    <mergeCell ref="G3:I3"/>
    <mergeCell ref="J3:L3"/>
    <mergeCell ref="M3:O3"/>
    <mergeCell ref="P3:R3"/>
    <mergeCell ref="Z4:Z5"/>
    <mergeCell ref="AA4:AA5"/>
    <mergeCell ref="A4:A5"/>
    <mergeCell ref="B4:B5"/>
    <mergeCell ref="D4:F5"/>
    <mergeCell ref="G4:G5"/>
    <mergeCell ref="H4:H5"/>
    <mergeCell ref="I4:I5"/>
    <mergeCell ref="J4:J5"/>
    <mergeCell ref="B3:C3"/>
    <mergeCell ref="D3:F3"/>
    <mergeCell ref="S3:U3"/>
    <mergeCell ref="V3:X3"/>
    <mergeCell ref="Y4:Y5"/>
    <mergeCell ref="K4:K5"/>
    <mergeCell ref="L4:L5"/>
    <mergeCell ref="M4:M5"/>
    <mergeCell ref="N4:N5"/>
    <mergeCell ref="O4:O5"/>
    <mergeCell ref="P4:P5"/>
    <mergeCell ref="V4:V5"/>
    <mergeCell ref="D6:D7"/>
    <mergeCell ref="E6:E7"/>
    <mergeCell ref="F6:F7"/>
    <mergeCell ref="G6:I7"/>
    <mergeCell ref="W4:W5"/>
    <mergeCell ref="X4:X5"/>
    <mergeCell ref="W6:W7"/>
    <mergeCell ref="X6:X7"/>
    <mergeCell ref="Y6:Y7"/>
    <mergeCell ref="V6:V7"/>
    <mergeCell ref="J6:J7"/>
    <mergeCell ref="K6:K7"/>
    <mergeCell ref="L6:L7"/>
    <mergeCell ref="M6:M7"/>
    <mergeCell ref="N6:N7"/>
    <mergeCell ref="O6:O7"/>
    <mergeCell ref="T6:T7"/>
    <mergeCell ref="U6:U7"/>
    <mergeCell ref="B8:B9"/>
    <mergeCell ref="D8:D9"/>
    <mergeCell ref="E8:E9"/>
    <mergeCell ref="F8:F9"/>
    <mergeCell ref="G8:G9"/>
    <mergeCell ref="H8:H9"/>
    <mergeCell ref="I8:I9"/>
    <mergeCell ref="J8:L9"/>
    <mergeCell ref="R8:R9"/>
    <mergeCell ref="A8:A9"/>
    <mergeCell ref="W10:W11"/>
    <mergeCell ref="Z6:Z7"/>
    <mergeCell ref="AA6:AA7"/>
    <mergeCell ref="P6:P7"/>
    <mergeCell ref="Q6:Q7"/>
    <mergeCell ref="R6:R7"/>
    <mergeCell ref="S6:S7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Z8:Z9"/>
    <mergeCell ref="AA8:AA9"/>
    <mergeCell ref="A10:A11"/>
    <mergeCell ref="B10:B11"/>
    <mergeCell ref="D10:D11"/>
    <mergeCell ref="E10:E11"/>
    <mergeCell ref="F10:F11"/>
    <mergeCell ref="G10:G11"/>
    <mergeCell ref="S8:S9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V10:V11"/>
    <mergeCell ref="H10:H11"/>
    <mergeCell ref="I10:I11"/>
    <mergeCell ref="J10:J11"/>
    <mergeCell ref="K10:K11"/>
    <mergeCell ref="L10:L11"/>
    <mergeCell ref="M10:O11"/>
    <mergeCell ref="Y8:Y9"/>
    <mergeCell ref="A12:A13"/>
    <mergeCell ref="B12:B13"/>
    <mergeCell ref="D12:D13"/>
    <mergeCell ref="E12:E13"/>
    <mergeCell ref="F12:F13"/>
    <mergeCell ref="G12:G13"/>
    <mergeCell ref="H12:H13"/>
    <mergeCell ref="I12:I13"/>
    <mergeCell ref="J12:J13"/>
    <mergeCell ref="W12:W13"/>
    <mergeCell ref="X12:X13"/>
    <mergeCell ref="K12:K13"/>
    <mergeCell ref="L12:L13"/>
    <mergeCell ref="M12:M13"/>
    <mergeCell ref="N12:N13"/>
    <mergeCell ref="O12:O13"/>
    <mergeCell ref="P12:R13"/>
    <mergeCell ref="Z12:Z13"/>
    <mergeCell ref="A14:A15"/>
    <mergeCell ref="B14:B15"/>
    <mergeCell ref="D14:D15"/>
    <mergeCell ref="E14:E15"/>
    <mergeCell ref="T12:T13"/>
    <mergeCell ref="U12:U13"/>
    <mergeCell ref="V12:V13"/>
    <mergeCell ref="S21:U21"/>
    <mergeCell ref="V21:X21"/>
    <mergeCell ref="Y12:Y13"/>
    <mergeCell ref="Q14:Q15"/>
    <mergeCell ref="R14:R15"/>
    <mergeCell ref="S14:U15"/>
    <mergeCell ref="V14:V15"/>
    <mergeCell ref="W14:W15"/>
    <mergeCell ref="X14:X15"/>
    <mergeCell ref="Y14:Y15"/>
    <mergeCell ref="K14:K15"/>
    <mergeCell ref="L14:L15"/>
    <mergeCell ref="M14:M15"/>
    <mergeCell ref="N14:N15"/>
    <mergeCell ref="O14:O15"/>
    <mergeCell ref="P14:P15"/>
    <mergeCell ref="G14:G15"/>
    <mergeCell ref="H14:H15"/>
    <mergeCell ref="S12:S13"/>
    <mergeCell ref="Z14:Z15"/>
    <mergeCell ref="B21:C21"/>
    <mergeCell ref="D21:F21"/>
    <mergeCell ref="G21:I21"/>
    <mergeCell ref="J21:L21"/>
    <mergeCell ref="M21:O21"/>
    <mergeCell ref="P21:R21"/>
    <mergeCell ref="A24:A25"/>
    <mergeCell ref="B24:B25"/>
    <mergeCell ref="D24:D25"/>
    <mergeCell ref="E24:E25"/>
    <mergeCell ref="F24:F25"/>
    <mergeCell ref="G24:I25"/>
    <mergeCell ref="A22:A23"/>
    <mergeCell ref="B22:B23"/>
    <mergeCell ref="D22:F23"/>
    <mergeCell ref="G22:G23"/>
    <mergeCell ref="H22:H23"/>
    <mergeCell ref="I22:I23"/>
    <mergeCell ref="J22:J23"/>
    <mergeCell ref="J24:J25"/>
    <mergeCell ref="F14:F15"/>
    <mergeCell ref="I14:I15"/>
    <mergeCell ref="J14:J15"/>
    <mergeCell ref="AA22:AA23"/>
    <mergeCell ref="Q22:Q23"/>
    <mergeCell ref="R22:R23"/>
    <mergeCell ref="S22:S23"/>
    <mergeCell ref="T22:T23"/>
    <mergeCell ref="U22:U23"/>
    <mergeCell ref="V22:V23"/>
    <mergeCell ref="W22:W23"/>
    <mergeCell ref="Y24:Y25"/>
    <mergeCell ref="Z22:Z23"/>
    <mergeCell ref="Z26:Z27"/>
    <mergeCell ref="X22:X23"/>
    <mergeCell ref="Y22:Y23"/>
    <mergeCell ref="K22:K23"/>
    <mergeCell ref="L22:L23"/>
    <mergeCell ref="M22:M23"/>
    <mergeCell ref="N22:N23"/>
    <mergeCell ref="O22:O23"/>
    <mergeCell ref="P22:P23"/>
    <mergeCell ref="X24:X25"/>
    <mergeCell ref="V24:V25"/>
    <mergeCell ref="W24:W25"/>
    <mergeCell ref="K24:K25"/>
    <mergeCell ref="L24:L25"/>
    <mergeCell ref="M24:M25"/>
    <mergeCell ref="N24:N25"/>
    <mergeCell ref="O24:O25"/>
    <mergeCell ref="U24:U25"/>
    <mergeCell ref="P26:P27"/>
    <mergeCell ref="Q26:Q27"/>
    <mergeCell ref="R26:R27"/>
    <mergeCell ref="D26:D27"/>
    <mergeCell ref="E26:E27"/>
    <mergeCell ref="F26:F27"/>
    <mergeCell ref="G26:G27"/>
    <mergeCell ref="H26:H27"/>
    <mergeCell ref="I26:I27"/>
    <mergeCell ref="J26:L27"/>
    <mergeCell ref="A26:A27"/>
    <mergeCell ref="B26:B27"/>
    <mergeCell ref="Z24:Z25"/>
    <mergeCell ref="AA24:AA25"/>
    <mergeCell ref="P24:P25"/>
    <mergeCell ref="Q24:Q25"/>
    <mergeCell ref="R24:R25"/>
    <mergeCell ref="S24:S25"/>
    <mergeCell ref="T24:T25"/>
    <mergeCell ref="U26:U27"/>
    <mergeCell ref="V26:V27"/>
    <mergeCell ref="W26:W27"/>
    <mergeCell ref="X26:X27"/>
    <mergeCell ref="M26:M27"/>
    <mergeCell ref="N26:N27"/>
    <mergeCell ref="O26:O27"/>
    <mergeCell ref="AA26:AA27"/>
    <mergeCell ref="A28:A29"/>
    <mergeCell ref="B28:B29"/>
    <mergeCell ref="D28:D29"/>
    <mergeCell ref="E28:E29"/>
    <mergeCell ref="F28:F29"/>
    <mergeCell ref="G28:G29"/>
    <mergeCell ref="S26:S27"/>
    <mergeCell ref="T26:T27"/>
    <mergeCell ref="Y26:Y27"/>
    <mergeCell ref="U28:U29"/>
    <mergeCell ref="H28:H29"/>
    <mergeCell ref="I28:I29"/>
    <mergeCell ref="J28:J29"/>
    <mergeCell ref="K28:K29"/>
    <mergeCell ref="L28:L29"/>
    <mergeCell ref="M28:O29"/>
    <mergeCell ref="V28:V29"/>
    <mergeCell ref="W28:W29"/>
    <mergeCell ref="X28:X29"/>
    <mergeCell ref="Y28:Y29"/>
    <mergeCell ref="Z28:Z29"/>
    <mergeCell ref="AA28:AA29"/>
    <mergeCell ref="A30:A31"/>
    <mergeCell ref="P28:P29"/>
    <mergeCell ref="Q28:Q29"/>
    <mergeCell ref="R28:R29"/>
    <mergeCell ref="S28:S29"/>
    <mergeCell ref="W32:W33"/>
    <mergeCell ref="B30:B31"/>
    <mergeCell ref="H32:H33"/>
    <mergeCell ref="S30:S31"/>
    <mergeCell ref="T30:T31"/>
    <mergeCell ref="K30:K31"/>
    <mergeCell ref="L30:L31"/>
    <mergeCell ref="M30:M31"/>
    <mergeCell ref="N30:N31"/>
    <mergeCell ref="O30:O31"/>
    <mergeCell ref="P30:R31"/>
    <mergeCell ref="T28:T29"/>
    <mergeCell ref="I32:I33"/>
    <mergeCell ref="J32:J33"/>
    <mergeCell ref="A32:A33"/>
    <mergeCell ref="B32:B33"/>
    <mergeCell ref="D32:D33"/>
    <mergeCell ref="E32:E33"/>
    <mergeCell ref="F32:F33"/>
    <mergeCell ref="G32:G33"/>
    <mergeCell ref="Y30:Y31"/>
    <mergeCell ref="Z30:Z31"/>
    <mergeCell ref="D30:D31"/>
    <mergeCell ref="E30:E31"/>
    <mergeCell ref="F30:F31"/>
    <mergeCell ref="G30:G31"/>
    <mergeCell ref="H30:H31"/>
    <mergeCell ref="I30:I31"/>
    <mergeCell ref="J30:J31"/>
    <mergeCell ref="Y32:Y33"/>
    <mergeCell ref="Z32:Z33"/>
    <mergeCell ref="X32:X33"/>
    <mergeCell ref="K32:K33"/>
    <mergeCell ref="L32:L33"/>
    <mergeCell ref="M32:M33"/>
    <mergeCell ref="N32:N33"/>
    <mergeCell ref="U30:U31"/>
    <mergeCell ref="V30:V31"/>
    <mergeCell ref="W30:W31"/>
    <mergeCell ref="X30:X31"/>
    <mergeCell ref="O32:O33"/>
    <mergeCell ref="P32:P33"/>
    <mergeCell ref="Q32:Q33"/>
    <mergeCell ref="R32:R33"/>
    <mergeCell ref="S32:U33"/>
    <mergeCell ref="V32:V33"/>
  </mergeCells>
  <conditionalFormatting sqref="Z10:Z11">
    <cfRule type="expression" dxfId="5" priority="7">
      <formula>MOD($Z10,8)=1</formula>
    </cfRule>
  </conditionalFormatting>
  <conditionalFormatting sqref="Z12:Z13">
    <cfRule type="expression" dxfId="4" priority="6">
      <formula>MOD($Z12,8)=1</formula>
    </cfRule>
  </conditionalFormatting>
  <conditionalFormatting sqref="Z14:Z16">
    <cfRule type="expression" dxfId="3" priority="5">
      <formula>MOD($Z14,8)=1</formula>
    </cfRule>
  </conditionalFormatting>
  <conditionalFormatting sqref="Z28:Z29">
    <cfRule type="expression" dxfId="2" priority="4">
      <formula>MOD($Z28,8)=1</formula>
    </cfRule>
  </conditionalFormatting>
  <conditionalFormatting sqref="Z32:Z34">
    <cfRule type="expression" dxfId="1" priority="2">
      <formula>MOD($Z32,8)=1</formula>
    </cfRule>
  </conditionalFormatting>
  <conditionalFormatting sqref="Z30:Z31">
    <cfRule type="expression" dxfId="0" priority="1">
      <formula>MOD($Z30,8)=1</formula>
    </cfRule>
  </conditionalFormatting>
  <pageMargins left="0.23622047244094491" right="0.23622047244094491" top="0.70866141732283472" bottom="0.70866141732283472" header="0.31496062992125984" footer="0.31496062992125984"/>
  <pageSetup paperSize="9" orientation="portrait" horizontalDpi="300" verticalDpi="300" r:id="rId1"/>
  <colBreaks count="1" manualBreakCount="1">
    <brk id="27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/>
  <dimension ref="A1:G38"/>
  <sheetViews>
    <sheetView view="pageBreakPreview" zoomScale="70" zoomScaleNormal="100" zoomScaleSheetLayoutView="70" workbookViewId="0">
      <selection activeCell="G31" sqref="G31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76"/>
      <c r="B1" s="283" t="e">
        <f>CONCATENATE(#REF!," - ",#REF!,"  ",#REF!,"   U17,U19    II. stupeň ","  ",#REF!)</f>
        <v>#REF!</v>
      </c>
      <c r="C1" s="283"/>
      <c r="D1" s="283"/>
      <c r="E1" s="283"/>
      <c r="F1" s="283"/>
      <c r="G1" s="283"/>
    </row>
    <row r="2" spans="1:7" ht="12" customHeight="1">
      <c r="A2" s="280">
        <v>2</v>
      </c>
      <c r="B2" s="280">
        <v>1</v>
      </c>
      <c r="C2" s="77" t="str">
        <f>IF(A2&gt;0,VLOOKUP(A2,seznam!$A$2:$C$190,3),"------")</f>
        <v>Blansko</v>
      </c>
      <c r="D2" s="43"/>
      <c r="E2" s="43"/>
      <c r="F2" s="43"/>
      <c r="G2" s="43"/>
    </row>
    <row r="3" spans="1:7" ht="12" customHeight="1">
      <c r="A3" s="280"/>
      <c r="B3" s="280"/>
      <c r="C3" s="78" t="str">
        <f>IF(A2&gt;0,VLOOKUP(A2,seznam!$A$2:$C$190,2),"------")</f>
        <v>Novohradská Karolína</v>
      </c>
      <c r="D3" s="43"/>
      <c r="E3" s="43"/>
      <c r="F3" s="43"/>
      <c r="G3" s="43"/>
    </row>
    <row r="4" spans="1:7" ht="12" customHeight="1">
      <c r="A4" s="280">
        <v>0</v>
      </c>
      <c r="B4" s="207">
        <v>2</v>
      </c>
      <c r="C4" s="115" t="str">
        <f>IF(A4&gt;0,VLOOKUP(A4,seznam!$A$2:$C$190,3),"------")</f>
        <v>------</v>
      </c>
      <c r="D4" s="44" t="str">
        <f>IF(zap_U17U19!J2&gt;zap_U17U19!L2,zap_U17U19!B2,IF(zap_U17U19!J2&lt;zap_U17U19!L2,zap_U17U19!D2," "))</f>
        <v>Novohradská Karolína</v>
      </c>
      <c r="E4" s="43"/>
      <c r="F4" s="43"/>
      <c r="G4" s="43"/>
    </row>
    <row r="5" spans="1:7" ht="12" customHeight="1">
      <c r="A5" s="207"/>
      <c r="B5" s="281"/>
      <c r="C5" s="114" t="str">
        <f>IF(A4&gt;0,VLOOKUP(A4,seznam!$A$2:$C$190,2),"------")</f>
        <v>------</v>
      </c>
      <c r="D5" s="43" t="str">
        <f>IF(zap_U17U19!J2&gt;zap_U17U19!L2,CONCATENATE(zap_U17U19!J2,":",zap_U17U19!L2,"   (",zap_U17U19!E2,";",zap_U17U19!F2,";",zap_U17U19!G2,";",zap_U17U19!H2,";",zap_U17U19!I2,")"),IF(zap_U17U19!J2&lt;zap_U17U19!L2,CONCATENATE(zap_U17U19!L2,":",zap_U17U19!J2,"   (",IF(zap_U17U19!E2="0","-0",-zap_U17U19!E2),";",IF(zap_U17U19!F2="0","-0",-zap_U17U19!F2),";",IF(zap_U17U19!G2="0","-0",-zap_U17U19!G2),";",IF(zap_U17U19!H2="0","-0",IF(LEN(zap_U17U19!H2)&gt;0,-zap_U17U19!H2,zap_U17U19!H2)),";",IF(LEN(zap_U17U19!I2)&gt;0,-zap_U17U19!I2,zap_U17U19!I2),")")," "))</f>
        <v>1:0   (0;;;;)</v>
      </c>
      <c r="E5" s="45"/>
      <c r="F5" s="43"/>
      <c r="G5" s="43"/>
    </row>
    <row r="6" spans="1:7" ht="12" customHeight="1">
      <c r="A6" s="280">
        <v>32</v>
      </c>
      <c r="B6" s="280">
        <v>3</v>
      </c>
      <c r="C6" s="77" t="str">
        <f>IF(A6&gt;0,VLOOKUP(A6,seznam!$A$2:$C$190,3),"------")</f>
        <v>Blansko</v>
      </c>
      <c r="D6" s="43"/>
      <c r="E6" s="46" t="str">
        <f>IF(zap_U17U19!W2&gt;zap_U17U19!Y2,zap_U17U19!O2,IF(zap_U17U19!W2&lt;zap_U17U19!Y2,zap_U17U19!Q2," "))</f>
        <v>Novohradská Karolína</v>
      </c>
      <c r="F6" s="43"/>
      <c r="G6" s="43"/>
    </row>
    <row r="7" spans="1:7" ht="12" customHeight="1">
      <c r="A7" s="280"/>
      <c r="B7" s="280"/>
      <c r="C7" s="78" t="str">
        <f>IF(A6&gt;0,VLOOKUP(A6,seznam!$A$2:$C$190,2),"------")</f>
        <v>Kyzlinková Michaela</v>
      </c>
      <c r="D7" s="43"/>
      <c r="E7" s="45" t="str">
        <f>IF(zap_U17U19!W2&gt;zap_U17U19!Y2,CONCATENATE(zap_U17U19!W2,":",zap_U17U19!Y2,"   (",zap_U17U19!R2,";",zap_U17U19!S2,";",zap_U17U19!T2,";",zap_U17U19!U2,";",zap_U17U19!V2,")"),IF(zap_U17U19!W2&lt;zap_U17U19!Y2,CONCATENATE(zap_U17U19!Y2,":",zap_U17U19!W2,"   (",IF(zap_U17U19!R2="0","-0",-zap_U17U19!R2),";",IF(zap_U17U19!S2="0","-0",-zap_U17U19!S2),";",IF(zap_U17U19!T2="0","-0",-zap_U17U19!T2),";",IF(zap_U17U19!U2="0","-0",IF(LEN(zap_U17U19!U2)&gt;0,-zap_U17U19!U2,zap_U17U19!U2)),";",IF(LEN(zap_U17U19!V2)&gt;0,-zap_U17U19!V2,zap_U17U19!V2),")")," "))</f>
        <v>3:0   (0;0;0;;)</v>
      </c>
      <c r="F7" s="45"/>
      <c r="G7" s="43"/>
    </row>
    <row r="8" spans="1:7" ht="12" customHeight="1">
      <c r="A8" s="264">
        <v>39</v>
      </c>
      <c r="B8" s="207">
        <v>4</v>
      </c>
      <c r="C8" s="116" t="str">
        <f>IF(A8&gt;0,VLOOKUP(A8,seznam!$A$2:$C$190,3),"------")</f>
        <v>Blansko</v>
      </c>
      <c r="D8" s="44" t="str">
        <f>IF(zap_U17U19!J3&gt;zap_U17U19!L3,zap_U17U19!B3,IF(zap_U17U19!J3&lt;zap_U17U19!L3,zap_U17U19!D3," "))</f>
        <v>Kuchar Štěpán</v>
      </c>
      <c r="E8" s="45"/>
      <c r="F8" s="45"/>
      <c r="G8" s="43"/>
    </row>
    <row r="9" spans="1:7" ht="12" customHeight="1">
      <c r="A9" s="207"/>
      <c r="B9" s="281"/>
      <c r="C9" s="114" t="str">
        <f>IF(A8&gt;0,VLOOKUP(A8,seznam!$A$2:$C$190,2),"------")</f>
        <v>Kuchar Štěpán</v>
      </c>
      <c r="D9" s="43" t="str">
        <f>IF(zap_U17U19!J3&gt;zap_U17U19!L3,CONCATENATE(zap_U17U19!J3,":",zap_U17U19!L3,"   (",zap_U17U19!E3,";",zap_U17U19!F3,";",zap_U17U19!G3,";",zap_U17U19!H3,";",zap_U17U19!I3,")"),IF(zap_U17U19!J3&lt;zap_U17U19!L3,CONCATENATE(zap_U17U19!L3,":",zap_U17U19!J3,"   (",IF(zap_U17U19!E3="0","-0",-zap_U17U19!E3),";",IF(zap_U17U19!F3="0","-0",-zap_U17U19!F3),";",IF(zap_U17U19!G3="0","-0",-zap_U17U19!G3),";",IF(zap_U17U19!H3="0","-0",IF(LEN(zap_U17U19!H3)&gt;0,-zap_U17U19!H3,zap_U17U19!H3)),";",IF(LEN(zap_U17U19!I3)&gt;0,-zap_U17U19!I3,zap_U17U19!I3),")")," "))</f>
        <v>3:0   (0;0;0;;)</v>
      </c>
      <c r="E9" s="43"/>
      <c r="F9" s="45"/>
      <c r="G9" s="43"/>
    </row>
    <row r="10" spans="1:7" ht="12" customHeight="1">
      <c r="A10" s="185">
        <v>49</v>
      </c>
      <c r="B10" s="281">
        <v>5</v>
      </c>
      <c r="C10" s="77" t="str">
        <f>IF(A10&gt;0,VLOOKUP(A10,seznam!$A$2:$C$190,3),"------")</f>
        <v>Kunštát</v>
      </c>
      <c r="D10" s="43"/>
      <c r="E10" s="43"/>
      <c r="F10" s="46" t="str">
        <f>IF(zap_U17U19!W11&gt;zap_U17U19!Y11,zap_U17U19!O11,IF(zap_U17U19!W11&lt;zap_U17U19!Y11,zap_U17U19!Q11," "))</f>
        <v>Novohradská Karolína</v>
      </c>
      <c r="G10" s="43"/>
    </row>
    <row r="11" spans="1:7" ht="12" customHeight="1">
      <c r="A11" s="280"/>
      <c r="B11" s="185"/>
      <c r="C11" s="78" t="str">
        <f>IF(A10&gt;0,VLOOKUP(A10,seznam!$A$2:$C$190,2),"------")</f>
        <v>Prchal Vojtěch</v>
      </c>
      <c r="D11" s="43"/>
      <c r="E11" s="43"/>
      <c r="F11" s="45" t="str">
        <f>IF(zap_U17U19!W11&gt;zap_U17U19!Y11,CONCATENATE(zap_U17U19!W11,":",zap_U17U19!Y11,"   (",zap_U17U19!R11,";",zap_U17U19!S11,";",zap_U17U19!T11,";",zap_U17U19!U11,";",zap_U17U19!V11,")"),IF(zap_U17U19!W11&lt;zap_U17U19!Y11,CONCATENATE(zap_U17U19!Y11,":",zap_U17U19!W11,"   (",IF(zap_U17U19!R11="0","-0",-zap_U17U19!R11),";",IF(zap_U17U19!S11="0","-0",-zap_U17U19!S11),";",IF(zap_U17U19!T11="0","-0",-zap_U17U19!T11),";",IF(zap_U17U19!U11="0","-0",IF(LEN(zap_U17U19!U11)&gt;0,-zap_U17U19!U11,zap_U17U19!U11)),";",IF(LEN(zap_U17U19!V11)&gt;0,-zap_U17U19!V11,zap_U17U19!V11),")")," "))</f>
        <v>3:0   (0;0;0;;)</v>
      </c>
      <c r="G11" s="45"/>
    </row>
    <row r="12" spans="1:7" ht="12" customHeight="1">
      <c r="A12" s="264">
        <v>44</v>
      </c>
      <c r="B12" s="207">
        <v>6</v>
      </c>
      <c r="C12" s="116" t="str">
        <f>IF(A12&gt;0,VLOOKUP(A12,seznam!$A$2:$C$190,3),"------")</f>
        <v>Blansko</v>
      </c>
      <c r="D12" s="44" t="str">
        <f>IF(zap_U17U19!J4&gt;zap_U17U19!L4,zap_U17U19!B4,IF(zap_U17U19!J4&lt;zap_U17U19!L4,zap_U17U19!D4," "))</f>
        <v>Prchal Vojtěch</v>
      </c>
      <c r="E12" s="43"/>
      <c r="F12" s="45"/>
      <c r="G12" s="45"/>
    </row>
    <row r="13" spans="1:7" ht="12" customHeight="1">
      <c r="A13" s="207"/>
      <c r="B13" s="281"/>
      <c r="C13" s="114" t="str">
        <f>IF(A12&gt;0,VLOOKUP(A12,seznam!$A$2:$C$190,2),"------")</f>
        <v>Hoppe Martin</v>
      </c>
      <c r="D13" s="43" t="str">
        <f>IF(zap_U17U19!J4&gt;zap_U17U19!L4,CONCATENATE(zap_U17U19!J4,":",zap_U17U19!L4,"   (",zap_U17U19!E4,";",zap_U17U19!F4,";",zap_U17U19!G4,";",zap_U17U19!H4,";",zap_U17U19!I4,")"),IF(zap_U17U19!J4&lt;zap_U17U19!L4,CONCATENATE(zap_U17U19!L4,":",zap_U17U19!J4,"   (",IF(zap_U17U19!E4="0","-0",-zap_U17U19!E4),";",IF(zap_U17U19!F4="0","-0",-zap_U17U19!F4),";",IF(zap_U17U19!G4="0","-0",-zap_U17U19!G4),";",IF(zap_U17U19!H4="0","-0",IF(LEN(zap_U17U19!H4)&gt;0,-zap_U17U19!H4,zap_U17U19!H4)),";",IF(LEN(zap_U17U19!I4)&gt;0,-zap_U17U19!I4,zap_U17U19!I4),")")," "))</f>
        <v>3:0   (0;0;0;;)</v>
      </c>
      <c r="E13" s="45"/>
      <c r="F13" s="45"/>
      <c r="G13" s="45"/>
    </row>
    <row r="14" spans="1:7" ht="12" customHeight="1">
      <c r="A14" s="185">
        <v>33</v>
      </c>
      <c r="B14" s="281">
        <v>7</v>
      </c>
      <c r="C14" s="77" t="str">
        <f>IF(A14&gt;0,VLOOKUP(A14,seznam!$A$2:$C$190,3),"------")</f>
        <v>Blansko</v>
      </c>
      <c r="D14" s="43"/>
      <c r="E14" s="46" t="str">
        <f>IF(zap_U17U19!W3&gt;zap_U17U19!Y3,zap_U17U19!O3,IF(zap_U17U19!W3&lt;zap_U17U19!Y3,zap_U17U19!Q3," "))</f>
        <v>Krištof Martin</v>
      </c>
      <c r="F14" s="45"/>
      <c r="G14" s="45"/>
    </row>
    <row r="15" spans="1:7" ht="12" customHeight="1">
      <c r="A15" s="280"/>
      <c r="B15" s="185"/>
      <c r="C15" s="78" t="str">
        <f>IF(A14&gt;0,VLOOKUP(A14,seznam!$A$2:$C$190,2),"------")</f>
        <v>Kopanický Aleš</v>
      </c>
      <c r="D15" s="43"/>
      <c r="E15" s="45" t="str">
        <f>IF(zap_U17U19!W3&gt;zap_U17U19!Y3,CONCATENATE(zap_U17U19!W3,":",zap_U17U19!Y3,"   (",zap_U17U19!R3,";",zap_U17U19!S3,";",zap_U17U19!T3,";",zap_U17U19!U3,";",zap_U17U19!V3,")"),IF(zap_U17U19!W3&lt;zap_U17U19!Y3,CONCATENATE(zap_U17U19!Y3,":",zap_U17U19!W3,"   (",IF(zap_U17U19!R3="0","-0",-zap_U17U19!R3),";",IF(zap_U17U19!S3="0","-0",-zap_U17U19!S3),";",IF(zap_U17U19!T3="0","-0",-zap_U17U19!T3),";",IF(zap_U17U19!U3="0","-0",IF(LEN(zap_U17U19!U3)&gt;0,-zap_U17U19!U3,zap_U17U19!U3)),";",IF(LEN(zap_U17U19!V3)&gt;0,-zap_U17U19!V3,zap_U17U19!V3),")")," "))</f>
        <v>3:0   (0;0;0;;)</v>
      </c>
      <c r="F15" s="43"/>
      <c r="G15" s="45"/>
    </row>
    <row r="16" spans="1:7" ht="12" customHeight="1">
      <c r="A16" s="264">
        <v>23</v>
      </c>
      <c r="B16" s="207">
        <v>8</v>
      </c>
      <c r="C16" s="116" t="str">
        <f>IF(A16&gt;0,VLOOKUP(A16,seznam!$A$2:$C$190,3),"------")</f>
        <v>Blansko</v>
      </c>
      <c r="D16" s="44" t="str">
        <f>IF(zap_U17U19!J5&gt;zap_U17U19!L5,zap_U17U19!B5,IF(zap_U17U19!J5&lt;zap_U17U19!L5,zap_U17U19!D5," "))</f>
        <v>Krištof Martin</v>
      </c>
      <c r="E16" s="45"/>
      <c r="F16" s="43"/>
      <c r="G16" s="45"/>
    </row>
    <row r="17" spans="1:7" ht="12" customHeight="1">
      <c r="A17" s="207"/>
      <c r="B17" s="281"/>
      <c r="C17" s="114" t="str">
        <f>IF(A16&gt;0,VLOOKUP(A16,seznam!$A$2:$C$190,2),"------")</f>
        <v>Krištof Martin</v>
      </c>
      <c r="D17" s="43" t="str">
        <f>IF(zap_U17U19!J5&gt;zap_U17U19!L5,CONCATENATE(zap_U17U19!J5,":",zap_U17U19!L5,"   (",zap_U17U19!E5,";",zap_U17U19!F5,";",zap_U17U19!G5,";",zap_U17U19!H5,";",zap_U17U19!I5,")"),IF(zap_U17U19!J5&lt;zap_U17U19!L5,CONCATENATE(zap_U17U19!L5,":",zap_U17U19!J5,"   (",IF(zap_U17U19!E5="0","-0",-zap_U17U19!E5),";",IF(zap_U17U19!F5="0","-0",-zap_U17U19!F5),";",IF(zap_U17U19!G5="0","-0",-zap_U17U19!G5),";",IF(zap_U17U19!H5="0","-0",IF(LEN(zap_U17U19!H5)&gt;0,-zap_U17U19!H5,zap_U17U19!H5)),";",IF(LEN(zap_U17U19!I5)&gt;0,-zap_U17U19!I5,zap_U17U19!I5),")")," "))</f>
        <v>3:0   (0;0;0;;)</v>
      </c>
      <c r="E17" s="43"/>
      <c r="F17" s="43"/>
      <c r="G17" s="45"/>
    </row>
    <row r="18" spans="1:7" ht="12" customHeight="1">
      <c r="A18" s="185">
        <v>7</v>
      </c>
      <c r="B18" s="281">
        <v>9</v>
      </c>
      <c r="C18" s="77" t="str">
        <f>IF(A18&gt;0,VLOOKUP(A18,seznam!$A$2:$C$190,3),"------")</f>
        <v>Blansko</v>
      </c>
      <c r="D18" s="43"/>
      <c r="E18" s="43"/>
      <c r="F18" s="43"/>
      <c r="G18" s="46" t="str">
        <f>IF(zap_U17U19!W16&gt;zap_U17U19!Y16,zap_U17U19!O16,IF(zap_U17U19!W16&lt;zap_U17U19!Y16,zap_U17U19!Q16," "))</f>
        <v>Novohradská Karolína</v>
      </c>
    </row>
    <row r="19" spans="1:7" ht="12" customHeight="1">
      <c r="A19" s="280"/>
      <c r="B19" s="185"/>
      <c r="C19" s="78" t="str">
        <f>IF(A18&gt;0,VLOOKUP(A18,seznam!$A$2:$C$190,2),"------")</f>
        <v>Pilitowska Lea</v>
      </c>
      <c r="D19" s="43"/>
      <c r="E19" s="43"/>
      <c r="F19" s="43"/>
      <c r="G19" s="169" t="str">
        <f>IF(zap_U17U19!W16&gt;zap_U17U19!Y16,CONCATENATE(zap_U17U19!W16,":",zap_U17U19!Y16,"   (",zap_U17U19!R16,";",zap_U17U19!S16,";",zap_U17U19!T16,";",zap_U17U19!U16,";",zap_U17U19!V16,")"),IF(zap_U17U19!W16&lt;zap_U17U19!Y16,CONCATENATE(zap_U17U19!Y16,":",zap_U17U19!W16,"   (",IF(zap_U17U19!R16="0","-0",-zap_U17U19!R16),";",IF(zap_U17U19!S16="0","-0",-zap_U17U19!S16),";",IF(zap_U17U19!T16="0","-0",-zap_U17U19!T16),";",IF(zap_U17U19!U16="0","-0",IF(LEN(zap_U17U19!U16)&gt;0,-zap_U17U19!U16,zap_U17U19!U16)),";",IF(LEN(zap_U17U19!V16)&gt;0,-zap_U17U19!V16,zap_U17U19!V16),")")," "))</f>
        <v>3:2   (0;-0;0;-0;0)</v>
      </c>
    </row>
    <row r="20" spans="1:7" ht="12" customHeight="1">
      <c r="A20" s="264">
        <v>70</v>
      </c>
      <c r="B20" s="207">
        <v>10</v>
      </c>
      <c r="C20" s="116" t="str">
        <f>IF(A20&gt;0,VLOOKUP(A20,seznam!$A$2:$C$190,3),"------")</f>
        <v>Vysočany</v>
      </c>
      <c r="D20" s="44" t="str">
        <f>IF(zap_U17U19!J6&gt;zap_U17U19!L6,zap_U17U19!B6,IF(zap_U17U19!J6&lt;zap_U17U19!L6,zap_U17U19!D6," "))</f>
        <v>Pilitowska Lea</v>
      </c>
      <c r="E20" s="43"/>
      <c r="F20" s="43"/>
      <c r="G20" s="45"/>
    </row>
    <row r="21" spans="1:7" ht="12" customHeight="1">
      <c r="A21" s="207"/>
      <c r="B21" s="281"/>
      <c r="C21" s="114" t="str">
        <f>IF(A20&gt;0,VLOOKUP(A20,seznam!$A$2:$C$190,2),"------")</f>
        <v>Matoušek Michal</v>
      </c>
      <c r="D21" s="43" t="str">
        <f>IF(zap_U17U19!J6&gt;zap_U17U19!L6,CONCATENATE(zap_U17U19!J6,":",zap_U17U19!L6,"   (",zap_U17U19!E6,";",zap_U17U19!F6,";",zap_U17U19!G6,";",zap_U17U19!H6,";",zap_U17U19!I6,")"),IF(zap_U17U19!J6&lt;zap_U17U19!L6,CONCATENATE(zap_U17U19!L6,":",zap_U17U19!J6,"   (",IF(zap_U17U19!E6="0","-0",-zap_U17U19!E6),";",IF(zap_U17U19!F6="0","-0",-zap_U17U19!F6),";",IF(zap_U17U19!G6="0","-0",-zap_U17U19!G6),";",IF(zap_U17U19!H6="0","-0",IF(LEN(zap_U17U19!H6)&gt;0,-zap_U17U19!H6,zap_U17U19!H6)),";",IF(LEN(zap_U17U19!I6)&gt;0,-zap_U17U19!I6,zap_U17U19!I6),")")," "))</f>
        <v>3:0   (0;0;0;;)</v>
      </c>
      <c r="E21" s="45"/>
      <c r="F21" s="43"/>
      <c r="G21" s="45"/>
    </row>
    <row r="22" spans="1:7" ht="12" customHeight="1">
      <c r="A22" s="185">
        <v>22</v>
      </c>
      <c r="B22" s="281">
        <v>11</v>
      </c>
      <c r="C22" s="77" t="str">
        <f>IF(A22&gt;0,VLOOKUP(A22,seznam!$A$2:$C$190,3),"------")</f>
        <v>Blansko</v>
      </c>
      <c r="D22" s="43"/>
      <c r="E22" s="46" t="str">
        <f>IF(zap_U17U19!W4&gt;zap_U17U19!Y4,zap_U17U19!O4,IF(zap_U17U19!W4&lt;zap_U17U19!Y4,zap_U17U19!Q4," "))</f>
        <v>Pilitowska Lea</v>
      </c>
      <c r="F22" s="43"/>
      <c r="G22" s="45"/>
    </row>
    <row r="23" spans="1:7" ht="12" customHeight="1">
      <c r="A23" s="280"/>
      <c r="B23" s="185"/>
      <c r="C23" s="78" t="str">
        <f>IF(A22&gt;0,VLOOKUP(A22,seznam!$A$2:$C$190,2),"------")</f>
        <v>Schön Zdeněk</v>
      </c>
      <c r="D23" s="43"/>
      <c r="E23" s="45" t="str">
        <f>IF(zap_U17U19!W4&gt;zap_U17U19!Y4,CONCATENATE(zap_U17U19!W4,":",zap_U17U19!Y4,"   (",zap_U17U19!R4,";",zap_U17U19!S4,";",zap_U17U19!T4,";",zap_U17U19!U4,";",zap_U17U19!V4,")"),IF(zap_U17U19!W4&lt;zap_U17U19!Y4,CONCATENATE(zap_U17U19!Y4,":",zap_U17U19!W4,"   (",IF(zap_U17U19!R4="0","-0",-zap_U17U19!R4),";",IF(zap_U17U19!S4="0","-0",-zap_U17U19!S4),";",IF(zap_U17U19!T4="0","-0",-zap_U17U19!T4),";",IF(zap_U17U19!U4="0","-0",IF(LEN(zap_U17U19!U4)&gt;0,-zap_U17U19!U4,zap_U17U19!U4)),";",IF(LEN(zap_U17U19!V4)&gt;0,-zap_U17U19!V4,zap_U17U19!V4),")")," "))</f>
        <v>3:0   (0;0;0;;)</v>
      </c>
      <c r="F23" s="45"/>
      <c r="G23" s="45"/>
    </row>
    <row r="24" spans="1:7" ht="12" customHeight="1">
      <c r="A24" s="264">
        <v>19</v>
      </c>
      <c r="B24" s="207">
        <v>12</v>
      </c>
      <c r="C24" s="116" t="str">
        <f>IF(A24&gt;0,VLOOKUP(A24,seznam!$A$2:$C$190,3),"------")</f>
        <v>Blansko</v>
      </c>
      <c r="D24" s="44" t="str">
        <f>IF(zap_U17U19!J7&gt;zap_U17U19!L7,zap_U17U19!B7,IF(zap_U17U19!J7&lt;zap_U17U19!L7,zap_U17U19!D7," "))</f>
        <v>Fousková Jarmila</v>
      </c>
      <c r="E24" s="45"/>
      <c r="F24" s="45"/>
      <c r="G24" s="45"/>
    </row>
    <row r="25" spans="1:7" ht="12" customHeight="1">
      <c r="A25" s="207"/>
      <c r="B25" s="281"/>
      <c r="C25" s="114" t="str">
        <f>IF(A24&gt;0,VLOOKUP(A24,seznam!$A$2:$C$190,2),"------")</f>
        <v>Fousková Jarmila</v>
      </c>
      <c r="D25" s="43" t="str">
        <f>IF(zap_U17U19!J7&gt;zap_U17U19!L7,CONCATENATE(zap_U17U19!J7,":",zap_U17U19!L7,"   (",zap_U17U19!E7,";",zap_U17U19!F7,";",zap_U17U19!G7,";",zap_U17U19!H7,";",zap_U17U19!I7,")"),IF(zap_U17U19!J7&lt;zap_U17U19!L7,CONCATENATE(zap_U17U19!L7,":",zap_U17U19!J7,"   (",IF(zap_U17U19!E7="0","-0",-zap_U17U19!E7),";",IF(zap_U17U19!F7="0","-0",-zap_U17U19!F7),";",IF(zap_U17U19!G7="0","-0",-zap_U17U19!G7),";",IF(zap_U17U19!H7="0","-0",IF(LEN(zap_U17U19!H7)&gt;0,-zap_U17U19!H7,zap_U17U19!H7)),";",IF(LEN(zap_U17U19!I7)&gt;0,-zap_U17U19!I7,zap_U17U19!I7),")")," "))</f>
        <v>3:0   (0;0;0;;)</v>
      </c>
      <c r="E25" s="43"/>
      <c r="F25" s="45"/>
      <c r="G25" s="45"/>
    </row>
    <row r="26" spans="1:7" ht="12" customHeight="1">
      <c r="A26" s="185">
        <v>18</v>
      </c>
      <c r="B26" s="281">
        <v>13</v>
      </c>
      <c r="C26" s="77" t="str">
        <f>IF(A26&gt;0,VLOOKUP(A26,seznam!$A$2:$C$190,3),"------")</f>
        <v>Blansko</v>
      </c>
      <c r="D26" s="43"/>
      <c r="E26" s="43"/>
      <c r="F26" s="46" t="str">
        <f>IF(zap_U17U19!W12&gt;zap_U17U19!Y12,zap_U17U19!O12,IF(zap_U17U19!W12&lt;zap_U17U19!Y12,zap_U17U19!Q12," "))</f>
        <v>Přikryl Lukáš</v>
      </c>
      <c r="G26" s="45"/>
    </row>
    <row r="27" spans="1:7" ht="12" customHeight="1">
      <c r="A27" s="280"/>
      <c r="B27" s="185"/>
      <c r="C27" s="78" t="str">
        <f>IF(A26&gt;0,VLOOKUP(A26,seznam!$A$2:$C$190,2),"------")</f>
        <v>Krchňáková Viktorie</v>
      </c>
      <c r="D27" s="43"/>
      <c r="E27" s="43"/>
      <c r="F27" s="45" t="str">
        <f>IF(zap_U17U19!W12&gt;zap_U17U19!Y12,CONCATENATE(zap_U17U19!W12,":",zap_U17U19!Y12,"   (",zap_U17U19!R12,";",zap_U17U19!S12,";",zap_U17U19!T12,";",zap_U17U19!U12,";",zap_U17U19!V12,")"),IF(zap_U17U19!W12&lt;zap_U17U19!Y12,CONCATENATE(zap_U17U19!Y12,":",zap_U17U19!W12,"   (",IF(zap_U17U19!R12="0","-0",-zap_U17U19!R12),";",IF(zap_U17U19!S12="0","-0",-zap_U17U19!S12),";",IF(zap_U17U19!T12="0","-0",-zap_U17U19!T12),";",IF(zap_U17U19!U12="0","-0",IF(LEN(zap_U17U19!U12)&gt;0,-zap_U17U19!U12,zap_U17U19!U12)),";",IF(LEN(zap_U17U19!V12)&gt;0,-zap_U17U19!V12,zap_U17U19!V12),")")," "))</f>
        <v>3:0   (0;0;0;;)</v>
      </c>
      <c r="G27" s="170"/>
    </row>
    <row r="28" spans="1:7" ht="12" customHeight="1">
      <c r="A28" s="264">
        <v>16</v>
      </c>
      <c r="B28" s="207">
        <v>14</v>
      </c>
      <c r="C28" s="116" t="str">
        <f>IF(A28&gt;0,VLOOKUP(A28,seznam!$A$2:$C$190,3),"------")</f>
        <v>Blansko</v>
      </c>
      <c r="D28" s="44" t="str">
        <f>IF(zap_U17U19!J8&gt;zap_U17U19!L8,zap_U17U19!B8,IF(zap_U17U19!J8&lt;zap_U17U19!L8,zap_U17U19!D8," "))</f>
        <v>Krchňáková Viktorie</v>
      </c>
      <c r="E28" s="43"/>
      <c r="F28" s="45"/>
      <c r="G28" s="170"/>
    </row>
    <row r="29" spans="1:7" ht="12" customHeight="1">
      <c r="A29" s="207"/>
      <c r="B29" s="281"/>
      <c r="C29" s="114" t="str">
        <f>IF(A28&gt;0,VLOOKUP(A28,seznam!$A$2:$C$190,2),"------")</f>
        <v>Zuck Adam</v>
      </c>
      <c r="D29" s="43" t="str">
        <f>IF(zap_U17U19!J8&gt;zap_U17U19!L8,CONCATENATE(zap_U17U19!J8,":",zap_U17U19!L8,"   (",zap_U17U19!E8,";",zap_U17U19!F8,";",zap_U17U19!G8,";",zap_U17U19!H8,";",zap_U17U19!I8,")"),IF(zap_U17U19!J8&lt;zap_U17U19!L8,CONCATENATE(zap_U17U19!L8,":",zap_U17U19!J8,"   (",IF(zap_U17U19!E8="0","-0",-zap_U17U19!E8),";",IF(zap_U17U19!F8="0","-0",-zap_U17U19!F8),";",IF(zap_U17U19!G8="0","-0",-zap_U17U19!G8),";",IF(zap_U17U19!H8="0","-0",IF(LEN(zap_U17U19!H8)&gt;0,-zap_U17U19!H8,zap_U17U19!H8)),";",IF(LEN(zap_U17U19!I8)&gt;0,-zap_U17U19!I8,zap_U17U19!I8),")")," "))</f>
        <v>3:0   (0;0;0;;)</v>
      </c>
      <c r="E29" s="45"/>
      <c r="F29" s="45"/>
      <c r="G29" s="170"/>
    </row>
    <row r="30" spans="1:7" ht="12" customHeight="1">
      <c r="A30" s="185">
        <v>0</v>
      </c>
      <c r="B30" s="281">
        <v>15</v>
      </c>
      <c r="C30" s="77" t="str">
        <f>IF(A30&gt;0,VLOOKUP(A30,seznam!$A$2:$C$190,3),"------")</f>
        <v>------</v>
      </c>
      <c r="D30" s="43"/>
      <c r="E30" s="46" t="str">
        <f>IF(zap_U17U19!W5&gt;zap_U17U19!Y5,zap_U17U19!O5,IF(zap_U17U19!W5&lt;zap_U17U19!Y5,zap_U17U19!Q5," "))</f>
        <v>Přikryl Lukáš</v>
      </c>
      <c r="F30" s="45"/>
      <c r="G30" s="170"/>
    </row>
    <row r="31" spans="1:7" ht="12" customHeight="1">
      <c r="A31" s="280"/>
      <c r="B31" s="185"/>
      <c r="C31" s="78" t="str">
        <f>IF(A30&gt;0,VLOOKUP(A30,seznam!$A$2:$C$190,2),"------")</f>
        <v>------</v>
      </c>
      <c r="D31" s="43"/>
      <c r="E31" s="45" t="str">
        <f>IF(zap_U17U19!W5&gt;zap_U17U19!Y5,CONCATENATE(zap_U17U19!W5,":",zap_U17U19!Y5,"   (",zap_U17U19!R5,";",zap_U17U19!S5,";",zap_U17U19!T5,";",zap_U17U19!U5,";",zap_U17U19!V5,")"),IF(zap_U17U19!W5&lt;zap_U17U19!Y5,CONCATENATE(zap_U17U19!Y5,":",zap_U17U19!W5,"   (",IF(zap_U17U19!R5="0","-0",-zap_U17U19!R5),";",IF(zap_U17U19!S5="0","-0",-zap_U17U19!S5),";",IF(zap_U17U19!T5="0","-0",-zap_U17U19!T5),";",IF(zap_U17U19!U5="0","-0",IF(LEN(zap_U17U19!U5)&gt;0,-zap_U17U19!U5,zap_U17U19!U5)),";",IF(LEN(zap_U17U19!V5)&gt;0,-zap_U17U19!V5,zap_U17U19!V5),")")," "))</f>
        <v>3:0   (0;0;0;;)</v>
      </c>
      <c r="F31" s="43"/>
      <c r="G31" s="170"/>
    </row>
    <row r="32" spans="1:7" ht="12" customHeight="1">
      <c r="A32" s="280">
        <v>5</v>
      </c>
      <c r="B32" s="207">
        <v>16</v>
      </c>
      <c r="C32" s="116" t="str">
        <f>IF(A32&gt;0,VLOOKUP(A32,seznam!$A$2:$C$190,3),"------")</f>
        <v>Blansko</v>
      </c>
      <c r="D32" s="44" t="str">
        <f>IF(zap_U17U19!J9&gt;zap_U17U19!L9,zap_U17U19!B9,IF(zap_U17U19!J9&lt;zap_U17U19!L9,zap_U17U19!D9," "))</f>
        <v>Přikryl Lukáš</v>
      </c>
      <c r="E32" s="45"/>
    </row>
    <row r="33" spans="1:7" ht="12" customHeight="1">
      <c r="A33" s="207"/>
      <c r="B33" s="281"/>
      <c r="C33" s="114" t="str">
        <f>IF(A32&gt;0,VLOOKUP(A32,seznam!$A$2:$C$190,2),"------")</f>
        <v>Přikryl Lukáš</v>
      </c>
      <c r="D33" s="43" t="str">
        <f>IF(zap_U17U19!J9&gt;zap_U17U19!L9,CONCATENATE(zap_U17U19!J9,":",zap_U17U19!L9,"   (",zap_U17U19!E9,";",zap_U17U19!F9,";",zap_U17U19!G9,";",zap_U17U19!H9,";",zap_U17U19!I9,")"),IF(zap_U17U19!J9&lt;zap_U17U19!L9,CONCATENATE(zap_U17U19!L9,":",zap_U17U19!J9,"   (",IF(zap_U17U19!E9="0","-0",-zap_U17U19!E9),";",IF(zap_U17U19!F9="0","-0",-zap_U17U19!F9),";",IF(zap_U17U19!G9="0","-0",-zap_U17U19!G9),";",IF(zap_U17U19!H9="0","-0",IF(LEN(zap_U17U19!H9)&gt;0,-zap_U17U19!H9,zap_U17U19!H9)),";",IF(LEN(zap_U17U19!I9)&gt;0,-zap_U17U19!I9,zap_U17U19!I9),")")," "))</f>
        <v>1:0   (0;0;0;;)</v>
      </c>
      <c r="E33" s="43"/>
    </row>
    <row r="34" spans="1:7" ht="12" customHeight="1">
      <c r="A34" s="282"/>
      <c r="B34" s="282"/>
      <c r="C34" s="171"/>
      <c r="D34" s="43"/>
      <c r="E34" s="43"/>
      <c r="F34" s="170" t="str">
        <f>IF(zap_U17U19!W11&lt;zap_U17U19!Y11,zap_U17U19!O11,IF(zap_U17U19!W11&gt;zap_U17U19!Y11,zap_U17U19!Q11," "))</f>
        <v>Krištof Martin</v>
      </c>
      <c r="G34" s="170" t="s">
        <v>185</v>
      </c>
    </row>
    <row r="35" spans="1:7" ht="12" customHeight="1">
      <c r="A35" s="282"/>
      <c r="B35" s="282"/>
      <c r="C35" s="172"/>
      <c r="D35" s="43"/>
      <c r="E35" s="43"/>
      <c r="F35" s="174"/>
      <c r="G35" s="170"/>
    </row>
    <row r="36" spans="1:7" ht="12" customHeight="1">
      <c r="B36" s="282"/>
      <c r="C36" s="171"/>
      <c r="E36" s="43"/>
      <c r="F36" s="47"/>
      <c r="G36" s="46" t="str">
        <f>IF(zap_U17U19!W17&gt;zap_U17U19!Y17,zap_U17U19!O17,IF(zap_U17U19!W17&lt;zap_U17U19!Y17,zap_U17U19!Q17," "))</f>
        <v>Krištof Martin</v>
      </c>
    </row>
    <row r="37" spans="1:7" ht="12" customHeight="1">
      <c r="B37" s="282"/>
      <c r="C37" s="172"/>
      <c r="E37" s="170"/>
      <c r="F37" s="47"/>
      <c r="G37" s="170" t="str">
        <f>IF(zap_U17U19!W17&gt;zap_U17U19!Y17,CONCATENATE(zap_U17U19!W17,":",zap_U17U19!Y17,"   (",zap_U17U19!R17,";",zap_U17U19!S17,";",zap_U17U19!T17,";",zap_U17U19!U17,";",zap_U17U19!V17,")"),IF(zap_U17U19!W17&lt;zap_U17U19!Y17,CONCATENATE(zap_U17U19!Y17,":",zap_U17U19!W17,"   (",IF(zap_U17U19!R17="0","-0",-zap_U17U19!R17),";",IF(zap_U17U19!S17="0","-0",-zap_U17U19!S17),";",IF(zap_U17U19!T17="0","-0",-zap_U17U19!T17),";",IF(zap_U17U19!U17="0","-0",IF(LEN(zap_U17U19!U17)&gt;0,-zap_U17U19!U17,zap_U17U19!U17)),";",IF(LEN(zap_U17U19!V17)&gt;0,-zap_U17U19!V17,zap_U17U19!V17),")")," "))</f>
        <v>3:2   (0;-0;0;-0;0)</v>
      </c>
    </row>
    <row r="38" spans="1:7">
      <c r="F38" s="48" t="str">
        <f>IF(zap_U17U19!W12&lt;zap_U17U19!Y12,zap_U17U19!O12,IF(zap_U17U19!W12&gt;zap_U17U19!Y12,zap_U17U19!Q12," "))</f>
        <v>Pilitowska Lea</v>
      </c>
      <c r="G38" s="170"/>
    </row>
  </sheetData>
  <mergeCells count="36">
    <mergeCell ref="B36:B37"/>
    <mergeCell ref="B1:G1"/>
    <mergeCell ref="B34:B35"/>
    <mergeCell ref="B2:B3"/>
    <mergeCell ref="B4:B5"/>
    <mergeCell ref="B6:B7"/>
    <mergeCell ref="B8:B9"/>
    <mergeCell ref="B26:B27"/>
    <mergeCell ref="B28:B29"/>
    <mergeCell ref="B18:B19"/>
    <mergeCell ref="B20:B21"/>
    <mergeCell ref="B22:B23"/>
    <mergeCell ref="B24:B25"/>
    <mergeCell ref="B10:B11"/>
    <mergeCell ref="B12:B13"/>
    <mergeCell ref="B14:B15"/>
    <mergeCell ref="B16:B17"/>
    <mergeCell ref="B30:B31"/>
    <mergeCell ref="B32:B33"/>
    <mergeCell ref="A32:A33"/>
    <mergeCell ref="A34:A35"/>
    <mergeCell ref="A2:A3"/>
    <mergeCell ref="A4:A5"/>
    <mergeCell ref="A6:A7"/>
    <mergeCell ref="A8:A9"/>
    <mergeCell ref="A30:A31"/>
    <mergeCell ref="A18:A19"/>
    <mergeCell ref="A10:A11"/>
    <mergeCell ref="A12:A13"/>
    <mergeCell ref="A14:A15"/>
    <mergeCell ref="A16:A17"/>
    <mergeCell ref="A20:A21"/>
    <mergeCell ref="A22:A23"/>
    <mergeCell ref="A24:A25"/>
    <mergeCell ref="A26:A27"/>
    <mergeCell ref="A28:A29"/>
  </mergeCells>
  <phoneticPr fontId="0" type="noConversion"/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/>
  <dimension ref="A1:Y17"/>
  <sheetViews>
    <sheetView workbookViewId="0">
      <selection activeCell="B2" sqref="B2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84" t="s">
        <v>16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N1" s="284" t="s">
        <v>17</v>
      </c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</row>
    <row r="2" spans="1:25">
      <c r="A2" s="26">
        <v>1</v>
      </c>
      <c r="B2" s="27" t="str">
        <f>pav_U17U19!C3</f>
        <v>Novohradská Karolína</v>
      </c>
      <c r="C2" s="28" t="s">
        <v>10</v>
      </c>
      <c r="D2" s="4" t="str">
        <f>pav_U17U19!C5</f>
        <v>------</v>
      </c>
      <c r="E2" s="19" t="s">
        <v>157</v>
      </c>
      <c r="F2" s="20"/>
      <c r="G2" s="20"/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1</v>
      </c>
      <c r="K2" s="11" t="s">
        <v>7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pav_U17U19!D4</f>
        <v>Novohradská Karolína</v>
      </c>
      <c r="P2" s="28" t="s">
        <v>10</v>
      </c>
      <c r="Q2" s="4" t="str">
        <f>pav_U17U19!D8</f>
        <v>Kuchar Štěpán</v>
      </c>
      <c r="R2" s="19" t="s">
        <v>157</v>
      </c>
      <c r="S2" s="20" t="s">
        <v>157</v>
      </c>
      <c r="T2" s="20" t="s">
        <v>157</v>
      </c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11" t="s">
        <v>7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pav_U17U19!C7</f>
        <v>Kyzlinková Michaela</v>
      </c>
      <c r="C3" s="25" t="s">
        <v>10</v>
      </c>
      <c r="D3" s="5" t="str">
        <f>pav_U17U19!C9</f>
        <v>Kuchar Štěpán</v>
      </c>
      <c r="E3" s="21" t="s">
        <v>184</v>
      </c>
      <c r="F3" s="18" t="s">
        <v>184</v>
      </c>
      <c r="G3" s="18" t="s">
        <v>184</v>
      </c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13" t="s">
        <v>7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29">
        <v>2</v>
      </c>
      <c r="O3" s="24" t="str">
        <f>pav_U17U19!D12</f>
        <v>Prchal Vojtěch</v>
      </c>
      <c r="P3" s="25" t="s">
        <v>10</v>
      </c>
      <c r="Q3" s="24" t="str">
        <f>pav_U17U19!D16</f>
        <v>Krištof Martin</v>
      </c>
      <c r="R3" s="21" t="s">
        <v>184</v>
      </c>
      <c r="S3" s="18" t="s">
        <v>184</v>
      </c>
      <c r="T3" s="18" t="s">
        <v>184</v>
      </c>
      <c r="U3" s="18"/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13" t="s">
        <v>7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29">
        <v>3</v>
      </c>
      <c r="B4" s="24" t="str">
        <f>pav_U17U19!C11</f>
        <v>Prchal Vojtěch</v>
      </c>
      <c r="C4" s="25" t="s">
        <v>10</v>
      </c>
      <c r="D4" s="5" t="str">
        <f>pav_U17U19!C13</f>
        <v>Hoppe Martin</v>
      </c>
      <c r="E4" s="39" t="s">
        <v>157</v>
      </c>
      <c r="F4" s="40" t="s">
        <v>157</v>
      </c>
      <c r="G4" s="40" t="s">
        <v>157</v>
      </c>
      <c r="H4" s="18"/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13" t="s">
        <v>7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29">
        <v>3</v>
      </c>
      <c r="O4" s="24" t="str">
        <f>pav_U17U19!D20</f>
        <v>Pilitowska Lea</v>
      </c>
      <c r="P4" s="25" t="s">
        <v>10</v>
      </c>
      <c r="Q4" s="5" t="str">
        <f>pav_U17U19!D24</f>
        <v>Fousková Jarmila</v>
      </c>
      <c r="R4" s="21" t="s">
        <v>157</v>
      </c>
      <c r="S4" s="18" t="s">
        <v>157</v>
      </c>
      <c r="T4" s="18" t="s">
        <v>157</v>
      </c>
      <c r="U4" s="18"/>
      <c r="V4" s="34"/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13" t="s">
        <v>7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>
      <c r="A5" s="29">
        <v>4</v>
      </c>
      <c r="B5" s="24" t="str">
        <f>pav_U17U19!C15</f>
        <v>Kopanický Aleš</v>
      </c>
      <c r="C5" s="25" t="s">
        <v>10</v>
      </c>
      <c r="D5" s="5" t="str">
        <f>pav_U17U19!C17</f>
        <v>Krištof Martin</v>
      </c>
      <c r="E5" s="21" t="s">
        <v>184</v>
      </c>
      <c r="F5" s="18" t="s">
        <v>184</v>
      </c>
      <c r="G5" s="18" t="s">
        <v>184</v>
      </c>
      <c r="H5" s="18"/>
      <c r="I5" s="34"/>
      <c r="J5" s="32">
        <f t="shared" si="0"/>
        <v>0</v>
      </c>
      <c r="K5" s="13" t="s">
        <v>7</v>
      </c>
      <c r="L5" s="14">
        <f t="shared" si="1"/>
        <v>3</v>
      </c>
      <c r="N5" s="30">
        <v>4</v>
      </c>
      <c r="O5" s="35" t="str">
        <f>pav_U17U19!D28</f>
        <v>Krchňáková Viktorie</v>
      </c>
      <c r="P5" s="36" t="s">
        <v>10</v>
      </c>
      <c r="Q5" s="6" t="str">
        <f>pav_U17U19!D32</f>
        <v>Přikryl Lukáš</v>
      </c>
      <c r="R5" s="22" t="s">
        <v>184</v>
      </c>
      <c r="S5" s="23" t="s">
        <v>184</v>
      </c>
      <c r="T5" s="23" t="s">
        <v>184</v>
      </c>
      <c r="U5" s="23"/>
      <c r="V5" s="37"/>
      <c r="W5" s="38">
        <f t="shared" si="2"/>
        <v>0</v>
      </c>
      <c r="X5" s="15" t="s">
        <v>7</v>
      </c>
      <c r="Y5" s="16">
        <f t="shared" si="3"/>
        <v>3</v>
      </c>
    </row>
    <row r="6" spans="1:25">
      <c r="A6" s="29">
        <v>5</v>
      </c>
      <c r="B6" s="24" t="str">
        <f>pav_U17U19!C19</f>
        <v>Pilitowska Lea</v>
      </c>
      <c r="C6" s="25" t="s">
        <v>10</v>
      </c>
      <c r="D6" s="5" t="str">
        <f>pav_U17U19!C21</f>
        <v>Matoušek Michal</v>
      </c>
      <c r="E6" s="39" t="s">
        <v>157</v>
      </c>
      <c r="F6" s="40" t="s">
        <v>157</v>
      </c>
      <c r="G6" s="40" t="s">
        <v>157</v>
      </c>
      <c r="H6" s="18"/>
      <c r="I6" s="34"/>
      <c r="J6" s="32">
        <f t="shared" si="0"/>
        <v>3</v>
      </c>
      <c r="K6" s="13" t="s">
        <v>7</v>
      </c>
      <c r="L6" s="14">
        <f t="shared" si="1"/>
        <v>0</v>
      </c>
    </row>
    <row r="7" spans="1:25">
      <c r="A7" s="29">
        <v>6</v>
      </c>
      <c r="B7" s="24" t="str">
        <f>pav_U17U19!C23</f>
        <v>Schön Zdeněk</v>
      </c>
      <c r="C7" s="25" t="s">
        <v>10</v>
      </c>
      <c r="D7" s="5" t="str">
        <f>pav_U17U19!C25</f>
        <v>Fousková Jarmila</v>
      </c>
      <c r="E7" s="21" t="s">
        <v>184</v>
      </c>
      <c r="F7" s="18" t="s">
        <v>184</v>
      </c>
      <c r="G7" s="18" t="s">
        <v>184</v>
      </c>
      <c r="H7" s="18"/>
      <c r="I7" s="34"/>
      <c r="J7" s="32">
        <f t="shared" si="0"/>
        <v>0</v>
      </c>
      <c r="K7" s="13" t="s">
        <v>7</v>
      </c>
      <c r="L7" s="14">
        <f t="shared" si="1"/>
        <v>3</v>
      </c>
    </row>
    <row r="8" spans="1:25">
      <c r="A8" s="29">
        <v>7</v>
      </c>
      <c r="B8" s="24" t="str">
        <f>pav_U17U19!C27</f>
        <v>Krchňáková Viktorie</v>
      </c>
      <c r="C8" s="25" t="s">
        <v>10</v>
      </c>
      <c r="D8" s="5" t="str">
        <f>pav_U17U19!C29</f>
        <v>Zuck Adam</v>
      </c>
      <c r="E8" s="39" t="s">
        <v>157</v>
      </c>
      <c r="F8" s="40" t="s">
        <v>157</v>
      </c>
      <c r="G8" s="40" t="s">
        <v>157</v>
      </c>
      <c r="H8" s="18"/>
      <c r="I8" s="34"/>
      <c r="J8" s="32">
        <f t="shared" si="0"/>
        <v>3</v>
      </c>
      <c r="K8" s="13" t="s">
        <v>7</v>
      </c>
      <c r="L8" s="14">
        <f t="shared" si="1"/>
        <v>0</v>
      </c>
    </row>
    <row r="9" spans="1:25" ht="13.5" thickBot="1">
      <c r="A9" s="30">
        <v>8</v>
      </c>
      <c r="B9" s="35" t="str">
        <f>pav_U17U19!C31</f>
        <v>------</v>
      </c>
      <c r="C9" s="36" t="s">
        <v>10</v>
      </c>
      <c r="D9" s="6" t="str">
        <f>pav_U17U19!C33</f>
        <v>Přikryl Lukáš</v>
      </c>
      <c r="E9" s="22" t="s">
        <v>184</v>
      </c>
      <c r="F9" s="23"/>
      <c r="G9" s="23"/>
      <c r="H9" s="23"/>
      <c r="I9" s="37"/>
      <c r="J9" s="38">
        <f t="shared" si="0"/>
        <v>0</v>
      </c>
      <c r="K9" s="15" t="s">
        <v>7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1</v>
      </c>
    </row>
    <row r="10" spans="1:25" ht="13.5" thickBot="1">
      <c r="N10" s="285" t="s">
        <v>18</v>
      </c>
      <c r="O10" s="285"/>
      <c r="P10" s="285"/>
      <c r="Q10" s="285"/>
      <c r="R10" s="284"/>
      <c r="S10" s="284"/>
      <c r="T10" s="284"/>
      <c r="U10" s="284"/>
      <c r="V10" s="284"/>
      <c r="W10" s="284"/>
      <c r="X10" s="284"/>
      <c r="Y10" s="284"/>
    </row>
    <row r="11" spans="1:25">
      <c r="N11" s="26">
        <v>1</v>
      </c>
      <c r="O11" s="27" t="str">
        <f>pav_U17U19!E6</f>
        <v>Novohradská Karolína</v>
      </c>
      <c r="P11" s="28" t="s">
        <v>10</v>
      </c>
      <c r="Q11" s="41" t="str">
        <f>pav_U17U19!E14</f>
        <v>Krištof Martin</v>
      </c>
      <c r="R11" s="19" t="s">
        <v>157</v>
      </c>
      <c r="S11" s="20" t="s">
        <v>157</v>
      </c>
      <c r="T11" s="20" t="s">
        <v>157</v>
      </c>
      <c r="U11" s="20"/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11" t="s">
        <v>7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.5" thickBot="1">
      <c r="N12" s="30">
        <v>2</v>
      </c>
      <c r="O12" s="35" t="str">
        <f>pav_U17U19!E22</f>
        <v>Pilitowska Lea</v>
      </c>
      <c r="P12" s="36" t="s">
        <v>10</v>
      </c>
      <c r="Q12" s="6" t="str">
        <f>pav_U17U19!E30</f>
        <v>Přikryl Lukáš</v>
      </c>
      <c r="R12" s="22" t="s">
        <v>184</v>
      </c>
      <c r="S12" s="23" t="s">
        <v>184</v>
      </c>
      <c r="T12" s="23" t="s">
        <v>184</v>
      </c>
      <c r="U12" s="23"/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15" t="s">
        <v>7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5" spans="1:25" ht="13.5" thickBot="1">
      <c r="N15" s="285" t="s">
        <v>19</v>
      </c>
      <c r="O15" s="285"/>
      <c r="P15" s="285"/>
      <c r="Q15" s="285"/>
      <c r="R15" s="284"/>
      <c r="S15" s="284"/>
      <c r="T15" s="284"/>
      <c r="U15" s="284"/>
      <c r="V15" s="284"/>
      <c r="W15" s="284"/>
      <c r="X15" s="284"/>
      <c r="Y15" s="284"/>
    </row>
    <row r="16" spans="1:25">
      <c r="N16" s="26">
        <v>1</v>
      </c>
      <c r="O16" s="27" t="str">
        <f>pav_U17U19!F10</f>
        <v>Novohradská Karolína</v>
      </c>
      <c r="P16" s="28" t="s">
        <v>10</v>
      </c>
      <c r="Q16" s="41" t="str">
        <f>pav_U17U19!F26</f>
        <v>Přikryl Lukáš</v>
      </c>
      <c r="R16" s="19" t="s">
        <v>157</v>
      </c>
      <c r="S16" s="20" t="s">
        <v>184</v>
      </c>
      <c r="T16" s="20" t="s">
        <v>157</v>
      </c>
      <c r="U16" s="20" t="s">
        <v>184</v>
      </c>
      <c r="V16" s="33" t="s">
        <v>157</v>
      </c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11" t="s">
        <v>7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4:25" ht="13.5" thickBot="1">
      <c r="N17" s="30">
        <v>2</v>
      </c>
      <c r="O17" s="35" t="str">
        <f>pav_U17U19!E14</f>
        <v>Krištof Martin</v>
      </c>
      <c r="P17" s="36" t="s">
        <v>10</v>
      </c>
      <c r="Q17" s="42" t="str">
        <f>pav_U17U19!E22</f>
        <v>Pilitowska Lea</v>
      </c>
      <c r="R17" s="22" t="s">
        <v>157</v>
      </c>
      <c r="S17" s="23" t="s">
        <v>184</v>
      </c>
      <c r="T17" s="23" t="s">
        <v>157</v>
      </c>
      <c r="U17" s="23" t="s">
        <v>184</v>
      </c>
      <c r="V17" s="37" t="s">
        <v>157</v>
      </c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15" t="s">
        <v>7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2</v>
      </c>
    </row>
  </sheetData>
  <mergeCells count="4"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0C6B-7CDF-4458-A937-32C0A60D1D93}">
  <sheetPr codeName="List8"/>
  <dimension ref="A1:G38"/>
  <sheetViews>
    <sheetView view="pageBreakPreview" topLeftCell="A10" zoomScaleNormal="100" zoomScaleSheetLayoutView="100" workbookViewId="0">
      <selection activeCell="F34" sqref="F34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8" max="8" width="9.140625" style="163"/>
    <col min="9" max="9" width="16.42578125" style="163" customWidth="1"/>
    <col min="10" max="16384" width="9.140625" style="163"/>
  </cols>
  <sheetData>
    <row r="1" spans="1:7" ht="33" customHeight="1">
      <c r="A1" s="167"/>
      <c r="B1" s="283" t="e">
        <f>CONCATENATE(#REF!," - ",#REF!,"  ",#REF!,"   U17,U19    II. stupeň ","  ",#REF!)</f>
        <v>#REF!</v>
      </c>
      <c r="C1" s="283"/>
      <c r="D1" s="283"/>
      <c r="E1" s="283"/>
      <c r="F1" s="283"/>
      <c r="G1" s="283"/>
    </row>
    <row r="2" spans="1:7" ht="12" customHeight="1">
      <c r="A2" s="280">
        <v>5</v>
      </c>
      <c r="B2" s="280">
        <v>1</v>
      </c>
      <c r="C2" s="77" t="str">
        <f>IF(A2&gt;0,VLOOKUP(A2,seznam!$A$2:$C$190,3),"------")</f>
        <v>Blansko</v>
      </c>
      <c r="D2" s="43"/>
      <c r="E2" s="43"/>
      <c r="F2" s="43"/>
      <c r="G2" s="43"/>
    </row>
    <row r="3" spans="1:7" ht="12" customHeight="1">
      <c r="A3" s="280"/>
      <c r="B3" s="280"/>
      <c r="C3" s="78" t="str">
        <f>IF(A2&gt;0,VLOOKUP(A2,seznam!$A$2:$C$190,2),"------")</f>
        <v>Přikryl Lukáš</v>
      </c>
      <c r="D3" s="43"/>
      <c r="E3" s="43"/>
      <c r="F3" s="43"/>
      <c r="G3" s="43"/>
    </row>
    <row r="4" spans="1:7" ht="12" customHeight="1">
      <c r="A4" s="280">
        <v>51</v>
      </c>
      <c r="B4" s="207">
        <v>2</v>
      </c>
      <c r="C4" s="115" t="str">
        <f>IF(A4&gt;0,VLOOKUP(A4,seznam!$A$2:$C$190,3),"------")</f>
        <v>Blansko</v>
      </c>
      <c r="D4" s="44" t="str">
        <f>IF(zap_U15!J2&gt;zap_U15!L2,zap_U15!B2,IF(zap_U15!J2&lt;zap_U15!L2,zap_U15!D2," "))</f>
        <v>Přikryl Lukáš</v>
      </c>
      <c r="E4" s="43"/>
      <c r="F4" s="43"/>
      <c r="G4" s="43"/>
    </row>
    <row r="5" spans="1:7" ht="12" customHeight="1">
      <c r="A5" s="207"/>
      <c r="B5" s="281"/>
      <c r="C5" s="114" t="str">
        <f>IF(A4&gt;0,VLOOKUP(A4,seznam!$A$2:$C$190,2),"------")</f>
        <v>Bojdová Simona</v>
      </c>
      <c r="D5" s="43" t="str">
        <f>IF(zap_U15!J2&gt;zap_U15!L2,CONCATENATE(zap_U15!J2,":",zap_U15!L2,"   (",zap_U15!E2,";",zap_U15!F2,";",zap_U15!G2,";",zap_U15!H2,";",zap_U15!I2,")"),IF(zap_U15!J2&lt;zap_U15!L2,CONCATENATE(zap_U15!L2,":",zap_U15!J2,"   (",IF(zap_U15!E2="0","-0",-zap_U15!E2),";",IF(zap_U15!F2="0","-0",-zap_U15!F2),";",IF(zap_U15!G2="0","-0",-zap_U15!G2),";",IF(zap_U15!H2="0","-0",IF(LEN(zap_U15!H2)&gt;0,-zap_U15!H2,zap_U15!H2)),";",IF(LEN(zap_U15!I2)&gt;0,-zap_U15!I2,zap_U15!I2),")")," "))</f>
        <v>3:0   (0;0;0;;)</v>
      </c>
      <c r="E5" s="45"/>
      <c r="F5" s="43"/>
      <c r="G5" s="43"/>
    </row>
    <row r="6" spans="1:7" ht="12" customHeight="1">
      <c r="A6" s="280">
        <v>44</v>
      </c>
      <c r="B6" s="280">
        <v>3</v>
      </c>
      <c r="C6" s="77" t="str">
        <f>IF(A6&gt;0,VLOOKUP(A6,seznam!$A$2:$C$190,3),"------")</f>
        <v>Blansko</v>
      </c>
      <c r="D6" s="43"/>
      <c r="E6" s="46" t="str">
        <f>IF(zap_U15!W2&gt;zap_U15!Y2,zap_U15!O2,IF(zap_U15!W2&lt;zap_U15!Y2,zap_U15!Q2," "))</f>
        <v>Přikryl Lukáš</v>
      </c>
      <c r="F6" s="43"/>
      <c r="G6" s="43"/>
    </row>
    <row r="7" spans="1:7" ht="12" customHeight="1">
      <c r="A7" s="280"/>
      <c r="B7" s="280"/>
      <c r="C7" s="78" t="str">
        <f>IF(A6&gt;0,VLOOKUP(A6,seznam!$A$2:$C$190,2),"------")</f>
        <v>Hoppe Martin</v>
      </c>
      <c r="D7" s="43"/>
      <c r="E7" s="45" t="str">
        <f>IF(zap_U15!W2&gt;zap_U15!Y2,CONCATENATE(zap_U15!W2,":",zap_U15!Y2,"   (",zap_U15!R2,";",zap_U15!S2,";",zap_U15!T2,";",zap_U15!U2,";",zap_U15!V2,")"),IF(zap_U15!W2&lt;zap_U15!Y2,CONCATENATE(zap_U15!Y2,":",zap_U15!W2,"   (",IF(zap_U15!R2="0","-0",-zap_U15!R2),";",IF(zap_U15!S2="0","-0",-zap_U15!S2),";",IF(zap_U15!T2="0","-0",-zap_U15!T2),";",IF(zap_U15!U2="0","-0",IF(LEN(zap_U15!U2)&gt;0,-zap_U15!U2,zap_U15!U2)),";",IF(LEN(zap_U15!V2)&gt;0,-zap_U15!V2,zap_U15!V2),")")," "))</f>
        <v>3:0   (0;0;0;;)</v>
      </c>
      <c r="F7" s="45"/>
      <c r="G7" s="43"/>
    </row>
    <row r="8" spans="1:7" ht="12" customHeight="1">
      <c r="A8" s="264">
        <v>24</v>
      </c>
      <c r="B8" s="207">
        <v>4</v>
      </c>
      <c r="C8" s="116" t="str">
        <f>IF(A8&gt;0,VLOOKUP(A8,seznam!$A$2:$C$190,3),"------")</f>
        <v>Blansko</v>
      </c>
      <c r="D8" s="44" t="str">
        <f>IF(zap_U15!J3&gt;zap_U15!L3,zap_U15!B3,IF(zap_U15!J3&lt;zap_U15!L3,zap_U15!D3," "))</f>
        <v>Zouharová Zuzana</v>
      </c>
      <c r="E8" s="45"/>
      <c r="F8" s="45"/>
      <c r="G8" s="43"/>
    </row>
    <row r="9" spans="1:7" ht="12" customHeight="1">
      <c r="A9" s="207"/>
      <c r="B9" s="281"/>
      <c r="C9" s="114" t="str">
        <f>IF(A8&gt;0,VLOOKUP(A8,seznam!$A$2:$C$190,2),"------")</f>
        <v>Zouharová Zuzana</v>
      </c>
      <c r="D9" s="43" t="str">
        <f>IF(zap_U15!J3&gt;zap_U15!L3,CONCATENATE(zap_U15!J3,":",zap_U15!L3,"   (",zap_U15!E3,";",zap_U15!F3,";",zap_U15!G3,";",zap_U15!H3,";",zap_U15!I3,")"),IF(zap_U15!J3&lt;zap_U15!L3,CONCATENATE(zap_U15!L3,":",zap_U15!J3,"   (",IF(zap_U15!E3="0","-0",-zap_U15!E3),";",IF(zap_U15!F3="0","-0",-zap_U15!F3),";",IF(zap_U15!G3="0","-0",-zap_U15!G3),";",IF(zap_U15!H3="0","-0",IF(LEN(zap_U15!H3)&gt;0,-zap_U15!H3,zap_U15!H3)),";",IF(LEN(zap_U15!I3)&gt;0,-zap_U15!I3,zap_U15!I3),")")," "))</f>
        <v>3:1   (0;0;-0;0;)</v>
      </c>
      <c r="E9" s="43"/>
      <c r="F9" s="45"/>
      <c r="G9" s="43"/>
    </row>
    <row r="10" spans="1:7" ht="12" customHeight="1">
      <c r="A10" s="185">
        <v>21</v>
      </c>
      <c r="B10" s="281">
        <v>5</v>
      </c>
      <c r="C10" s="77" t="str">
        <f>IF(A10&gt;0,VLOOKUP(A10,seznam!$A$2:$C$190,3),"------")</f>
        <v>Blansko</v>
      </c>
      <c r="D10" s="43"/>
      <c r="E10" s="43"/>
      <c r="F10" s="46" t="str">
        <f>IF(zap_U15!W11&gt;zap_U15!Y11,zap_U15!O11,IF(zap_U15!W11&lt;zap_U15!Y11,zap_U15!Q11," "))</f>
        <v>Přikryl Lukáš</v>
      </c>
      <c r="G10" s="43"/>
    </row>
    <row r="11" spans="1:7" ht="12" customHeight="1">
      <c r="A11" s="280"/>
      <c r="B11" s="185"/>
      <c r="C11" s="78" t="str">
        <f>IF(A10&gt;0,VLOOKUP(A10,seznam!$A$2:$C$190,2),"------")</f>
        <v>Musil Samuel</v>
      </c>
      <c r="D11" s="43"/>
      <c r="E11" s="43"/>
      <c r="F11" s="45" t="str">
        <f>IF(zap_U15!W11&gt;zap_U15!Y11,CONCATENATE(zap_U15!W11,":",zap_U15!Y11,"   (",zap_U15!R11,";",zap_U15!S11,";",zap_U15!T11,";",zap_U15!U11,";",zap_U15!V11,")"),IF(zap_U15!W11&lt;zap_U15!Y11,CONCATENATE(zap_U15!Y11,":",zap_U15!W11,"   (",IF(zap_U15!R11="0","-0",-zap_U15!R11),";",IF(zap_U15!S11="0","-0",-zap_U15!S11),";",IF(zap_U15!T11="0","-0",-zap_U15!T11),";",IF(zap_U15!U11="0","-0",IF(LEN(zap_U15!U11)&gt;0,-zap_U15!U11,zap_U15!U11)),";",IF(LEN(zap_U15!V11)&gt;0,-zap_U15!V11,zap_U15!V11),")")," "))</f>
        <v>3:0   (0;0;0;;)</v>
      </c>
      <c r="G11" s="45"/>
    </row>
    <row r="12" spans="1:7" ht="12" customHeight="1">
      <c r="A12" s="264">
        <v>37</v>
      </c>
      <c r="B12" s="207">
        <v>6</v>
      </c>
      <c r="C12" s="116" t="str">
        <f>IF(A12&gt;0,VLOOKUP(A12,seznam!$A$2:$C$190,3),"------")</f>
        <v>Blansko</v>
      </c>
      <c r="D12" s="44" t="str">
        <f>IF(zap_U15!J4&gt;zap_U15!L4,zap_U15!B4,IF(zap_U15!J4&lt;zap_U15!L4,zap_U15!D4," "))</f>
        <v>Musil Samuel</v>
      </c>
      <c r="E12" s="43"/>
      <c r="F12" s="45"/>
      <c r="G12" s="45"/>
    </row>
    <row r="13" spans="1:7" ht="12" customHeight="1">
      <c r="A13" s="207"/>
      <c r="B13" s="281"/>
      <c r="C13" s="114" t="str">
        <f>IF(A12&gt;0,VLOOKUP(A12,seznam!$A$2:$C$190,2),"------")</f>
        <v>Bárta Martin</v>
      </c>
      <c r="D13" s="43" t="str">
        <f>IF(zap_U15!J4&gt;zap_U15!L4,CONCATENATE(zap_U15!J4,":",zap_U15!L4,"   (",zap_U15!E4,";",zap_U15!F4,";",zap_U15!G4,";",zap_U15!H4,";",zap_U15!I4,")"),IF(zap_U15!J4&lt;zap_U15!L4,CONCATENATE(zap_U15!L4,":",zap_U15!J4,"   (",IF(zap_U15!E4="0","-0",-zap_U15!E4),";",IF(zap_U15!F4="0","-0",-zap_U15!F4),";",IF(zap_U15!G4="0","-0",-zap_U15!G4),";",IF(zap_U15!H4="0","-0",IF(LEN(zap_U15!H4)&gt;0,-zap_U15!H4,zap_U15!H4)),";",IF(LEN(zap_U15!I4)&gt;0,-zap_U15!I4,zap_U15!I4),")")," "))</f>
        <v>3:1   (0;0;-0;0;)</v>
      </c>
      <c r="E13" s="45"/>
      <c r="F13" s="45"/>
      <c r="G13" s="45"/>
    </row>
    <row r="14" spans="1:7" ht="12" customHeight="1">
      <c r="A14" s="185">
        <v>32</v>
      </c>
      <c r="B14" s="281">
        <v>7</v>
      </c>
      <c r="C14" s="77" t="str">
        <f>IF(A14&gt;0,VLOOKUP(A14,seznam!$A$2:$C$190,3),"------")</f>
        <v>Blansko</v>
      </c>
      <c r="D14" s="43"/>
      <c r="E14" s="46" t="str">
        <f>IF(zap_U15!W3&gt;zap_U15!Y3,zap_U15!O3,IF(zap_U15!W3&lt;zap_U15!Y3,zap_U15!Q3," "))</f>
        <v>Musil Samuel</v>
      </c>
      <c r="F14" s="45"/>
      <c r="G14" s="45"/>
    </row>
    <row r="15" spans="1:7" ht="12" customHeight="1">
      <c r="A15" s="280"/>
      <c r="B15" s="185"/>
      <c r="C15" s="78" t="str">
        <f>IF(A14&gt;0,VLOOKUP(A14,seznam!$A$2:$C$190,2),"------")</f>
        <v>Kyzlinková Michaela</v>
      </c>
      <c r="D15" s="43"/>
      <c r="E15" s="45" t="str">
        <f>IF(zap_U15!W3&gt;zap_U15!Y3,CONCATENATE(zap_U15!W3,":",zap_U15!Y3,"   (",zap_U15!R3,";",zap_U15!S3,";",zap_U15!T3,";",zap_U15!U3,";",zap_U15!V3,")"),IF(zap_U15!W3&lt;zap_U15!Y3,CONCATENATE(zap_U15!Y3,":",zap_U15!W3,"   (",IF(zap_U15!R3="0","-0",-zap_U15!R3),";",IF(zap_U15!S3="0","-0",-zap_U15!S3),";",IF(zap_U15!T3="0","-0",-zap_U15!T3),";",IF(zap_U15!U3="0","-0",IF(LEN(zap_U15!U3)&gt;0,-zap_U15!U3,zap_U15!U3)),";",IF(LEN(zap_U15!V3)&gt;0,-zap_U15!V3,zap_U15!V3),")")," "))</f>
        <v>3:2   (0;-0;0;-0;0)</v>
      </c>
      <c r="F15" s="43"/>
      <c r="G15" s="45"/>
    </row>
    <row r="16" spans="1:7" ht="12" customHeight="1">
      <c r="A16" s="264">
        <v>19</v>
      </c>
      <c r="B16" s="207">
        <v>8</v>
      </c>
      <c r="C16" s="116" t="str">
        <f>IF(A16&gt;0,VLOOKUP(A16,seznam!$A$2:$C$190,3),"------")</f>
        <v>Blansko</v>
      </c>
      <c r="D16" s="44" t="str">
        <f>IF(zap_U15!J5&gt;zap_U15!L5,zap_U15!B5,IF(zap_U15!J5&lt;zap_U15!L5,zap_U15!D5," "))</f>
        <v>Fousková Jarmila</v>
      </c>
      <c r="E16" s="45"/>
      <c r="F16" s="43"/>
      <c r="G16" s="45"/>
    </row>
    <row r="17" spans="1:7" ht="12" customHeight="1">
      <c r="A17" s="207"/>
      <c r="B17" s="281"/>
      <c r="C17" s="114" t="str">
        <f>IF(A16&gt;0,VLOOKUP(A16,seznam!$A$2:$C$190,2),"------")</f>
        <v>Fousková Jarmila</v>
      </c>
      <c r="D17" s="43" t="str">
        <f>IF(zap_U15!J5&gt;zap_U15!L5,CONCATENATE(zap_U15!J5,":",zap_U15!L5,"   (",zap_U15!E5,";",zap_U15!F5,";",zap_U15!G5,";",zap_U15!H5,";",zap_U15!I5,")"),IF(zap_U15!J5&lt;zap_U15!L5,CONCATENATE(zap_U15!L5,":",zap_U15!J5,"   (",IF(zap_U15!E5="0","-0",-zap_U15!E5),";",IF(zap_U15!F5="0","-0",-zap_U15!F5),";",IF(zap_U15!G5="0","-0",-zap_U15!G5),";",IF(zap_U15!H5="0","-0",IF(LEN(zap_U15!H5)&gt;0,-zap_U15!H5,zap_U15!H5)),";",IF(LEN(zap_U15!I5)&gt;0,-zap_U15!I5,zap_U15!I5),")")," "))</f>
        <v>3:0   (0;0;0;;)</v>
      </c>
      <c r="E17" s="43"/>
      <c r="F17" s="43"/>
      <c r="G17" s="45"/>
    </row>
    <row r="18" spans="1:7" ht="12" customHeight="1">
      <c r="A18" s="185">
        <v>18</v>
      </c>
      <c r="B18" s="281">
        <v>9</v>
      </c>
      <c r="C18" s="77" t="str">
        <f>IF(A18&gt;0,VLOOKUP(A18,seznam!$A$2:$C$190,3),"------")</f>
        <v>Blansko</v>
      </c>
      <c r="D18" s="43"/>
      <c r="E18" s="43"/>
      <c r="F18" s="43"/>
      <c r="G18" s="46" t="str">
        <f>IF(zap_U15!W16&gt;zap_U15!Y16,zap_U15!O16,IF(zap_U15!W16&lt;zap_U15!Y16,zap_U15!Q16," "))</f>
        <v>Přikryl Lukáš</v>
      </c>
    </row>
    <row r="19" spans="1:7" ht="12" customHeight="1">
      <c r="A19" s="280"/>
      <c r="B19" s="185"/>
      <c r="C19" s="78" t="str">
        <f>IF(A18&gt;0,VLOOKUP(A18,seznam!$A$2:$C$190,2),"------")</f>
        <v>Krchňáková Viktorie</v>
      </c>
      <c r="D19" s="43"/>
      <c r="E19" s="43"/>
      <c r="F19" s="43"/>
      <c r="G19" s="169" t="str">
        <f>IF(zap_U15!W16&gt;zap_U15!Y16,CONCATENATE(zap_U15!W16,":",zap_U15!Y16,"   (",zap_U15!R16,";",zap_U15!S16,";",zap_U15!T16,";",zap_U15!U16,";",zap_U15!V16,")"),IF(zap_U15!W16&lt;zap_U15!Y16,CONCATENATE(zap_U15!Y16,":",zap_U15!W16,"   (",IF(zap_U15!R16="0","-0",-zap_U15!R16),";",IF(zap_U15!S16="0","-0",-zap_U15!S16),";",IF(zap_U15!T16="0","-0",-zap_U15!T16),";",IF(zap_U15!U16="0","-0",IF(LEN(zap_U15!U16)&gt;0,-zap_U15!U16,zap_U15!U16)),";",IF(LEN(zap_U15!V16)&gt;0,-zap_U15!V16,zap_U15!V16),")")," "))</f>
        <v>3:0   (0;0;0;;)</v>
      </c>
    </row>
    <row r="20" spans="1:7" ht="12" customHeight="1">
      <c r="A20" s="264">
        <v>39</v>
      </c>
      <c r="B20" s="207">
        <v>10</v>
      </c>
      <c r="C20" s="116" t="str">
        <f>IF(A20&gt;0,VLOOKUP(A20,seznam!$A$2:$C$190,3),"------")</f>
        <v>Blansko</v>
      </c>
      <c r="D20" s="44" t="str">
        <f>IF(zap_U15!J6&gt;zap_U15!L6,zap_U15!B6,IF(zap_U15!J6&lt;zap_U15!L6,zap_U15!D6," "))</f>
        <v>Krchňáková Viktorie</v>
      </c>
      <c r="E20" s="43"/>
      <c r="F20" s="43"/>
      <c r="G20" s="45"/>
    </row>
    <row r="21" spans="1:7" ht="12" customHeight="1">
      <c r="A21" s="207"/>
      <c r="B21" s="281"/>
      <c r="C21" s="114" t="str">
        <f>IF(A20&gt;0,VLOOKUP(A20,seznam!$A$2:$C$190,2),"------")</f>
        <v>Kuchar Štěpán</v>
      </c>
      <c r="D21" s="43" t="str">
        <f>IF(zap_U15!J6&gt;zap_U15!L6,CONCATENATE(zap_U15!J6,":",zap_U15!L6,"   (",zap_U15!E6,";",zap_U15!F6,";",zap_U15!G6,";",zap_U15!H6,";",zap_U15!I6,")"),IF(zap_U15!J6&lt;zap_U15!L6,CONCATENATE(zap_U15!L6,":",zap_U15!J6,"   (",IF(zap_U15!E6="0","-0",-zap_U15!E6),";",IF(zap_U15!F6="0","-0",-zap_U15!F6),";",IF(zap_U15!G6="0","-0",-zap_U15!G6),";",IF(zap_U15!H6="0","-0",IF(LEN(zap_U15!H6)&gt;0,-zap_U15!H6,zap_U15!H6)),";",IF(LEN(zap_U15!I6)&gt;0,-zap_U15!I6,zap_U15!I6),")")," "))</f>
        <v>3:0   (0;0;0;;)</v>
      </c>
      <c r="E21" s="45"/>
      <c r="F21" s="43"/>
      <c r="G21" s="45"/>
    </row>
    <row r="22" spans="1:7" ht="12" customHeight="1">
      <c r="A22" s="185">
        <v>33</v>
      </c>
      <c r="B22" s="281">
        <v>11</v>
      </c>
      <c r="C22" s="77" t="str">
        <f>IF(A22&gt;0,VLOOKUP(A22,seznam!$A$2:$C$190,3),"------")</f>
        <v>Blansko</v>
      </c>
      <c r="D22" s="43"/>
      <c r="E22" s="46" t="str">
        <f>IF(zap_U15!W4&gt;zap_U15!Y4,zap_U15!O4,IF(zap_U15!W4&lt;zap_U15!Y4,zap_U15!Q4," "))</f>
        <v>Barták Lukáš</v>
      </c>
      <c r="F22" s="43"/>
      <c r="G22" s="45"/>
    </row>
    <row r="23" spans="1:7" ht="12" customHeight="1">
      <c r="A23" s="280"/>
      <c r="B23" s="185"/>
      <c r="C23" s="78" t="str">
        <f>IF(A22&gt;0,VLOOKUP(A22,seznam!$A$2:$C$190,2),"------")</f>
        <v>Kopanický Aleš</v>
      </c>
      <c r="D23" s="43"/>
      <c r="E23" s="45" t="str">
        <f>IF(zap_U15!W4&gt;zap_U15!Y4,CONCATENATE(zap_U15!W4,":",zap_U15!Y4,"   (",zap_U15!R4,";",zap_U15!S4,";",zap_U15!T4,";",zap_U15!U4,";",zap_U15!V4,")"),IF(zap_U15!W4&lt;zap_U15!Y4,CONCATENATE(zap_U15!Y4,":",zap_U15!W4,"   (",IF(zap_U15!R4="0","-0",-zap_U15!R4),";",IF(zap_U15!S4="0","-0",-zap_U15!S4),";",IF(zap_U15!T4="0","-0",-zap_U15!T4),";",IF(zap_U15!U4="0","-0",IF(LEN(zap_U15!U4)&gt;0,-zap_U15!U4,zap_U15!U4)),";",IF(LEN(zap_U15!V4)&gt;0,-zap_U15!V4,zap_U15!V4),")")," "))</f>
        <v>3:0   (0;0;0;;)</v>
      </c>
      <c r="F23" s="45"/>
      <c r="G23" s="45"/>
    </row>
    <row r="24" spans="1:7" ht="12" customHeight="1">
      <c r="A24" s="264">
        <v>27</v>
      </c>
      <c r="B24" s="207">
        <v>12</v>
      </c>
      <c r="C24" s="116" t="str">
        <f>IF(A24&gt;0,VLOOKUP(A24,seznam!$A$2:$C$190,3),"------")</f>
        <v>Kunštát</v>
      </c>
      <c r="D24" s="44" t="str">
        <f>IF(zap_U15!J7&gt;zap_U15!L7,zap_U15!B7,IF(zap_U15!J7&lt;zap_U15!L7,zap_U15!D7," "))</f>
        <v>Barták Lukáš</v>
      </c>
      <c r="E24" s="45"/>
      <c r="F24" s="45"/>
      <c r="G24" s="45"/>
    </row>
    <row r="25" spans="1:7" ht="12" customHeight="1">
      <c r="A25" s="207"/>
      <c r="B25" s="281"/>
      <c r="C25" s="114" t="str">
        <f>IF(A24&gt;0,VLOOKUP(A24,seznam!$A$2:$C$190,2),"------")</f>
        <v>Barták Lukáš</v>
      </c>
      <c r="D25" s="43" t="str">
        <f>IF(zap_U15!J7&gt;zap_U15!L7,CONCATENATE(zap_U15!J7,":",zap_U15!L7,"   (",zap_U15!E7,";",zap_U15!F7,";",zap_U15!G7,";",zap_U15!H7,";",zap_U15!I7,")"),IF(zap_U15!J7&lt;zap_U15!L7,CONCATENATE(zap_U15!L7,":",zap_U15!J7,"   (",IF(zap_U15!E7="0","-0",-zap_U15!E7),";",IF(zap_U15!F7="0","-0",-zap_U15!F7),";",IF(zap_U15!G7="0","-0",-zap_U15!G7),";",IF(zap_U15!H7="0","-0",IF(LEN(zap_U15!H7)&gt;0,-zap_U15!H7,zap_U15!H7)),";",IF(LEN(zap_U15!I7)&gt;0,-zap_U15!I7,zap_U15!I7),")")," "))</f>
        <v>3:2   (0;-0;0;-0;0)</v>
      </c>
      <c r="E25" s="43"/>
      <c r="F25" s="45"/>
      <c r="G25" s="45"/>
    </row>
    <row r="26" spans="1:7" ht="12" customHeight="1">
      <c r="A26" s="185">
        <v>16</v>
      </c>
      <c r="B26" s="281">
        <v>13</v>
      </c>
      <c r="C26" s="77" t="str">
        <f>IF(A26&gt;0,VLOOKUP(A26,seznam!$A$2:$C$190,3),"------")</f>
        <v>Blansko</v>
      </c>
      <c r="D26" s="43"/>
      <c r="E26" s="43"/>
      <c r="F26" s="46" t="str">
        <f>IF(zap_U15!W12&gt;zap_U15!Y12,zap_U15!O12,IF(zap_U15!W12&lt;zap_U15!Y12,zap_U15!Q12," "))</f>
        <v>Krištof Martin</v>
      </c>
      <c r="G26" s="45"/>
    </row>
    <row r="27" spans="1:7" ht="12" customHeight="1">
      <c r="A27" s="280"/>
      <c r="B27" s="185"/>
      <c r="C27" s="78" t="str">
        <f>IF(A26&gt;0,VLOOKUP(A26,seznam!$A$2:$C$190,2),"------")</f>
        <v>Zuck Adam</v>
      </c>
      <c r="D27" s="43"/>
      <c r="E27" s="43"/>
      <c r="F27" s="45" t="str">
        <f>IF(zap_U15!W12&gt;zap_U15!Y12,CONCATENATE(zap_U15!W12,":",zap_U15!Y12,"   (",zap_U15!R12,";",zap_U15!S12,";",zap_U15!T12,";",zap_U15!U12,";",zap_U15!V12,")"),IF(zap_U15!W12&lt;zap_U15!Y12,CONCATENATE(zap_U15!Y12,":",zap_U15!W12,"   (",IF(zap_U15!R12="0","-0",-zap_U15!R12),";",IF(zap_U15!S12="0","-0",-zap_U15!S12),";",IF(zap_U15!T12="0","-0",-zap_U15!T12),";",IF(zap_U15!U12="0","-0",IF(LEN(zap_U15!U12)&gt;0,-zap_U15!U12,zap_U15!U12)),";",IF(LEN(zap_U15!V12)&gt;0,-zap_U15!V12,zap_U15!V12),")")," "))</f>
        <v>3:1   (0;0;-0;0;)</v>
      </c>
      <c r="G27" s="170"/>
    </row>
    <row r="28" spans="1:7" ht="12" customHeight="1">
      <c r="A28" s="264">
        <v>49</v>
      </c>
      <c r="B28" s="207">
        <v>14</v>
      </c>
      <c r="C28" s="116" t="str">
        <f>IF(A28&gt;0,VLOOKUP(A28,seznam!$A$2:$C$190,3),"------")</f>
        <v>Kunštát</v>
      </c>
      <c r="D28" s="44" t="str">
        <f>IF(zap_U15!J8&gt;zap_U15!L8,zap_U15!B8,IF(zap_U15!J8&lt;zap_U15!L8,zap_U15!D8," "))</f>
        <v>Zuck Adam</v>
      </c>
      <c r="E28" s="43"/>
      <c r="F28" s="45"/>
      <c r="G28" s="170"/>
    </row>
    <row r="29" spans="1:7" ht="12" customHeight="1">
      <c r="A29" s="207"/>
      <c r="B29" s="281"/>
      <c r="C29" s="114" t="str">
        <f>IF(A28&gt;0,VLOOKUP(A28,seznam!$A$2:$C$190,2),"------")</f>
        <v>Prchal Vojtěch</v>
      </c>
      <c r="D29" s="43" t="str">
        <f>IF(zap_U15!J8&gt;zap_U15!L8,CONCATENATE(zap_U15!J8,":",zap_U15!L8,"   (",zap_U15!E8,";",zap_U15!F8,";",zap_U15!G8,";",zap_U15!H8,";",zap_U15!I8,")"),IF(zap_U15!J8&lt;zap_U15!L8,CONCATENATE(zap_U15!L8,":",zap_U15!J8,"   (",IF(zap_U15!E8="0","-0",-zap_U15!E8),";",IF(zap_U15!F8="0","-0",-zap_U15!F8),";",IF(zap_U15!G8="0","-0",-zap_U15!G8),";",IF(zap_U15!H8="0","-0",IF(LEN(zap_U15!H8)&gt;0,-zap_U15!H8,zap_U15!H8)),";",IF(LEN(zap_U15!I8)&gt;0,-zap_U15!I8,zap_U15!I8),")")," "))</f>
        <v>3:1   (0;0;-0;0;)</v>
      </c>
      <c r="E29" s="45"/>
      <c r="F29" s="45"/>
      <c r="G29" s="170"/>
    </row>
    <row r="30" spans="1:7" ht="12" customHeight="1">
      <c r="A30" s="185">
        <v>30</v>
      </c>
      <c r="B30" s="281">
        <v>15</v>
      </c>
      <c r="C30" s="77" t="str">
        <f>IF(A30&gt;0,VLOOKUP(A30,seznam!$A$2:$C$190,3),"------")</f>
        <v>Blansko</v>
      </c>
      <c r="D30" s="43"/>
      <c r="E30" s="46" t="str">
        <f>IF(zap_U15!W5&gt;zap_U15!Y5,zap_U15!O5,IF(zap_U15!W5&lt;zap_U15!Y5,zap_U15!Q5," "))</f>
        <v>Krištof Martin</v>
      </c>
      <c r="F30" s="45"/>
      <c r="G30" s="170"/>
    </row>
    <row r="31" spans="1:7" ht="12" customHeight="1">
      <c r="A31" s="280"/>
      <c r="B31" s="185"/>
      <c r="C31" s="78" t="str">
        <f>IF(A30&gt;0,VLOOKUP(A30,seznam!$A$2:$C$190,2),"------")</f>
        <v>Přikrylová Adéla</v>
      </c>
      <c r="D31" s="43"/>
      <c r="E31" s="45" t="str">
        <f>IF(zap_U15!W5&gt;zap_U15!Y5,CONCATENATE(zap_U15!W5,":",zap_U15!Y5,"   (",zap_U15!R5,";",zap_U15!S5,";",zap_U15!T5,";",zap_U15!U5,";",zap_U15!V5,")"),IF(zap_U15!W5&lt;zap_U15!Y5,CONCATENATE(zap_U15!Y5,":",zap_U15!W5,"   (",IF(zap_U15!R5="0","-0",-zap_U15!R5),";",IF(zap_U15!S5="0","-0",-zap_U15!S5),";",IF(zap_U15!T5="0","-0",-zap_U15!T5),";",IF(zap_U15!U5="0","-0",IF(LEN(zap_U15!U5)&gt;0,-zap_U15!U5,zap_U15!U5)),";",IF(LEN(zap_U15!V5)&gt;0,-zap_U15!V5,zap_U15!V5),")")," "))</f>
        <v>3:0   (0;0;0;;)</v>
      </c>
      <c r="F31" s="43"/>
      <c r="G31" s="170"/>
    </row>
    <row r="32" spans="1:7" ht="12" customHeight="1">
      <c r="A32" s="280">
        <v>23</v>
      </c>
      <c r="B32" s="207">
        <v>16</v>
      </c>
      <c r="C32" s="116" t="str">
        <f>IF(A32&gt;0,VLOOKUP(A32,seznam!$A$2:$C$190,3),"------")</f>
        <v>Blansko</v>
      </c>
      <c r="D32" s="44" t="str">
        <f>IF(zap_U15!J9&gt;zap_U15!L9,zap_U15!B9,IF(zap_U15!J9&lt;zap_U15!L9,zap_U15!D9," "))</f>
        <v>Krištof Martin</v>
      </c>
      <c r="E32" s="45"/>
    </row>
    <row r="33" spans="1:7" ht="12" customHeight="1">
      <c r="A33" s="207"/>
      <c r="B33" s="281"/>
      <c r="C33" s="114" t="str">
        <f>IF(A32&gt;0,VLOOKUP(A32,seznam!$A$2:$C$190,2),"------")</f>
        <v>Krištof Martin</v>
      </c>
      <c r="D33" s="43" t="str">
        <f>IF(zap_U15!J9&gt;zap_U15!L9,CONCATENATE(zap_U15!J9,":",zap_U15!L9,"   (",zap_U15!E9,";",zap_U15!F9,";",zap_U15!G9,";",zap_U15!H9,";",zap_U15!I9,")"),IF(zap_U15!J9&lt;zap_U15!L9,CONCATENATE(zap_U15!L9,":",zap_U15!J9,"   (",IF(zap_U15!E9="0","-0",-zap_U15!E9),";",IF(zap_U15!F9="0","-0",-zap_U15!F9),";",IF(zap_U15!G9="0","-0",-zap_U15!G9),";",IF(zap_U15!H9="0","-0",IF(LEN(zap_U15!H9)&gt;0,-zap_U15!H9,zap_U15!H9)),";",IF(LEN(zap_U15!I9)&gt;0,-zap_U15!I9,zap_U15!I9),")")," "))</f>
        <v>3:0   (0;0;0;;)</v>
      </c>
      <c r="E33" s="43"/>
    </row>
    <row r="34" spans="1:7" ht="12" customHeight="1">
      <c r="A34" s="282"/>
      <c r="B34" s="282"/>
      <c r="C34" s="171"/>
      <c r="D34" s="43"/>
      <c r="E34" s="43"/>
      <c r="F34" s="170" t="str">
        <f>IF(zap_U15!W11&lt;zap_U15!Y11,zap_U15!O11,IF(zap_U15!W11&gt;zap_U15!Y11,zap_U15!Q11," "))</f>
        <v>Musil Samuel</v>
      </c>
      <c r="G34" s="170" t="s">
        <v>185</v>
      </c>
    </row>
    <row r="35" spans="1:7" ht="12" customHeight="1">
      <c r="A35" s="282"/>
      <c r="B35" s="282"/>
      <c r="C35" s="172"/>
      <c r="D35" s="43"/>
      <c r="E35" s="43"/>
      <c r="F35" s="174"/>
      <c r="G35" s="170"/>
    </row>
    <row r="36" spans="1:7" ht="12" customHeight="1">
      <c r="B36" s="282"/>
      <c r="C36" s="171"/>
      <c r="E36" s="43"/>
      <c r="F36" s="47"/>
      <c r="G36" s="46" t="str">
        <f>IF(OR(zap_U15!W17&gt;zap_U15!Y17,zap_U15!W17="x"),zap_U15!O17,IF(OR(zap_U15!W17&lt;zap_U15!Y17,zap_U15!Y17="x"),zap_U15!Q17," "))</f>
        <v>Barták Lukáš</v>
      </c>
    </row>
    <row r="37" spans="1:7" ht="12" customHeight="1">
      <c r="B37" s="282"/>
      <c r="C37" s="172"/>
      <c r="E37" s="170"/>
      <c r="F37" s="47"/>
      <c r="G37" s="170"/>
    </row>
    <row r="38" spans="1:7">
      <c r="F38" s="48" t="str">
        <f>IF(zap_U15!W12&lt;zap_U15!Y12,zap_U15!O12,IF(zap_U15!W12&gt;zap_U15!Y12,zap_U15!Q12," "))</f>
        <v>Barták Lukáš</v>
      </c>
      <c r="G38" s="170"/>
    </row>
  </sheetData>
  <mergeCells count="36">
    <mergeCell ref="A32:A33"/>
    <mergeCell ref="B32:B33"/>
    <mergeCell ref="A34:A35"/>
    <mergeCell ref="B34:B35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5196-9C02-4F58-9E45-C8246CEEA657}">
  <sheetPr codeName="List9"/>
  <dimension ref="A1:Y17"/>
  <sheetViews>
    <sheetView workbookViewId="0">
      <selection activeCell="Q17" sqref="Q17"/>
    </sheetView>
  </sheetViews>
  <sheetFormatPr defaultRowHeight="12.75"/>
  <cols>
    <col min="1" max="1" width="4.42578125" style="163" customWidth="1"/>
    <col min="2" max="2" width="18.7109375" style="163" customWidth="1"/>
    <col min="3" max="3" width="2.7109375" style="168" customWidth="1"/>
    <col min="4" max="4" width="18.7109375" style="163" customWidth="1"/>
    <col min="5" max="12" width="2.7109375" style="163" customWidth="1"/>
    <col min="13" max="13" width="3.7109375" style="163" customWidth="1"/>
    <col min="14" max="14" width="4.42578125" style="163" customWidth="1"/>
    <col min="15" max="15" width="18.7109375" style="163" customWidth="1"/>
    <col min="16" max="16" width="2.7109375" style="163" customWidth="1"/>
    <col min="17" max="17" width="18.7109375" style="163" customWidth="1"/>
    <col min="18" max="25" width="2.7109375" style="163" customWidth="1"/>
    <col min="26" max="16384" width="9.140625" style="163"/>
  </cols>
  <sheetData>
    <row r="1" spans="1:25" ht="13.5" thickBot="1">
      <c r="A1" s="284" t="s">
        <v>16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N1" s="284" t="s">
        <v>17</v>
      </c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</row>
    <row r="2" spans="1:25">
      <c r="A2" s="26">
        <v>1</v>
      </c>
      <c r="B2" s="27" t="str">
        <f>pav_U15!C3</f>
        <v>Přikryl Lukáš</v>
      </c>
      <c r="C2" s="28" t="s">
        <v>10</v>
      </c>
      <c r="D2" s="4" t="str">
        <f>pav_U15!C5</f>
        <v>Bojdová Simona</v>
      </c>
      <c r="E2" s="19" t="s">
        <v>157</v>
      </c>
      <c r="F2" s="20" t="s">
        <v>157</v>
      </c>
      <c r="G2" s="20" t="s">
        <v>157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7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pav_U15!D4</f>
        <v>Přikryl Lukáš</v>
      </c>
      <c r="P2" s="28" t="s">
        <v>10</v>
      </c>
      <c r="Q2" s="4" t="str">
        <f>pav_U15!D8</f>
        <v>Zouharová Zuzana</v>
      </c>
      <c r="R2" s="19" t="s">
        <v>157</v>
      </c>
      <c r="S2" s="20" t="s">
        <v>157</v>
      </c>
      <c r="T2" s="20" t="s">
        <v>157</v>
      </c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11" t="s">
        <v>7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pav_U15!C7</f>
        <v>Hoppe Martin</v>
      </c>
      <c r="C3" s="25" t="s">
        <v>10</v>
      </c>
      <c r="D3" s="5" t="str">
        <f>pav_U15!C9</f>
        <v>Zouharová Zuzana</v>
      </c>
      <c r="E3" s="21" t="s">
        <v>184</v>
      </c>
      <c r="F3" s="18" t="s">
        <v>184</v>
      </c>
      <c r="G3" s="18" t="s">
        <v>157</v>
      </c>
      <c r="H3" s="18" t="s">
        <v>184</v>
      </c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13" t="s">
        <v>7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29">
        <v>2</v>
      </c>
      <c r="O3" s="24" t="str">
        <f>pav_U15!D12</f>
        <v>Musil Samuel</v>
      </c>
      <c r="P3" s="25" t="s">
        <v>10</v>
      </c>
      <c r="Q3" s="24" t="str">
        <f>pav_U15!D16</f>
        <v>Fousková Jarmila</v>
      </c>
      <c r="R3" s="21" t="s">
        <v>157</v>
      </c>
      <c r="S3" s="18" t="s">
        <v>184</v>
      </c>
      <c r="T3" s="18" t="s">
        <v>157</v>
      </c>
      <c r="U3" s="18" t="s">
        <v>184</v>
      </c>
      <c r="V3" s="34" t="s">
        <v>157</v>
      </c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13" t="s">
        <v>7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29">
        <v>3</v>
      </c>
      <c r="B4" s="24" t="str">
        <f>pav_U15!C11</f>
        <v>Musil Samuel</v>
      </c>
      <c r="C4" s="25" t="s">
        <v>10</v>
      </c>
      <c r="D4" s="5" t="str">
        <f>pav_U15!C13</f>
        <v>Bárta Martin</v>
      </c>
      <c r="E4" s="39" t="s">
        <v>157</v>
      </c>
      <c r="F4" s="40" t="s">
        <v>157</v>
      </c>
      <c r="G4" s="40" t="s">
        <v>184</v>
      </c>
      <c r="H4" s="18" t="s">
        <v>157</v>
      </c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13" t="s">
        <v>7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29">
        <v>3</v>
      </c>
      <c r="O4" s="24" t="str">
        <f>pav_U15!D20</f>
        <v>Krchňáková Viktorie</v>
      </c>
      <c r="P4" s="25" t="s">
        <v>10</v>
      </c>
      <c r="Q4" s="5" t="str">
        <f>pav_U15!D24</f>
        <v>Barták Lukáš</v>
      </c>
      <c r="R4" s="21" t="s">
        <v>184</v>
      </c>
      <c r="S4" s="18" t="s">
        <v>184</v>
      </c>
      <c r="T4" s="18" t="s">
        <v>184</v>
      </c>
      <c r="U4" s="18"/>
      <c r="V4" s="34"/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13" t="s">
        <v>7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>
      <c r="A5" s="29">
        <v>4</v>
      </c>
      <c r="B5" s="24" t="str">
        <f>pav_U15!C15</f>
        <v>Kyzlinková Michaela</v>
      </c>
      <c r="C5" s="25" t="s">
        <v>10</v>
      </c>
      <c r="D5" s="5" t="str">
        <f>pav_U15!C17</f>
        <v>Fousková Jarmila</v>
      </c>
      <c r="E5" s="21" t="s">
        <v>184</v>
      </c>
      <c r="F5" s="18" t="s">
        <v>184</v>
      </c>
      <c r="G5" s="18" t="s">
        <v>184</v>
      </c>
      <c r="H5" s="18"/>
      <c r="I5" s="34"/>
      <c r="J5" s="32">
        <f t="shared" si="0"/>
        <v>0</v>
      </c>
      <c r="K5" s="13" t="s">
        <v>7</v>
      </c>
      <c r="L5" s="14">
        <f t="shared" si="1"/>
        <v>3</v>
      </c>
      <c r="N5" s="30">
        <v>4</v>
      </c>
      <c r="O5" s="35" t="str">
        <f>pav_U15!D28</f>
        <v>Zuck Adam</v>
      </c>
      <c r="P5" s="36" t="s">
        <v>10</v>
      </c>
      <c r="Q5" s="6" t="str">
        <f>pav_U15!D32</f>
        <v>Krištof Martin</v>
      </c>
      <c r="R5" s="22" t="s">
        <v>184</v>
      </c>
      <c r="S5" s="23" t="s">
        <v>184</v>
      </c>
      <c r="T5" s="23" t="s">
        <v>184</v>
      </c>
      <c r="U5" s="23"/>
      <c r="V5" s="37"/>
      <c r="W5" s="38">
        <f t="shared" si="2"/>
        <v>0</v>
      </c>
      <c r="X5" s="15" t="s">
        <v>7</v>
      </c>
      <c r="Y5" s="16">
        <f t="shared" si="3"/>
        <v>3</v>
      </c>
    </row>
    <row r="6" spans="1:25">
      <c r="A6" s="29">
        <v>5</v>
      </c>
      <c r="B6" s="24" t="str">
        <f>pav_U15!C19</f>
        <v>Krchňáková Viktorie</v>
      </c>
      <c r="C6" s="25" t="s">
        <v>10</v>
      </c>
      <c r="D6" s="5" t="str">
        <f>pav_U15!C21</f>
        <v>Kuchar Štěpán</v>
      </c>
      <c r="E6" s="39" t="s">
        <v>157</v>
      </c>
      <c r="F6" s="40" t="s">
        <v>157</v>
      </c>
      <c r="G6" s="40" t="s">
        <v>157</v>
      </c>
      <c r="H6" s="18"/>
      <c r="I6" s="34"/>
      <c r="J6" s="32">
        <f t="shared" si="0"/>
        <v>3</v>
      </c>
      <c r="K6" s="13" t="s">
        <v>7</v>
      </c>
      <c r="L6" s="14">
        <f t="shared" si="1"/>
        <v>0</v>
      </c>
    </row>
    <row r="7" spans="1:25">
      <c r="A7" s="29">
        <v>6</v>
      </c>
      <c r="B7" s="24" t="str">
        <f>pav_U15!C23</f>
        <v>Kopanický Aleš</v>
      </c>
      <c r="C7" s="25" t="s">
        <v>10</v>
      </c>
      <c r="D7" s="5" t="str">
        <f>pav_U15!C25</f>
        <v>Barták Lukáš</v>
      </c>
      <c r="E7" s="21" t="s">
        <v>184</v>
      </c>
      <c r="F7" s="18" t="s">
        <v>157</v>
      </c>
      <c r="G7" s="18" t="s">
        <v>184</v>
      </c>
      <c r="H7" s="18" t="s">
        <v>157</v>
      </c>
      <c r="I7" s="34" t="s">
        <v>184</v>
      </c>
      <c r="J7" s="32">
        <f t="shared" si="0"/>
        <v>2</v>
      </c>
      <c r="K7" s="13" t="s">
        <v>7</v>
      </c>
      <c r="L7" s="14">
        <f t="shared" si="1"/>
        <v>3</v>
      </c>
    </row>
    <row r="8" spans="1:25">
      <c r="A8" s="29">
        <v>7</v>
      </c>
      <c r="B8" s="24" t="str">
        <f>pav_U15!C27</f>
        <v>Zuck Adam</v>
      </c>
      <c r="C8" s="25" t="s">
        <v>10</v>
      </c>
      <c r="D8" s="5" t="str">
        <f>pav_U15!C29</f>
        <v>Prchal Vojtěch</v>
      </c>
      <c r="E8" s="39" t="s">
        <v>157</v>
      </c>
      <c r="F8" s="40" t="s">
        <v>157</v>
      </c>
      <c r="G8" s="40" t="s">
        <v>184</v>
      </c>
      <c r="H8" s="18" t="s">
        <v>157</v>
      </c>
      <c r="I8" s="34"/>
      <c r="J8" s="32">
        <f t="shared" si="0"/>
        <v>3</v>
      </c>
      <c r="K8" s="13" t="s">
        <v>7</v>
      </c>
      <c r="L8" s="14">
        <f t="shared" si="1"/>
        <v>1</v>
      </c>
    </row>
    <row r="9" spans="1:25" ht="13.5" thickBot="1">
      <c r="A9" s="30">
        <v>8</v>
      </c>
      <c r="B9" s="35" t="str">
        <f>pav_U15!C31</f>
        <v>Přikrylová Adéla</v>
      </c>
      <c r="C9" s="36" t="s">
        <v>10</v>
      </c>
      <c r="D9" s="6" t="str">
        <f>pav_U15!C33</f>
        <v>Krištof Martin</v>
      </c>
      <c r="E9" s="22" t="s">
        <v>184</v>
      </c>
      <c r="F9" s="23" t="s">
        <v>184</v>
      </c>
      <c r="G9" s="23" t="s">
        <v>184</v>
      </c>
      <c r="H9" s="23"/>
      <c r="I9" s="37"/>
      <c r="J9" s="38">
        <f t="shared" si="0"/>
        <v>0</v>
      </c>
      <c r="K9" s="15" t="s">
        <v>7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</row>
    <row r="10" spans="1:25" ht="13.5" thickBot="1">
      <c r="N10" s="285" t="s">
        <v>18</v>
      </c>
      <c r="O10" s="285"/>
      <c r="P10" s="285"/>
      <c r="Q10" s="285"/>
      <c r="R10" s="284"/>
      <c r="S10" s="284"/>
      <c r="T10" s="284"/>
      <c r="U10" s="284"/>
      <c r="V10" s="284"/>
      <c r="W10" s="284"/>
      <c r="X10" s="284"/>
      <c r="Y10" s="284"/>
    </row>
    <row r="11" spans="1:25">
      <c r="N11" s="26">
        <v>1</v>
      </c>
      <c r="O11" s="27" t="str">
        <f>pav_U15!E6</f>
        <v>Přikryl Lukáš</v>
      </c>
      <c r="P11" s="28" t="s">
        <v>10</v>
      </c>
      <c r="Q11" s="41" t="str">
        <f>pav_U15!E14</f>
        <v>Musil Samuel</v>
      </c>
      <c r="R11" s="19" t="s">
        <v>157</v>
      </c>
      <c r="S11" s="20" t="s">
        <v>157</v>
      </c>
      <c r="T11" s="20" t="s">
        <v>157</v>
      </c>
      <c r="U11" s="20"/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11" t="s">
        <v>7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.5" thickBot="1">
      <c r="N12" s="30">
        <v>2</v>
      </c>
      <c r="O12" s="35" t="str">
        <f>pav_U15!E22</f>
        <v>Barták Lukáš</v>
      </c>
      <c r="P12" s="36" t="s">
        <v>10</v>
      </c>
      <c r="Q12" s="6" t="str">
        <f>pav_U15!E30</f>
        <v>Krištof Martin</v>
      </c>
      <c r="R12" s="22" t="s">
        <v>184</v>
      </c>
      <c r="S12" s="23" t="s">
        <v>184</v>
      </c>
      <c r="T12" s="23" t="s">
        <v>157</v>
      </c>
      <c r="U12" s="23" t="s">
        <v>184</v>
      </c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15" t="s">
        <v>7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5" spans="1:25" ht="13.5" thickBot="1">
      <c r="N15" s="285" t="s">
        <v>19</v>
      </c>
      <c r="O15" s="285"/>
      <c r="P15" s="285"/>
      <c r="Q15" s="285"/>
      <c r="R15" s="284"/>
      <c r="S15" s="284"/>
      <c r="T15" s="284"/>
      <c r="U15" s="284"/>
      <c r="V15" s="284"/>
      <c r="W15" s="284"/>
      <c r="X15" s="284"/>
      <c r="Y15" s="284"/>
    </row>
    <row r="16" spans="1:25">
      <c r="N16" s="26">
        <v>1</v>
      </c>
      <c r="O16" s="27" t="str">
        <f>pav_U15!F10</f>
        <v>Přikryl Lukáš</v>
      </c>
      <c r="P16" s="28" t="s">
        <v>10</v>
      </c>
      <c r="Q16" s="41" t="str">
        <f>pav_U15!F26</f>
        <v>Krištof Martin</v>
      </c>
      <c r="R16" s="19" t="s">
        <v>157</v>
      </c>
      <c r="S16" s="20" t="s">
        <v>157</v>
      </c>
      <c r="T16" s="20" t="s">
        <v>157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11" t="s">
        <v>7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4:25" ht="13.5" thickBot="1">
      <c r="N17" s="30">
        <v>2</v>
      </c>
      <c r="O17" s="35" t="str">
        <f>pav_U15!F34</f>
        <v>Musil Samuel</v>
      </c>
      <c r="P17" s="36" t="s">
        <v>10</v>
      </c>
      <c r="Q17" s="42" t="str">
        <f>pav_U15!F38</f>
        <v>Barták Lukáš</v>
      </c>
      <c r="R17" s="22"/>
      <c r="S17" s="23"/>
      <c r="T17" s="23"/>
      <c r="U17" s="23"/>
      <c r="V17" s="37"/>
      <c r="W17" s="38">
        <v>0</v>
      </c>
      <c r="X17" s="15" t="s">
        <v>7</v>
      </c>
      <c r="Y17" s="16" t="s">
        <v>37</v>
      </c>
    </row>
  </sheetData>
  <mergeCells count="4">
    <mergeCell ref="A1:L1"/>
    <mergeCell ref="N1:Y1"/>
    <mergeCell ref="N10:Y10"/>
    <mergeCell ref="N15:Y15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F066-B127-4C81-ACD8-31BF3390426F}">
  <sheetPr codeName="List10"/>
  <dimension ref="A1:G38"/>
  <sheetViews>
    <sheetView view="pageBreakPreview" topLeftCell="A7" zoomScaleNormal="100" zoomScaleSheetLayoutView="100" workbookViewId="0">
      <selection activeCell="F38" sqref="F38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8" max="8" width="9.140625" style="163"/>
    <col min="9" max="9" width="16.42578125" style="163" customWidth="1"/>
    <col min="10" max="16384" width="9.140625" style="163"/>
  </cols>
  <sheetData>
    <row r="1" spans="1:7" ht="33" customHeight="1">
      <c r="A1" s="167"/>
      <c r="B1" s="283" t="e">
        <f>CONCATENATE(#REF!," - ",#REF!,"  ",#REF!,"   U17,U19    II. stupeň ","  ",#REF!)</f>
        <v>#REF!</v>
      </c>
      <c r="C1" s="283"/>
      <c r="D1" s="283"/>
      <c r="E1" s="283"/>
      <c r="F1" s="283"/>
      <c r="G1" s="283"/>
    </row>
    <row r="2" spans="1:7" ht="12" customHeight="1">
      <c r="A2" s="280">
        <v>24</v>
      </c>
      <c r="B2" s="280">
        <v>1</v>
      </c>
      <c r="C2" s="77" t="str">
        <f>IF(A2&gt;0,VLOOKUP(A2,seznam!$A$2:$C$190,3),"------")</f>
        <v>Blansko</v>
      </c>
      <c r="D2" s="43"/>
      <c r="E2" s="43"/>
      <c r="F2" s="43"/>
      <c r="G2" s="43"/>
    </row>
    <row r="3" spans="1:7" ht="12" customHeight="1">
      <c r="A3" s="280"/>
      <c r="B3" s="280"/>
      <c r="C3" s="78" t="str">
        <f>IF(A2&gt;0,VLOOKUP(A2,seznam!$A$2:$C$190,2),"------")</f>
        <v>Zouharová Zuzana</v>
      </c>
      <c r="D3" s="43"/>
      <c r="E3" s="43"/>
      <c r="F3" s="43"/>
      <c r="G3" s="43"/>
    </row>
    <row r="4" spans="1:7" ht="12" customHeight="1">
      <c r="A4" s="280">
        <v>0</v>
      </c>
      <c r="B4" s="207">
        <v>2</v>
      </c>
      <c r="C4" s="115" t="str">
        <f>IF(A4&gt;0,VLOOKUP(A4,seznam!$A$2:$C$190,3),"------")</f>
        <v>------</v>
      </c>
      <c r="D4" s="44" t="str">
        <f>IF(zap_U13!J2&gt;zap_U13!L2,zap_U13!B2,IF(zap_U13!J2&lt;zap_U13!L2,zap_U13!D2," "))</f>
        <v>Zouharová Zuzana</v>
      </c>
      <c r="E4" s="43"/>
      <c r="F4" s="43"/>
      <c r="G4" s="43"/>
    </row>
    <row r="5" spans="1:7" ht="12" customHeight="1">
      <c r="A5" s="207"/>
      <c r="B5" s="281"/>
      <c r="C5" s="114" t="str">
        <f>IF(A4&gt;0,VLOOKUP(A4,seznam!$A$2:$C$190,2),"------")</f>
        <v>------</v>
      </c>
      <c r="D5" s="43" t="str">
        <f>IF(zap_U13!J2&gt;zap_U13!L2,CONCATENATE(zap_U13!J2,":",zap_U13!L2,"   (",zap_U13!E2,";",zap_U13!F2,";",zap_U13!G2,";",zap_U13!H2,";",zap_U13!I2,")"),IF(zap_U13!J2&lt;zap_U13!L2,CONCATENATE(zap_U13!L2,":",zap_U13!J2,"   (",IF(zap_U13!E2="0","-0",-zap_U13!E2),";",IF(zap_U13!F2="0","-0",-zap_U13!F2),";",IF(zap_U13!G2="0","-0",-zap_U13!G2),";",IF(zap_U13!H2="0","-0",IF(LEN(zap_U13!H2)&gt;0,-zap_U13!H2,zap_U13!H2)),";",IF(LEN(zap_U13!I2)&gt;0,-zap_U13!I2,zap_U13!I2),")")," "))</f>
        <v>1:0   (0;;;;)</v>
      </c>
      <c r="E5" s="45"/>
      <c r="F5" s="43"/>
      <c r="G5" s="43"/>
    </row>
    <row r="6" spans="1:7" ht="12" customHeight="1">
      <c r="A6" s="280">
        <v>100</v>
      </c>
      <c r="B6" s="280">
        <v>3</v>
      </c>
      <c r="C6" s="77" t="str">
        <f>IF(A6&gt;0,VLOOKUP(A6,seznam!$A$2:$C$190,3),"------")</f>
        <v>Vysočany</v>
      </c>
      <c r="D6" s="43"/>
      <c r="E6" s="46" t="str">
        <f>IF(zap_U13!W2&gt;zap_U13!Y2,zap_U13!O2,IF(zap_U13!W2&lt;zap_U13!Y2,zap_U13!Q2," "))</f>
        <v>Zouharová Zuzana</v>
      </c>
      <c r="F6" s="43"/>
      <c r="G6" s="43"/>
    </row>
    <row r="7" spans="1:7" ht="12" customHeight="1">
      <c r="A7" s="280"/>
      <c r="B7" s="280"/>
      <c r="C7" s="78" t="str">
        <f>IF(A6&gt;0,VLOOKUP(A6,seznam!$A$2:$C$190,2),"------")</f>
        <v>Kuběna Matěj</v>
      </c>
      <c r="D7" s="43"/>
      <c r="E7" s="45" t="str">
        <f>IF(zap_U13!W2&gt;zap_U13!Y2,CONCATENATE(zap_U13!W2,":",zap_U13!Y2,"   (",zap_U13!R2,";",zap_U13!S2,";",zap_U13!T2,";",zap_U13!U2,";",zap_U13!V2,")"),IF(zap_U13!W2&lt;zap_U13!Y2,CONCATENATE(zap_U13!Y2,":",zap_U13!W2,"   (",IF(zap_U13!R2="0","-0",-zap_U13!R2),";",IF(zap_U13!S2="0","-0",-zap_U13!S2),";",IF(zap_U13!T2="0","-0",-zap_U13!T2),";",IF(zap_U13!U2="0","-0",IF(LEN(zap_U13!U2)&gt;0,-zap_U13!U2,zap_U13!U2)),";",IF(LEN(zap_U13!V2)&gt;0,-zap_U13!V2,zap_U13!V2),")")," "))</f>
        <v>3:0   (0;0;0;;)</v>
      </c>
      <c r="F7" s="45"/>
      <c r="G7" s="43"/>
    </row>
    <row r="8" spans="1:7" ht="12" customHeight="1">
      <c r="A8" s="264">
        <v>38</v>
      </c>
      <c r="B8" s="207">
        <v>4</v>
      </c>
      <c r="C8" s="116" t="str">
        <f>IF(A8&gt;0,VLOOKUP(A8,seznam!$A$2:$C$190,3),"------")</f>
        <v>Blansko</v>
      </c>
      <c r="D8" s="44" t="str">
        <f>IF(zap_U13!J3&gt;zap_U13!L3,zap_U13!B3,IF(zap_U13!J3&lt;zap_U13!L3,zap_U13!D3," "))</f>
        <v>Kuběna Matěj</v>
      </c>
      <c r="E8" s="45"/>
      <c r="F8" s="45"/>
      <c r="G8" s="43"/>
    </row>
    <row r="9" spans="1:7" ht="12" customHeight="1">
      <c r="A9" s="207"/>
      <c r="B9" s="281"/>
      <c r="C9" s="114" t="str">
        <f>IF(A8&gt;0,VLOOKUP(A8,seznam!$A$2:$C$190,2),"------")</f>
        <v>Babka Matouš</v>
      </c>
      <c r="D9" s="43" t="str">
        <f>IF(zap_U13!J3&gt;zap_U13!L3,CONCATENATE(zap_U13!J3,":",zap_U13!L3,"   (",zap_U13!E3,";",zap_U13!F3,";",zap_U13!G3,";",zap_U13!H3,";",zap_U13!I3,")"),IF(zap_U13!J3&lt;zap_U13!L3,CONCATENATE(zap_U13!L3,":",zap_U13!J3,"   (",IF(zap_U13!E3="0","-0",-zap_U13!E3),";",IF(zap_U13!F3="0","-0",-zap_U13!F3),";",IF(zap_U13!G3="0","-0",-zap_U13!G3),";",IF(zap_U13!H3="0","-0",IF(LEN(zap_U13!H3)&gt;0,-zap_U13!H3,zap_U13!H3)),";",IF(LEN(zap_U13!I3)&gt;0,-zap_U13!I3,zap_U13!I3),")")," "))</f>
        <v>3:0   (0;0;0;;)</v>
      </c>
      <c r="E9" s="43"/>
      <c r="F9" s="45"/>
      <c r="G9" s="43"/>
    </row>
    <row r="10" spans="1:7" ht="12" customHeight="1">
      <c r="A10" s="185">
        <v>30</v>
      </c>
      <c r="B10" s="281">
        <v>5</v>
      </c>
      <c r="C10" s="77" t="str">
        <f>IF(A10&gt;0,VLOOKUP(A10,seznam!$A$2:$C$190,3),"------")</f>
        <v>Blansko</v>
      </c>
      <c r="D10" s="43"/>
      <c r="E10" s="43"/>
      <c r="F10" s="46" t="str">
        <f>IF(zap_U13!W11&gt;zap_U13!Y11,zap_U13!O11,IF(zap_U13!W11&lt;zap_U13!Y11,zap_U13!Q11," "))</f>
        <v>Bárta Martin</v>
      </c>
      <c r="G10" s="43"/>
    </row>
    <row r="11" spans="1:7" ht="12" customHeight="1">
      <c r="A11" s="280"/>
      <c r="B11" s="185"/>
      <c r="C11" s="78" t="str">
        <f>IF(A10&gt;0,VLOOKUP(A10,seznam!$A$2:$C$190,2),"------")</f>
        <v>Přikrylová Adéla</v>
      </c>
      <c r="D11" s="43"/>
      <c r="E11" s="43"/>
      <c r="F11" s="45" t="str">
        <f>IF(zap_U13!W11&gt;zap_U13!Y11,CONCATENATE(zap_U13!W11,":",zap_U13!Y11,"   (",zap_U13!R11,";",zap_U13!S11,";",zap_U13!T11,";",zap_U13!U11,";",zap_U13!V11,")"),IF(zap_U13!W11&lt;zap_U13!Y11,CONCATENATE(zap_U13!Y11,":",zap_U13!W11,"   (",IF(zap_U13!R11="0","-0",-zap_U13!R11),";",IF(zap_U13!S11="0","-0",-zap_U13!S11),";",IF(zap_U13!T11="0","-0",-zap_U13!T11),";",IF(zap_U13!U11="0","-0",IF(LEN(zap_U13!U11)&gt;0,-zap_U13!U11,zap_U13!U11)),";",IF(LEN(zap_U13!V11)&gt;0,-zap_U13!V11,zap_U13!V11),")")," "))</f>
        <v>1:0   (0;0;0;;)</v>
      </c>
      <c r="G11" s="45"/>
    </row>
    <row r="12" spans="1:7" ht="12" customHeight="1">
      <c r="A12" s="264">
        <v>48</v>
      </c>
      <c r="B12" s="207">
        <v>6</v>
      </c>
      <c r="C12" s="116" t="str">
        <f>IF(A12&gt;0,VLOOKUP(A12,seznam!$A$2:$C$190,3),"------")</f>
        <v>Blansko</v>
      </c>
      <c r="D12" s="44" t="str">
        <f>IF(zap_U13!J4&gt;zap_U13!L4,zap_U13!B4,IF(zap_U13!J4&lt;zap_U13!L4,zap_U13!D4," "))</f>
        <v>Voráč Pavel</v>
      </c>
      <c r="E12" s="43"/>
      <c r="F12" s="45"/>
      <c r="G12" s="45"/>
    </row>
    <row r="13" spans="1:7" ht="12" customHeight="1">
      <c r="A13" s="207"/>
      <c r="B13" s="281"/>
      <c r="C13" s="114" t="str">
        <f>IF(A12&gt;0,VLOOKUP(A12,seznam!$A$2:$C$190,2),"------")</f>
        <v>Voráč Pavel</v>
      </c>
      <c r="D13" s="43" t="str">
        <f>IF(zap_U13!J4&gt;zap_U13!L4,CONCATENATE(zap_U13!J4,":",zap_U13!L4,"   (",zap_U13!E4,";",zap_U13!F4,";",zap_U13!G4,";",zap_U13!H4,";",zap_U13!I4,")"),IF(zap_U13!J4&lt;zap_U13!L4,CONCATENATE(zap_U13!L4,":",zap_U13!J4,"   (",IF(zap_U13!E4="0","-0",-zap_U13!E4),";",IF(zap_U13!F4="0","-0",-zap_U13!F4),";",IF(zap_U13!G4="0","-0",-zap_U13!G4),";",IF(zap_U13!H4="0","-0",IF(LEN(zap_U13!H4)&gt;0,-zap_U13!H4,zap_U13!H4)),";",IF(LEN(zap_U13!I4)&gt;0,-zap_U13!I4,zap_U13!I4),")")," "))</f>
        <v>3:1   (0;-0;0;0;)</v>
      </c>
      <c r="E13" s="45"/>
      <c r="F13" s="45"/>
      <c r="G13" s="45"/>
    </row>
    <row r="14" spans="1:7" ht="12" customHeight="1">
      <c r="A14" s="185">
        <v>56</v>
      </c>
      <c r="B14" s="281">
        <v>7</v>
      </c>
      <c r="C14" s="77" t="str">
        <f>IF(A14&gt;0,VLOOKUP(A14,seznam!$A$2:$C$190,3),"------")</f>
        <v>Blansko</v>
      </c>
      <c r="D14" s="43"/>
      <c r="E14" s="46" t="str">
        <f>IF(zap_U13!W3&gt;zap_U13!Y3,zap_U13!O3,IF(zap_U13!W3&lt;zap_U13!Y3,zap_U13!Q3," "))</f>
        <v>Bárta Martin</v>
      </c>
      <c r="F14" s="45"/>
      <c r="G14" s="45"/>
    </row>
    <row r="15" spans="1:7" ht="12" customHeight="1">
      <c r="A15" s="280"/>
      <c r="B15" s="185"/>
      <c r="C15" s="78" t="str">
        <f>IF(A14&gt;0,VLOOKUP(A14,seznam!$A$2:$C$190,2),"------")</f>
        <v>Přikryl Jan</v>
      </c>
      <c r="D15" s="43"/>
      <c r="E15" s="45" t="str">
        <f>IF(zap_U13!W3&gt;zap_U13!Y3,CONCATENATE(zap_U13!W3,":",zap_U13!Y3,"   (",zap_U13!R3,";",zap_U13!S3,";",zap_U13!T3,";",zap_U13!U3,";",zap_U13!V3,")"),IF(zap_U13!W3&lt;zap_U13!Y3,CONCATENATE(zap_U13!Y3,":",zap_U13!W3,"   (",IF(zap_U13!R3="0","-0",-zap_U13!R3),";",IF(zap_U13!S3="0","-0",-zap_U13!S3),";",IF(zap_U13!T3="0","-0",-zap_U13!T3),";",IF(zap_U13!U3="0","-0",IF(LEN(zap_U13!U3)&gt;0,-zap_U13!U3,zap_U13!U3)),";",IF(LEN(zap_U13!V3)&gt;0,-zap_U13!V3,zap_U13!V3),")")," "))</f>
        <v>3:0   (0;0;0;;)</v>
      </c>
      <c r="F15" s="43"/>
      <c r="G15" s="45"/>
    </row>
    <row r="16" spans="1:7" ht="12" customHeight="1">
      <c r="A16" s="264">
        <v>37</v>
      </c>
      <c r="B16" s="207">
        <v>8</v>
      </c>
      <c r="C16" s="116" t="str">
        <f>IF(A16&gt;0,VLOOKUP(A16,seznam!$A$2:$C$190,3),"------")</f>
        <v>Blansko</v>
      </c>
      <c r="D16" s="44" t="str">
        <f>IF(zap_U13!J5&gt;zap_U13!L5,zap_U13!B5,IF(zap_U13!J5&lt;zap_U13!L5,zap_U13!D5," "))</f>
        <v>Bárta Martin</v>
      </c>
      <c r="E16" s="45"/>
      <c r="F16" s="43"/>
      <c r="G16" s="45"/>
    </row>
    <row r="17" spans="1:7" ht="12" customHeight="1">
      <c r="A17" s="207"/>
      <c r="B17" s="281"/>
      <c r="C17" s="114" t="str">
        <f>IF(A16&gt;0,VLOOKUP(A16,seznam!$A$2:$C$190,2),"------")</f>
        <v>Bárta Martin</v>
      </c>
      <c r="D17" s="43" t="str">
        <f>IF(zap_U13!J5&gt;zap_U13!L5,CONCATENATE(zap_U13!J5,":",zap_U13!L5,"   (",zap_U13!E5,";",zap_U13!F5,";",zap_U13!G5,";",zap_U13!H5,";",zap_U13!I5,")"),IF(zap_U13!J5&lt;zap_U13!L5,CONCATENATE(zap_U13!L5,":",zap_U13!J5,"   (",IF(zap_U13!E5="0","-0",-zap_U13!E5),";",IF(zap_U13!F5="0","-0",-zap_U13!F5),";",IF(zap_U13!G5="0","-0",-zap_U13!G5),";",IF(zap_U13!H5="0","-0",IF(LEN(zap_U13!H5)&gt;0,-zap_U13!H5,zap_U13!H5)),";",IF(LEN(zap_U13!I5)&gt;0,-zap_U13!I5,zap_U13!I5),")")," "))</f>
        <v>3:0   (0;0;0;;)</v>
      </c>
      <c r="E17" s="43"/>
      <c r="F17" s="43"/>
      <c r="G17" s="45"/>
    </row>
    <row r="18" spans="1:7" ht="12" customHeight="1">
      <c r="A18" s="185">
        <v>21</v>
      </c>
      <c r="B18" s="281">
        <v>9</v>
      </c>
      <c r="C18" s="77" t="str">
        <f>IF(A18&gt;0,VLOOKUP(A18,seznam!$A$2:$C$190,3),"------")</f>
        <v>Blansko</v>
      </c>
      <c r="D18" s="43"/>
      <c r="E18" s="43"/>
      <c r="F18" s="43"/>
      <c r="G18" s="46" t="str">
        <f>IF(zap_U13!W16&gt;zap_U13!Y16,zap_U13!O16,IF(zap_U13!W16&lt;zap_U13!Y16,zap_U13!Q16," "))</f>
        <v>Barták Lukáš</v>
      </c>
    </row>
    <row r="19" spans="1:7" ht="12" customHeight="1">
      <c r="A19" s="280"/>
      <c r="B19" s="185"/>
      <c r="C19" s="78" t="str">
        <f>IF(A18&gt;0,VLOOKUP(A18,seznam!$A$2:$C$190,2),"------")</f>
        <v>Musil Samuel</v>
      </c>
      <c r="D19" s="43"/>
      <c r="E19" s="43"/>
      <c r="F19" s="43"/>
      <c r="G19" s="169" t="str">
        <f>IF(zap_U13!W16&gt;zap_U13!Y16,CONCATENATE(zap_U13!W16,":",zap_U13!Y16,"   (",zap_U13!R16,";",zap_U13!S16,";",zap_U13!T16,";",zap_U13!U16,";",zap_U13!V16,")"),IF(zap_U13!W16&lt;zap_U13!Y16,CONCATENATE(zap_U13!Y16,":",zap_U13!W16,"   (",IF(zap_U13!R16="0","-0",-zap_U13!R16),";",IF(zap_U13!S16="0","-0",-zap_U13!S16),";",IF(zap_U13!T16="0","-0",-zap_U13!T16),";",IF(zap_U13!U16="0","-0",IF(LEN(zap_U13!U16)&gt;0,-zap_U13!U16,zap_U13!U16)),";",IF(LEN(zap_U13!V16)&gt;0,-zap_U13!V16,zap_U13!V16),")")," "))</f>
        <v>3:0   (0;0;0;;)</v>
      </c>
    </row>
    <row r="20" spans="1:7" ht="12" customHeight="1">
      <c r="A20" s="264">
        <v>54</v>
      </c>
      <c r="B20" s="207">
        <v>10</v>
      </c>
      <c r="C20" s="116" t="str">
        <f>IF(A20&gt;0,VLOOKUP(A20,seznam!$A$2:$C$190,3),"------")</f>
        <v>Blansko</v>
      </c>
      <c r="D20" s="44" t="str">
        <f>IF(zap_U13!J6&gt;zap_U13!L6,zap_U13!B6,IF(zap_U13!J6&lt;zap_U13!L6,zap_U13!D6," "))</f>
        <v>Musil Samuel</v>
      </c>
      <c r="E20" s="43"/>
      <c r="F20" s="43"/>
      <c r="G20" s="45"/>
    </row>
    <row r="21" spans="1:7" ht="12" customHeight="1">
      <c r="A21" s="207"/>
      <c r="B21" s="281"/>
      <c r="C21" s="114" t="str">
        <f>IF(A20&gt;0,VLOOKUP(A20,seznam!$A$2:$C$190,2),"------")</f>
        <v>Schön Daniel</v>
      </c>
      <c r="D21" s="43" t="str">
        <f>IF(zap_U13!J6&gt;zap_U13!L6,CONCATENATE(zap_U13!J6,":",zap_U13!L6,"   (",zap_U13!E6,";",zap_U13!F6,";",zap_U13!G6,";",zap_U13!H6,";",zap_U13!I6,")"),IF(zap_U13!J6&lt;zap_U13!L6,CONCATENATE(zap_U13!L6,":",zap_U13!J6,"   (",IF(zap_U13!E6="0","-0",-zap_U13!E6),";",IF(zap_U13!F6="0","-0",-zap_U13!F6),";",IF(zap_U13!G6="0","-0",-zap_U13!G6),";",IF(zap_U13!H6="0","-0",IF(LEN(zap_U13!H6)&gt;0,-zap_U13!H6,zap_U13!H6)),";",IF(LEN(zap_U13!I6)&gt;0,-zap_U13!I6,zap_U13!I6),")")," "))</f>
        <v>3:0   (0;0;0;;)</v>
      </c>
      <c r="E21" s="45"/>
      <c r="F21" s="43"/>
      <c r="G21" s="45"/>
    </row>
    <row r="22" spans="1:7" ht="12" customHeight="1">
      <c r="A22" s="185">
        <v>83</v>
      </c>
      <c r="B22" s="281">
        <v>11</v>
      </c>
      <c r="C22" s="77" t="str">
        <f>IF(A22&gt;0,VLOOKUP(A22,seznam!$A$2:$C$190,3),"------")</f>
        <v>Vysočany</v>
      </c>
      <c r="D22" s="43"/>
      <c r="E22" s="46" t="str">
        <f>IF(zap_U13!W4&gt;zap_U13!Y4,zap_U13!O4,IF(zap_U13!W4&lt;zap_U13!Y4,zap_U13!Q4," "))</f>
        <v>Musil Samuel</v>
      </c>
      <c r="F22" s="43"/>
      <c r="G22" s="45"/>
    </row>
    <row r="23" spans="1:7" ht="12" customHeight="1">
      <c r="A23" s="280"/>
      <c r="B23" s="185"/>
      <c r="C23" s="78" t="str">
        <f>IF(A22&gt;0,VLOOKUP(A22,seznam!$A$2:$C$190,2),"------")</f>
        <v>Kuběna Adam</v>
      </c>
      <c r="D23" s="43"/>
      <c r="E23" s="45" t="str">
        <f>IF(zap_U13!W4&gt;zap_U13!Y4,CONCATENATE(zap_U13!W4,":",zap_U13!Y4,"   (",zap_U13!R4,";",zap_U13!S4,";",zap_U13!T4,";",zap_U13!U4,";",zap_U13!V4,")"),IF(zap_U13!W4&lt;zap_U13!Y4,CONCATENATE(zap_U13!Y4,":",zap_U13!W4,"   (",IF(zap_U13!R4="0","-0",-zap_U13!R4),";",IF(zap_U13!S4="0","-0",-zap_U13!S4),";",IF(zap_U13!T4="0","-0",-zap_U13!T4),";",IF(zap_U13!U4="0","-0",IF(LEN(zap_U13!U4)&gt;0,-zap_U13!U4,zap_U13!U4)),";",IF(LEN(zap_U13!V4)&gt;0,-zap_U13!V4,zap_U13!V4),")")," "))</f>
        <v>3:0   (0;0;0;;)</v>
      </c>
      <c r="F23" s="45"/>
      <c r="G23" s="45"/>
    </row>
    <row r="24" spans="1:7" ht="12" customHeight="1">
      <c r="A24" s="264">
        <v>26</v>
      </c>
      <c r="B24" s="207">
        <v>12</v>
      </c>
      <c r="C24" s="116" t="str">
        <f>IF(A24&gt;0,VLOOKUP(A24,seznam!$A$2:$C$190,3),"------")</f>
        <v>Zbraslavec</v>
      </c>
      <c r="D24" s="44" t="str">
        <f>IF(zap_U13!J7&gt;zap_U13!L7,zap_U13!B7,IF(zap_U13!J7&lt;zap_U13!L7,zap_U13!D7," "))</f>
        <v>Křepela David</v>
      </c>
      <c r="E24" s="45"/>
      <c r="F24" s="45"/>
      <c r="G24" s="45"/>
    </row>
    <row r="25" spans="1:7" ht="12" customHeight="1">
      <c r="A25" s="207"/>
      <c r="B25" s="281"/>
      <c r="C25" s="114" t="str">
        <f>IF(A24&gt;0,VLOOKUP(A24,seznam!$A$2:$C$190,2),"------")</f>
        <v>Křepela David</v>
      </c>
      <c r="D25" s="43" t="str">
        <f>IF(zap_U13!J7&gt;zap_U13!L7,CONCATENATE(zap_U13!J7,":",zap_U13!L7,"   (",zap_U13!E7,";",zap_U13!F7,";",zap_U13!G7,";",zap_U13!H7,";",zap_U13!I7,")"),IF(zap_U13!J7&lt;zap_U13!L7,CONCATENATE(zap_U13!L7,":",zap_U13!J7,"   (",IF(zap_U13!E7="0","-0",-zap_U13!E7),";",IF(zap_U13!F7="0","-0",-zap_U13!F7),";",IF(zap_U13!G7="0","-0",-zap_U13!G7),";",IF(zap_U13!H7="0","-0",IF(LEN(zap_U13!H7)&gt;0,-zap_U13!H7,zap_U13!H7)),";",IF(LEN(zap_U13!I7)&gt;0,-zap_U13!I7,zap_U13!I7),")")," "))</f>
        <v>3:1   (0;-0;0;0;)</v>
      </c>
      <c r="E25" s="43"/>
      <c r="F25" s="45"/>
      <c r="G25" s="45"/>
    </row>
    <row r="26" spans="1:7" ht="12" customHeight="1">
      <c r="A26" s="185">
        <v>51</v>
      </c>
      <c r="B26" s="281">
        <v>13</v>
      </c>
      <c r="C26" s="77" t="str">
        <f>IF(A26&gt;0,VLOOKUP(A26,seznam!$A$2:$C$190,3),"------")</f>
        <v>Blansko</v>
      </c>
      <c r="D26" s="43"/>
      <c r="E26" s="43"/>
      <c r="F26" s="46" t="str">
        <f>IF(zap_U13!W12&gt;zap_U13!Y12,zap_U13!O12,IF(zap_U13!W12&lt;zap_U13!Y12,zap_U13!Q12," "))</f>
        <v>Barták Lukáš</v>
      </c>
      <c r="G26" s="45"/>
    </row>
    <row r="27" spans="1:7" ht="12" customHeight="1">
      <c r="A27" s="280"/>
      <c r="B27" s="185"/>
      <c r="C27" s="78" t="str">
        <f>IF(A26&gt;0,VLOOKUP(A26,seznam!$A$2:$C$190,2),"------")</f>
        <v>Bojdová Simona</v>
      </c>
      <c r="D27" s="43"/>
      <c r="E27" s="43"/>
      <c r="F27" s="45" t="str">
        <f>IF(zap_U13!W12&gt;zap_U13!Y12,CONCATENATE(zap_U13!W12,":",zap_U13!Y12,"   (",zap_U13!R12,";",zap_U13!S12,";",zap_U13!T12,";",zap_U13!U12,";",zap_U13!V12,")"),IF(zap_U13!W12&lt;zap_U13!Y12,CONCATENATE(zap_U13!Y12,":",zap_U13!W12,"   (",IF(zap_U13!R12="0","-0",-zap_U13!R12),";",IF(zap_U13!S12="0","-0",-zap_U13!S12),";",IF(zap_U13!T12="0","-0",-zap_U13!T12),";",IF(zap_U13!U12="0","-0",IF(LEN(zap_U13!U12)&gt;0,-zap_U13!U12,zap_U13!U12)),";",IF(LEN(zap_U13!V12)&gt;0,-zap_U13!V12,zap_U13!V12),")")," "))</f>
        <v>3:0   (0;0;0;;)</v>
      </c>
      <c r="G27" s="170"/>
    </row>
    <row r="28" spans="1:7" ht="12" customHeight="1">
      <c r="A28" s="264">
        <v>79</v>
      </c>
      <c r="B28" s="207">
        <v>14</v>
      </c>
      <c r="C28" s="116" t="str">
        <f>IF(A28&gt;0,VLOOKUP(A28,seznam!$A$2:$C$190,3),"------")</f>
        <v>Blansko</v>
      </c>
      <c r="D28" s="44" t="str">
        <f>IF(zap_U13!J8&gt;zap_U13!L8,zap_U13!B8,IF(zap_U13!J8&lt;zap_U13!L8,zap_U13!D8," "))</f>
        <v>Černý Ondřej</v>
      </c>
      <c r="E28" s="43"/>
      <c r="F28" s="45"/>
      <c r="G28" s="170"/>
    </row>
    <row r="29" spans="1:7" ht="12" customHeight="1">
      <c r="A29" s="207"/>
      <c r="B29" s="281"/>
      <c r="C29" s="114" t="str">
        <f>IF(A28&gt;0,VLOOKUP(A28,seznam!$A$2:$C$190,2),"------")</f>
        <v>Černý Ondřej</v>
      </c>
      <c r="D29" s="43" t="str">
        <f>IF(zap_U13!J8&gt;zap_U13!L8,CONCATENATE(zap_U13!J8,":",zap_U13!L8,"   (",zap_U13!E8,";",zap_U13!F8,";",zap_U13!G8,";",zap_U13!H8,";",zap_U13!I8,")"),IF(zap_U13!J8&lt;zap_U13!L8,CONCATENATE(zap_U13!L8,":",zap_U13!J8,"   (",IF(zap_U13!E8="0","-0",-zap_U13!E8),";",IF(zap_U13!F8="0","-0",-zap_U13!F8),";",IF(zap_U13!G8="0","-0",-zap_U13!G8),";",IF(zap_U13!H8="0","-0",IF(LEN(zap_U13!H8)&gt;0,-zap_U13!H8,zap_U13!H8)),";",IF(LEN(zap_U13!I8)&gt;0,-zap_U13!I8,zap_U13!I8),")")," "))</f>
        <v>3:2   (0;-0;0;-0;0)</v>
      </c>
      <c r="E29" s="45"/>
      <c r="F29" s="45"/>
      <c r="G29" s="170"/>
    </row>
    <row r="30" spans="1:7" ht="12" customHeight="1">
      <c r="A30" s="185">
        <v>71</v>
      </c>
      <c r="B30" s="281">
        <v>15</v>
      </c>
      <c r="C30" s="77" t="str">
        <f>IF(A30&gt;0,VLOOKUP(A30,seznam!$A$2:$C$190,3),"------")</f>
        <v>Vysočany</v>
      </c>
      <c r="D30" s="43"/>
      <c r="E30" s="46" t="str">
        <f>IF(zap_U13!W5&gt;zap_U13!Y5,zap_U13!O5,IF(zap_U13!W5&lt;zap_U13!Y5,zap_U13!Q5," "))</f>
        <v>Barták Lukáš</v>
      </c>
      <c r="F30" s="45"/>
      <c r="G30" s="170"/>
    </row>
    <row r="31" spans="1:7" ht="12" customHeight="1">
      <c r="A31" s="280"/>
      <c r="B31" s="185"/>
      <c r="C31" s="78" t="str">
        <f>IF(A30&gt;0,VLOOKUP(A30,seznam!$A$2:$C$190,2),"------")</f>
        <v>Lízna Dominik</v>
      </c>
      <c r="D31" s="43"/>
      <c r="E31" s="45" t="str">
        <f>IF(zap_U13!W5&gt;zap_U13!Y5,CONCATENATE(zap_U13!W5,":",zap_U13!Y5,"   (",zap_U13!R5,";",zap_U13!S5,";",zap_U13!T5,";",zap_U13!U5,";",zap_U13!V5,")"),IF(zap_U13!W5&lt;zap_U13!Y5,CONCATENATE(zap_U13!Y5,":",zap_U13!W5,"   (",IF(zap_U13!R5="0","-0",-zap_U13!R5),";",IF(zap_U13!S5="0","-0",-zap_U13!S5),";",IF(zap_U13!T5="0","-0",-zap_U13!T5),";",IF(zap_U13!U5="0","-0",IF(LEN(zap_U13!U5)&gt;0,-zap_U13!U5,zap_U13!U5)),";",IF(LEN(zap_U13!V5)&gt;0,-zap_U13!V5,zap_U13!V5),")")," "))</f>
        <v>3:0   (0;0;0;;)</v>
      </c>
      <c r="F31" s="43"/>
      <c r="G31" s="170"/>
    </row>
    <row r="32" spans="1:7" ht="12" customHeight="1">
      <c r="A32" s="280">
        <v>27</v>
      </c>
      <c r="B32" s="207">
        <v>16</v>
      </c>
      <c r="C32" s="116" t="str">
        <f>IF(A32&gt;0,VLOOKUP(A32,seznam!$A$2:$C$190,3),"------")</f>
        <v>Kunštát</v>
      </c>
      <c r="D32" s="44" t="str">
        <f>IF(zap_U13!J9&gt;zap_U13!L9,zap_U13!B9,IF(zap_U13!J9&lt;zap_U13!L9,zap_U13!D9," "))</f>
        <v>Barták Lukáš</v>
      </c>
      <c r="E32" s="45"/>
    </row>
    <row r="33" spans="1:7" ht="12" customHeight="1">
      <c r="A33" s="207"/>
      <c r="B33" s="281"/>
      <c r="C33" s="114" t="str">
        <f>IF(A32&gt;0,VLOOKUP(A32,seznam!$A$2:$C$190,2),"------")</f>
        <v>Barták Lukáš</v>
      </c>
      <c r="D33" s="43" t="str">
        <f>IF(zap_U13!J9&gt;zap_U13!L9,CONCATENATE(zap_U13!J9,":",zap_U13!L9,"   (",zap_U13!E9,";",zap_U13!F9,";",zap_U13!G9,";",zap_U13!H9,";",zap_U13!I9,")"),IF(zap_U13!J9&lt;zap_U13!L9,CONCATENATE(zap_U13!L9,":",zap_U13!J9,"   (",IF(zap_U13!E9="0","-0",-zap_U13!E9),";",IF(zap_U13!F9="0","-0",-zap_U13!F9),";",IF(zap_U13!G9="0","-0",-zap_U13!G9),";",IF(zap_U13!H9="0","-0",IF(LEN(zap_U13!H9)&gt;0,-zap_U13!H9,zap_U13!H9)),";",IF(LEN(zap_U13!I9)&gt;0,-zap_U13!I9,zap_U13!I9),")")," "))</f>
        <v>3:0   (0;0;0;;)</v>
      </c>
      <c r="E33" s="43"/>
    </row>
    <row r="34" spans="1:7" ht="12" customHeight="1">
      <c r="A34" s="282"/>
      <c r="B34" s="282"/>
      <c r="C34" s="171"/>
      <c r="D34" s="43"/>
      <c r="E34" s="43"/>
      <c r="F34" s="170" t="str">
        <f>IF(zap_U13!W11&lt;zap_U13!Y11,zap_U13!O11,IF(zap_U13!W11&gt;zap_U13!Y11,zap_U13!Q11," "))</f>
        <v>Zouharová Zuzana</v>
      </c>
      <c r="G34" s="170" t="s">
        <v>185</v>
      </c>
    </row>
    <row r="35" spans="1:7" ht="12" customHeight="1">
      <c r="A35" s="282"/>
      <c r="B35" s="282"/>
      <c r="C35" s="172"/>
      <c r="D35" s="43"/>
      <c r="E35" s="43"/>
      <c r="F35" s="174"/>
      <c r="G35" s="170"/>
    </row>
    <row r="36" spans="1:7" ht="12" customHeight="1">
      <c r="B36" s="282"/>
      <c r="C36" s="171"/>
      <c r="E36" s="43"/>
      <c r="F36" s="47"/>
      <c r="G36" s="46" t="str">
        <f>IF(OR(zap_U13!W17&gt;zap_U13!Y17,zap_U13!W17="x"),zap_U13!O17,IF(OR(zap_U13!W17&lt;zap_U13!Y17,zap_U13!Y17="x"),zap_U13!Q17," "))</f>
        <v>Zouharová Zuzana</v>
      </c>
    </row>
    <row r="37" spans="1:7" ht="12" customHeight="1">
      <c r="B37" s="282"/>
      <c r="C37" s="172"/>
      <c r="E37" s="170"/>
      <c r="F37" s="47"/>
      <c r="G37" s="170"/>
    </row>
    <row r="38" spans="1:7">
      <c r="F38" s="48" t="str">
        <f>IF(zap_U13!W12&lt;zap_U13!Y12,zap_U13!O12,IF(zap_U13!W12&gt;zap_U13!Y12,zap_U13!Q12," "))</f>
        <v>Musil Samuel</v>
      </c>
      <c r="G38" s="170"/>
    </row>
  </sheetData>
  <mergeCells count="36">
    <mergeCell ref="A32:A33"/>
    <mergeCell ref="B32:B33"/>
    <mergeCell ref="A34:A35"/>
    <mergeCell ref="B34:B35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7</vt:i4>
      </vt:variant>
    </vt:vector>
  </HeadingPairs>
  <TitlesOfParts>
    <vt:vector size="19" baseType="lpstr">
      <vt:lpstr>seznam</vt:lpstr>
      <vt:lpstr>Prehledy</vt:lpstr>
      <vt:lpstr>I.Stupen</vt:lpstr>
      <vt:lpstr>I.StupenU11</vt:lpstr>
      <vt:lpstr>pav_U17U19</vt:lpstr>
      <vt:lpstr>zap_U17U19</vt:lpstr>
      <vt:lpstr>pav_U15</vt:lpstr>
      <vt:lpstr>zap_U15</vt:lpstr>
      <vt:lpstr>pav_U13</vt:lpstr>
      <vt:lpstr>zap_U13</vt:lpstr>
      <vt:lpstr>pav_U11</vt:lpstr>
      <vt:lpstr>zap_U11</vt:lpstr>
      <vt:lpstr>I.Stupen!Oblast_tisku</vt:lpstr>
      <vt:lpstr>I.StupenU11!Oblast_tisku</vt:lpstr>
      <vt:lpstr>pav_U11!Oblast_tisku</vt:lpstr>
      <vt:lpstr>pav_U13!Oblast_tisku</vt:lpstr>
      <vt:lpstr>pav_U15!Oblast_tisku</vt:lpstr>
      <vt:lpstr>pav_U17U19!Oblast_tisku</vt:lpstr>
      <vt:lpstr>seznam!Oblast_tisku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OBTM Křetín</dc:title>
  <dc:creator>LK</dc:creator>
  <cp:lastModifiedBy>Tomáš Harna</cp:lastModifiedBy>
  <cp:lastPrinted>2022-12-05T14:40:38Z</cp:lastPrinted>
  <dcterms:created xsi:type="dcterms:W3CDTF">2003-12-23T23:27:09Z</dcterms:created>
  <dcterms:modified xsi:type="dcterms:W3CDTF">2022-12-06T14:52:59Z</dcterms:modified>
</cp:coreProperties>
</file>