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arna\Documents\Osobni\Stolni tenis\Mladez 23-24\Rajec_2023_17_09\"/>
    </mc:Choice>
  </mc:AlternateContent>
  <xr:revisionPtr revIDLastSave="0" documentId="13_ncr:1_{3615DC14-50D3-4EE7-B616-A1C92825DE23}" xr6:coauthVersionLast="47" xr6:coauthVersionMax="47" xr10:uidLastSave="{00000000-0000-0000-0000-000000000000}"/>
  <bookViews>
    <workbookView xWindow="390" yWindow="390" windowWidth="24030" windowHeight="14235" tabRatio="674" activeTab="1" xr2:uid="{00000000-000D-0000-FFFF-FFFF00000000}"/>
  </bookViews>
  <sheets>
    <sheet name="seznam" sheetId="1" r:id="rId1"/>
    <sheet name="Prehledy" sheetId="18" r:id="rId2"/>
    <sheet name="divize" sheetId="2" r:id="rId3"/>
    <sheet name="Výsledky" sheetId="19" r:id="rId4"/>
  </sheets>
  <definedNames>
    <definedName name="_xlnm._FilterDatabase" localSheetId="0" hidden="1">seznam!$A$1:$K$153</definedName>
    <definedName name="_xlnm._FilterDatabase" localSheetId="3" hidden="1">Výsledky!$A$2:$F$42</definedName>
    <definedName name="_xlnm.Print_Area" localSheetId="2">divize!$A$1:$AI$210</definedName>
    <definedName name="_xlnm.Print_Area" localSheetId="0">seznam!$A$1:$I$111</definedName>
    <definedName name="_xlnm.Print_Area" localSheetId="3">Výsledky!$A$1:$F$42</definedName>
  </definedNames>
  <calcPr calcId="181029"/>
  <pivotCaches>
    <pivotCache cacheId="2" r:id="rId5"/>
  </pivotCaches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0" i="1" l="1"/>
  <c r="E109" i="1"/>
  <c r="E108" i="1"/>
  <c r="E107" i="1"/>
  <c r="E106" i="1"/>
  <c r="AT334" i="2" l="1"/>
  <c r="AN334" i="2"/>
  <c r="AM334" i="2"/>
  <c r="AT332" i="2"/>
  <c r="AN332" i="2"/>
  <c r="AM332" i="2"/>
  <c r="AT330" i="2"/>
  <c r="AN330" i="2"/>
  <c r="AM330" i="2"/>
  <c r="AT328" i="2"/>
  <c r="AN328" i="2"/>
  <c r="AM328" i="2"/>
  <c r="AT324" i="2"/>
  <c r="AN324" i="2"/>
  <c r="AM324" i="2"/>
  <c r="AT322" i="2"/>
  <c r="AN322" i="2"/>
  <c r="AM322" i="2"/>
  <c r="AT320" i="2"/>
  <c r="AN320" i="2"/>
  <c r="AM320" i="2"/>
  <c r="AT318" i="2"/>
  <c r="AN318" i="2"/>
  <c r="AM318" i="2"/>
  <c r="AT314" i="2"/>
  <c r="AN314" i="2"/>
  <c r="AM314" i="2"/>
  <c r="AT312" i="2"/>
  <c r="AN312" i="2"/>
  <c r="AM312" i="2"/>
  <c r="AT310" i="2"/>
  <c r="AN310" i="2"/>
  <c r="AM310" i="2"/>
  <c r="AT308" i="2"/>
  <c r="AN308" i="2"/>
  <c r="AM308" i="2"/>
  <c r="AT304" i="2"/>
  <c r="AN304" i="2"/>
  <c r="AM304" i="2"/>
  <c r="AT302" i="2"/>
  <c r="AN302" i="2"/>
  <c r="AM302" i="2"/>
  <c r="AT300" i="2"/>
  <c r="AN300" i="2"/>
  <c r="AM300" i="2"/>
  <c r="AT298" i="2"/>
  <c r="AN298" i="2"/>
  <c r="AM298" i="2"/>
  <c r="B295" i="2"/>
  <c r="B253" i="2"/>
  <c r="E136" i="1" l="1"/>
  <c r="E135" i="1"/>
  <c r="E13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3" i="1"/>
  <c r="E132" i="1"/>
  <c r="E131" i="1"/>
  <c r="E130" i="1"/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A208" i="2" l="1"/>
  <c r="A206" i="2"/>
  <c r="A204" i="2"/>
  <c r="A202" i="2"/>
  <c r="A198" i="2"/>
  <c r="A196" i="2"/>
  <c r="A194" i="2"/>
  <c r="A192" i="2"/>
  <c r="A166" i="2"/>
  <c r="A164" i="2"/>
  <c r="A162" i="2"/>
  <c r="A156" i="2"/>
  <c r="A154" i="2"/>
  <c r="A152" i="2"/>
  <c r="A150" i="2"/>
  <c r="A124" i="2"/>
  <c r="A122" i="2"/>
  <c r="A120" i="2"/>
  <c r="A118" i="2"/>
  <c r="A114" i="2"/>
  <c r="A112" i="2"/>
  <c r="A110" i="2"/>
  <c r="A108" i="2"/>
  <c r="A82" i="2"/>
  <c r="A80" i="2"/>
  <c r="A76" i="2"/>
  <c r="A72" i="2"/>
  <c r="A70" i="2"/>
  <c r="A68" i="2"/>
  <c r="A66" i="2"/>
  <c r="AK333" i="2"/>
  <c r="AJ333" i="2"/>
  <c r="AK332" i="2"/>
  <c r="AJ332" i="2"/>
  <c r="AK331" i="2"/>
  <c r="AJ331" i="2"/>
  <c r="AK330" i="2"/>
  <c r="AJ330" i="2"/>
  <c r="AK329" i="2"/>
  <c r="AJ329" i="2"/>
  <c r="AK328" i="2"/>
  <c r="AJ328" i="2"/>
  <c r="AK323" i="2"/>
  <c r="AJ323" i="2"/>
  <c r="AK322" i="2"/>
  <c r="AJ322" i="2"/>
  <c r="AK321" i="2"/>
  <c r="AJ321" i="2"/>
  <c r="AK320" i="2"/>
  <c r="AJ320" i="2"/>
  <c r="AK319" i="2"/>
  <c r="AJ319" i="2"/>
  <c r="AK318" i="2"/>
  <c r="AJ318" i="2"/>
  <c r="AK313" i="2"/>
  <c r="AJ313" i="2"/>
  <c r="AK312" i="2"/>
  <c r="AJ312" i="2"/>
  <c r="AK311" i="2"/>
  <c r="AJ311" i="2"/>
  <c r="AK310" i="2"/>
  <c r="AJ310" i="2"/>
  <c r="AK309" i="2"/>
  <c r="AJ309" i="2"/>
  <c r="AK308" i="2"/>
  <c r="AJ308" i="2"/>
  <c r="AK303" i="2"/>
  <c r="AJ303" i="2"/>
  <c r="AK302" i="2"/>
  <c r="AJ302" i="2"/>
  <c r="AK301" i="2"/>
  <c r="AJ301" i="2"/>
  <c r="AK300" i="2"/>
  <c r="AJ300" i="2"/>
  <c r="AK299" i="2"/>
  <c r="AJ299" i="2"/>
  <c r="AK298" i="2"/>
  <c r="AJ298" i="2"/>
  <c r="AK291" i="2"/>
  <c r="AJ291" i="2"/>
  <c r="AK290" i="2"/>
  <c r="AJ290" i="2"/>
  <c r="AK289" i="2"/>
  <c r="AJ289" i="2"/>
  <c r="AK288" i="2"/>
  <c r="AJ288" i="2"/>
  <c r="AK287" i="2"/>
  <c r="AJ287" i="2"/>
  <c r="AK286" i="2"/>
  <c r="AJ286" i="2"/>
  <c r="AK281" i="2"/>
  <c r="AJ281" i="2"/>
  <c r="AK280" i="2"/>
  <c r="AJ280" i="2"/>
  <c r="AK279" i="2"/>
  <c r="AJ279" i="2"/>
  <c r="AK278" i="2"/>
  <c r="AJ278" i="2"/>
  <c r="AK277" i="2"/>
  <c r="AJ277" i="2"/>
  <c r="AK276" i="2"/>
  <c r="AJ276" i="2"/>
  <c r="AK271" i="2"/>
  <c r="AJ271" i="2"/>
  <c r="AK270" i="2"/>
  <c r="AJ270" i="2"/>
  <c r="AK269" i="2"/>
  <c r="AJ269" i="2"/>
  <c r="AK268" i="2"/>
  <c r="AJ268" i="2"/>
  <c r="AK267" i="2"/>
  <c r="AJ267" i="2"/>
  <c r="AK266" i="2"/>
  <c r="AJ266" i="2"/>
  <c r="AK261" i="2"/>
  <c r="AJ261" i="2"/>
  <c r="AK260" i="2"/>
  <c r="AJ260" i="2"/>
  <c r="AK259" i="2"/>
  <c r="AJ259" i="2"/>
  <c r="AK258" i="2"/>
  <c r="AJ258" i="2"/>
  <c r="AK257" i="2"/>
  <c r="AJ257" i="2"/>
  <c r="AK256" i="2"/>
  <c r="AJ256" i="2"/>
  <c r="AK249" i="2"/>
  <c r="AJ249" i="2"/>
  <c r="AK248" i="2"/>
  <c r="AJ248" i="2"/>
  <c r="AK247" i="2"/>
  <c r="AJ247" i="2"/>
  <c r="AK246" i="2"/>
  <c r="AJ246" i="2"/>
  <c r="AK245" i="2"/>
  <c r="AJ245" i="2"/>
  <c r="AK244" i="2"/>
  <c r="AJ244" i="2"/>
  <c r="AK239" i="2"/>
  <c r="AJ239" i="2"/>
  <c r="AK238" i="2"/>
  <c r="AJ238" i="2"/>
  <c r="AK237" i="2"/>
  <c r="AJ237" i="2"/>
  <c r="AK236" i="2"/>
  <c r="AJ236" i="2"/>
  <c r="AK235" i="2"/>
  <c r="AJ235" i="2"/>
  <c r="AK234" i="2"/>
  <c r="AJ234" i="2"/>
  <c r="AK229" i="2"/>
  <c r="AJ229" i="2"/>
  <c r="AK228" i="2"/>
  <c r="AJ228" i="2"/>
  <c r="AK227" i="2"/>
  <c r="AJ227" i="2"/>
  <c r="AK226" i="2"/>
  <c r="AJ226" i="2"/>
  <c r="AK225" i="2"/>
  <c r="AJ225" i="2"/>
  <c r="AK224" i="2"/>
  <c r="AJ224" i="2"/>
  <c r="AK219" i="2"/>
  <c r="AJ219" i="2"/>
  <c r="AK218" i="2"/>
  <c r="AJ218" i="2"/>
  <c r="AK217" i="2"/>
  <c r="AJ217" i="2"/>
  <c r="AK216" i="2"/>
  <c r="AJ216" i="2"/>
  <c r="AK215" i="2"/>
  <c r="AJ215" i="2"/>
  <c r="AK214" i="2"/>
  <c r="AJ214" i="2"/>
  <c r="AK187" i="2"/>
  <c r="AJ187" i="2"/>
  <c r="AK186" i="2"/>
  <c r="AJ186" i="2"/>
  <c r="AK185" i="2"/>
  <c r="AJ185" i="2"/>
  <c r="AK184" i="2"/>
  <c r="AJ184" i="2"/>
  <c r="AK183" i="2"/>
  <c r="AJ183" i="2"/>
  <c r="AK182" i="2"/>
  <c r="AJ182" i="2"/>
  <c r="AK177" i="2"/>
  <c r="AJ177" i="2"/>
  <c r="AK176" i="2"/>
  <c r="AJ176" i="2"/>
  <c r="AK175" i="2"/>
  <c r="AJ175" i="2"/>
  <c r="AK174" i="2"/>
  <c r="AJ174" i="2"/>
  <c r="AK173" i="2"/>
  <c r="AJ173" i="2"/>
  <c r="AK172" i="2"/>
  <c r="AJ172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40" i="2"/>
  <c r="A38" i="2"/>
  <c r="A36" i="2"/>
  <c r="A34" i="2"/>
  <c r="A30" i="2"/>
  <c r="A28" i="2"/>
  <c r="A26" i="2"/>
  <c r="A24" i="2"/>
  <c r="AK19" i="2"/>
  <c r="AJ19" i="2"/>
  <c r="AK18" i="2"/>
  <c r="AJ18" i="2"/>
  <c r="AK17" i="2"/>
  <c r="AJ17" i="2"/>
  <c r="AK16" i="2"/>
  <c r="AJ16" i="2"/>
  <c r="AK15" i="2"/>
  <c r="AJ15" i="2"/>
  <c r="AK14" i="2"/>
  <c r="AJ14" i="2"/>
  <c r="AK9" i="2"/>
  <c r="AK8" i="2"/>
  <c r="AK7" i="2"/>
  <c r="AK6" i="2"/>
  <c r="AK5" i="2"/>
  <c r="AK4" i="2"/>
  <c r="AJ9" i="2"/>
  <c r="AJ8" i="2"/>
  <c r="AJ7" i="2"/>
  <c r="AJ5" i="2"/>
  <c r="AJ6" i="2"/>
  <c r="AJ4" i="2"/>
  <c r="AE143" i="2" l="1"/>
  <c r="AQ330" i="2"/>
  <c r="AP330" i="2"/>
  <c r="AR330" i="2" s="1"/>
  <c r="AQ329" i="2"/>
  <c r="AP329" i="2"/>
  <c r="AR329" i="2" s="1"/>
  <c r="AQ332" i="2"/>
  <c r="AP332" i="2"/>
  <c r="AQ328" i="2"/>
  <c r="AP328" i="2"/>
  <c r="AR328" i="2" s="1"/>
  <c r="AP331" i="2"/>
  <c r="AR331" i="2" s="1"/>
  <c r="AQ331" i="2"/>
  <c r="AQ333" i="2"/>
  <c r="AP333" i="2"/>
  <c r="AP320" i="2"/>
  <c r="AQ320" i="2"/>
  <c r="AQ322" i="2"/>
  <c r="AP322" i="2"/>
  <c r="AQ319" i="2"/>
  <c r="AP319" i="2"/>
  <c r="AP323" i="2"/>
  <c r="AQ323" i="2"/>
  <c r="AP318" i="2"/>
  <c r="AQ318" i="2"/>
  <c r="AQ321" i="2"/>
  <c r="AP321" i="2"/>
  <c r="AQ310" i="2"/>
  <c r="AP310" i="2"/>
  <c r="AQ312" i="2"/>
  <c r="AP312" i="2"/>
  <c r="AR312" i="2" s="1"/>
  <c r="AQ309" i="2"/>
  <c r="AP309" i="2"/>
  <c r="AP311" i="2"/>
  <c r="AQ311" i="2"/>
  <c r="AQ313" i="2"/>
  <c r="AP313" i="2"/>
  <c r="AP308" i="2"/>
  <c r="AQ308" i="2"/>
  <c r="AP300" i="2"/>
  <c r="AQ300" i="2"/>
  <c r="AQ299" i="2"/>
  <c r="AP299" i="2"/>
  <c r="AQ302" i="2"/>
  <c r="AP302" i="2"/>
  <c r="AR302" i="2" s="1"/>
  <c r="AQ298" i="2"/>
  <c r="AP298" i="2"/>
  <c r="AQ301" i="2"/>
  <c r="AP301" i="2"/>
  <c r="AQ303" i="2"/>
  <c r="AP303" i="2"/>
  <c r="AI61" i="2"/>
  <c r="AI60" i="2"/>
  <c r="AI59" i="2"/>
  <c r="AI56" i="2"/>
  <c r="AI58" i="2"/>
  <c r="AI57" i="2"/>
  <c r="AI187" i="2"/>
  <c r="AI186" i="2"/>
  <c r="AI185" i="2"/>
  <c r="AI184" i="2"/>
  <c r="AI183" i="2"/>
  <c r="AI182" i="2"/>
  <c r="AI177" i="2"/>
  <c r="AI175" i="2"/>
  <c r="AI173" i="2"/>
  <c r="AI172" i="2"/>
  <c r="AI176" i="2"/>
  <c r="AI174" i="2"/>
  <c r="AK207" i="2"/>
  <c r="AJ205" i="2"/>
  <c r="AJ202" i="2"/>
  <c r="AK206" i="2"/>
  <c r="AJ204" i="2"/>
  <c r="AK202" i="2"/>
  <c r="AJ207" i="2"/>
  <c r="AK204" i="2"/>
  <c r="AK203" i="2"/>
  <c r="AJ206" i="2"/>
  <c r="AK205" i="2"/>
  <c r="AJ203" i="2"/>
  <c r="AJ27" i="2"/>
  <c r="AJ24" i="2"/>
  <c r="AK29" i="2"/>
  <c r="AR308" i="2" l="1"/>
  <c r="AR323" i="2"/>
  <c r="AR319" i="2"/>
  <c r="AR320" i="2"/>
  <c r="AR332" i="2"/>
  <c r="AR333" i="2"/>
  <c r="AR322" i="2"/>
  <c r="AR321" i="2"/>
  <c r="AR318" i="2"/>
  <c r="AR310" i="2"/>
  <c r="AR313" i="2"/>
  <c r="AR309" i="2"/>
  <c r="AR311" i="2"/>
  <c r="AR299" i="2"/>
  <c r="AR298" i="2"/>
  <c r="AR300" i="2"/>
  <c r="AR303" i="2"/>
  <c r="AR301" i="2"/>
  <c r="B1" i="2"/>
  <c r="AT262" i="2"/>
  <c r="AT260" i="2"/>
  <c r="AT258" i="2"/>
  <c r="AT256" i="2"/>
  <c r="AT292" i="2"/>
  <c r="AT290" i="2"/>
  <c r="AT288" i="2"/>
  <c r="AT286" i="2"/>
  <c r="AT282" i="2"/>
  <c r="AT280" i="2"/>
  <c r="AT278" i="2"/>
  <c r="AT276" i="2"/>
  <c r="AT272" i="2"/>
  <c r="AT270" i="2"/>
  <c r="AT268" i="2"/>
  <c r="AT266" i="2"/>
  <c r="AS332" i="2"/>
  <c r="AS318" i="2"/>
  <c r="AS330" i="2"/>
  <c r="AS320" i="2"/>
  <c r="AS322" i="2"/>
  <c r="AS300" i="2"/>
  <c r="AS324" i="2"/>
  <c r="AS302" i="2"/>
  <c r="AS334" i="2"/>
  <c r="AS304" i="2"/>
  <c r="AS308" i="2"/>
  <c r="AS298" i="2"/>
  <c r="AS312" i="2"/>
  <c r="AS314" i="2"/>
  <c r="AS310" i="2"/>
  <c r="AS328" i="2"/>
  <c r="AK39" i="2" l="1"/>
  <c r="AJ37" i="2"/>
  <c r="AJ34" i="2"/>
  <c r="AT230" i="2" l="1"/>
  <c r="AT228" i="2"/>
  <c r="AT226" i="2"/>
  <c r="AT224" i="2"/>
  <c r="AT220" i="2"/>
  <c r="AT218" i="2"/>
  <c r="AT216" i="2"/>
  <c r="AT214" i="2"/>
  <c r="AT188" i="2"/>
  <c r="AT186" i="2"/>
  <c r="AT184" i="2"/>
  <c r="AT182" i="2"/>
  <c r="AT178" i="2"/>
  <c r="AT176" i="2"/>
  <c r="AT174" i="2"/>
  <c r="AT172" i="2"/>
  <c r="AT146" i="2"/>
  <c r="AT144" i="2"/>
  <c r="AT142" i="2"/>
  <c r="AT140" i="2"/>
  <c r="AT136" i="2"/>
  <c r="AT134" i="2"/>
  <c r="AT132" i="2"/>
  <c r="AT130" i="2"/>
  <c r="AT104" i="2"/>
  <c r="AT102" i="2"/>
  <c r="AT100" i="2"/>
  <c r="AT98" i="2"/>
  <c r="AT94" i="2"/>
  <c r="AT92" i="2"/>
  <c r="AT90" i="2"/>
  <c r="AT88" i="2"/>
  <c r="AT62" i="2"/>
  <c r="AT60" i="2"/>
  <c r="AT58" i="2"/>
  <c r="AT56" i="2"/>
  <c r="AT52" i="2"/>
  <c r="AT50" i="2"/>
  <c r="AT48" i="2"/>
  <c r="AT46" i="2"/>
  <c r="AT20" i="2"/>
  <c r="AT18" i="2"/>
  <c r="AT16" i="2"/>
  <c r="AT14" i="2"/>
  <c r="AT10" i="2"/>
  <c r="AT8" i="2"/>
  <c r="AT6" i="2"/>
  <c r="AT4" i="2"/>
  <c r="AJ194" i="2" l="1"/>
  <c r="AK196" i="2"/>
  <c r="AK192" i="2"/>
  <c r="AK194" i="2"/>
  <c r="AK193" i="2"/>
  <c r="AJ197" i="2"/>
  <c r="AJ195" i="2"/>
  <c r="AK197" i="2"/>
  <c r="AJ192" i="2"/>
  <c r="AK195" i="2"/>
  <c r="AJ193" i="2"/>
  <c r="AJ196" i="2"/>
  <c r="AJ155" i="2"/>
  <c r="AK152" i="2"/>
  <c r="AK151" i="2"/>
  <c r="AK165" i="2"/>
  <c r="AJ163" i="2"/>
  <c r="AJ160" i="2"/>
  <c r="AJ153" i="2"/>
  <c r="AJ150" i="2"/>
  <c r="AK155" i="2"/>
  <c r="AJ164" i="2"/>
  <c r="AK163" i="2"/>
  <c r="AJ161" i="2"/>
  <c r="AK164" i="2"/>
  <c r="AK160" i="2"/>
  <c r="AJ162" i="2"/>
  <c r="AK154" i="2"/>
  <c r="AJ152" i="2"/>
  <c r="AK150" i="2"/>
  <c r="AK153" i="2"/>
  <c r="AJ151" i="2"/>
  <c r="AJ154" i="2"/>
  <c r="AJ165" i="2"/>
  <c r="AK162" i="2"/>
  <c r="AK161" i="2"/>
  <c r="AJ123" i="2"/>
  <c r="AK120" i="2"/>
  <c r="AK119" i="2"/>
  <c r="AK122" i="2"/>
  <c r="AJ120" i="2"/>
  <c r="AK118" i="2"/>
  <c r="AK110" i="2"/>
  <c r="AJ113" i="2"/>
  <c r="AK109" i="2"/>
  <c r="AK123" i="2"/>
  <c r="AJ121" i="2"/>
  <c r="AJ118" i="2"/>
  <c r="AJ111" i="2"/>
  <c r="AJ108" i="2"/>
  <c r="AK113" i="2"/>
  <c r="AJ110" i="2"/>
  <c r="AK112" i="2"/>
  <c r="AK108" i="2"/>
  <c r="AK111" i="2"/>
  <c r="AJ109" i="2"/>
  <c r="AJ112" i="2"/>
  <c r="AJ122" i="2"/>
  <c r="AJ119" i="2"/>
  <c r="AK121" i="2"/>
  <c r="AJ81" i="2"/>
  <c r="AK78" i="2"/>
  <c r="AK77" i="2"/>
  <c r="AK68" i="2"/>
  <c r="AK67" i="2"/>
  <c r="AJ71" i="2"/>
  <c r="AK80" i="2"/>
  <c r="AK76" i="2"/>
  <c r="AJ78" i="2"/>
  <c r="AK81" i="2"/>
  <c r="AJ79" i="2"/>
  <c r="AJ76" i="2"/>
  <c r="AJ69" i="2"/>
  <c r="AK71" i="2"/>
  <c r="AJ66" i="2"/>
  <c r="AJ68" i="2"/>
  <c r="AK70" i="2"/>
  <c r="AK66" i="2"/>
  <c r="AJ80" i="2"/>
  <c r="AK79" i="2"/>
  <c r="AJ77" i="2"/>
  <c r="AK69" i="2"/>
  <c r="AJ67" i="2"/>
  <c r="AJ70" i="2"/>
  <c r="AJ26" i="2"/>
  <c r="AK24" i="2"/>
  <c r="AK28" i="2"/>
  <c r="AK37" i="2"/>
  <c r="AJ38" i="2"/>
  <c r="AJ35" i="2"/>
  <c r="AK35" i="2"/>
  <c r="AJ39" i="2"/>
  <c r="AK36" i="2"/>
  <c r="AK26" i="2"/>
  <c r="AK25" i="2"/>
  <c r="AJ29" i="2"/>
  <c r="AK27" i="2"/>
  <c r="AJ25" i="2"/>
  <c r="AJ28" i="2"/>
  <c r="AK38" i="2"/>
  <c r="AJ36" i="2"/>
  <c r="AK34" i="2"/>
  <c r="AT248" i="2"/>
  <c r="AT246" i="2"/>
  <c r="AT244" i="2"/>
  <c r="AT238" i="2"/>
  <c r="AT236" i="2"/>
  <c r="AT240" i="2"/>
  <c r="AT234" i="2"/>
  <c r="AT250" i="2"/>
  <c r="AT194" i="2"/>
  <c r="AT196" i="2"/>
  <c r="AT202" i="2"/>
  <c r="AT192" i="2"/>
  <c r="AT204" i="2"/>
  <c r="AT198" i="2"/>
  <c r="AT206" i="2"/>
  <c r="AT208" i="2"/>
  <c r="AT164" i="2"/>
  <c r="AT156" i="2"/>
  <c r="AT162" i="2"/>
  <c r="AT152" i="2"/>
  <c r="AT154" i="2"/>
  <c r="AT150" i="2"/>
  <c r="AT160" i="2"/>
  <c r="AT166" i="2"/>
  <c r="AT114" i="2"/>
  <c r="AT112" i="2"/>
  <c r="AT122" i="2"/>
  <c r="AT110" i="2"/>
  <c r="AT120" i="2"/>
  <c r="AT108" i="2"/>
  <c r="AT118" i="2"/>
  <c r="AT124" i="2"/>
  <c r="AT66" i="2"/>
  <c r="AT76" i="2"/>
  <c r="AT68" i="2"/>
  <c r="AT70" i="2"/>
  <c r="AT80" i="2"/>
  <c r="AT72" i="2"/>
  <c r="AT78" i="2"/>
  <c r="AT82" i="2"/>
  <c r="AT38" i="2"/>
  <c r="AT40" i="2"/>
  <c r="AT36" i="2"/>
  <c r="AT24" i="2"/>
  <c r="AT26" i="2"/>
  <c r="AT28" i="2"/>
  <c r="AT34" i="2"/>
  <c r="AT30" i="2"/>
  <c r="C293" i="2" l="1"/>
  <c r="C292" i="2"/>
  <c r="C291" i="2"/>
  <c r="C290" i="2"/>
  <c r="C289" i="2"/>
  <c r="C288" i="2"/>
  <c r="C287" i="2"/>
  <c r="C286" i="2"/>
  <c r="C283" i="2"/>
  <c r="C282" i="2"/>
  <c r="C281" i="2"/>
  <c r="C280" i="2"/>
  <c r="C279" i="2"/>
  <c r="C278" i="2"/>
  <c r="C277" i="2"/>
  <c r="C276" i="2"/>
  <c r="C273" i="2"/>
  <c r="C272" i="2"/>
  <c r="C271" i="2"/>
  <c r="C270" i="2"/>
  <c r="C269" i="2"/>
  <c r="C268" i="2"/>
  <c r="C267" i="2"/>
  <c r="C266" i="2"/>
  <c r="C263" i="2"/>
  <c r="C262" i="2"/>
  <c r="C261" i="2"/>
  <c r="C260" i="2"/>
  <c r="C259" i="2"/>
  <c r="C258" i="2"/>
  <c r="C257" i="2"/>
  <c r="C256" i="2"/>
  <c r="C251" i="2"/>
  <c r="C250" i="2"/>
  <c r="C249" i="2"/>
  <c r="C248" i="2"/>
  <c r="C247" i="2"/>
  <c r="C246" i="2"/>
  <c r="C245" i="2"/>
  <c r="C244" i="2"/>
  <c r="C241" i="2"/>
  <c r="C240" i="2"/>
  <c r="C239" i="2"/>
  <c r="C238" i="2"/>
  <c r="C237" i="2"/>
  <c r="C236" i="2"/>
  <c r="C235" i="2"/>
  <c r="C234" i="2"/>
  <c r="C231" i="2"/>
  <c r="C230" i="2"/>
  <c r="C229" i="2"/>
  <c r="C228" i="2"/>
  <c r="C227" i="2"/>
  <c r="C226" i="2"/>
  <c r="C225" i="2"/>
  <c r="C224" i="2"/>
  <c r="C221" i="2"/>
  <c r="C220" i="2"/>
  <c r="C219" i="2"/>
  <c r="C218" i="2"/>
  <c r="C217" i="2"/>
  <c r="C216" i="2"/>
  <c r="C215" i="2"/>
  <c r="C214" i="2"/>
  <c r="C189" i="2"/>
  <c r="C188" i="2"/>
  <c r="C187" i="2"/>
  <c r="C186" i="2"/>
  <c r="C185" i="2"/>
  <c r="C184" i="2"/>
  <c r="C183" i="2"/>
  <c r="C182" i="2"/>
  <c r="C179" i="2"/>
  <c r="C178" i="2"/>
  <c r="C177" i="2"/>
  <c r="C176" i="2"/>
  <c r="C175" i="2"/>
  <c r="C174" i="2"/>
  <c r="C173" i="2"/>
  <c r="C172" i="2"/>
  <c r="C147" i="2"/>
  <c r="C146" i="2"/>
  <c r="C145" i="2"/>
  <c r="C144" i="2"/>
  <c r="C143" i="2"/>
  <c r="C142" i="2"/>
  <c r="C141" i="2"/>
  <c r="C140" i="2"/>
  <c r="C137" i="2"/>
  <c r="C136" i="2"/>
  <c r="C135" i="2"/>
  <c r="C134" i="2"/>
  <c r="C133" i="2"/>
  <c r="C132" i="2"/>
  <c r="C131" i="2"/>
  <c r="C130" i="2"/>
  <c r="C105" i="2"/>
  <c r="C104" i="2"/>
  <c r="C103" i="2"/>
  <c r="C102" i="2"/>
  <c r="C101" i="2"/>
  <c r="C100" i="2"/>
  <c r="C99" i="2"/>
  <c r="C98" i="2"/>
  <c r="C95" i="2"/>
  <c r="C94" i="2"/>
  <c r="C93" i="2"/>
  <c r="C92" i="2"/>
  <c r="C91" i="2"/>
  <c r="C90" i="2"/>
  <c r="C89" i="2"/>
  <c r="C88" i="2"/>
  <c r="C63" i="2"/>
  <c r="C62" i="2"/>
  <c r="C61" i="2"/>
  <c r="C60" i="2"/>
  <c r="C59" i="2"/>
  <c r="C58" i="2"/>
  <c r="C57" i="2"/>
  <c r="C56" i="2"/>
  <c r="C53" i="2"/>
  <c r="C52" i="2"/>
  <c r="C51" i="2"/>
  <c r="C50" i="2"/>
  <c r="C49" i="2"/>
  <c r="C48" i="2"/>
  <c r="C47" i="2"/>
  <c r="C46" i="2"/>
  <c r="C21" i="2"/>
  <c r="C20" i="2"/>
  <c r="C19" i="2"/>
  <c r="C18" i="2"/>
  <c r="C17" i="2"/>
  <c r="C16" i="2"/>
  <c r="C15" i="2"/>
  <c r="C14" i="2"/>
  <c r="C11" i="2"/>
  <c r="C9" i="2"/>
  <c r="C10" i="2"/>
  <c r="C8" i="2"/>
  <c r="C6" i="2"/>
  <c r="C7" i="2"/>
  <c r="C5" i="2"/>
  <c r="C4" i="2"/>
  <c r="AM292" i="2"/>
  <c r="AM290" i="2"/>
  <c r="AM288" i="2"/>
  <c r="AM286" i="2"/>
  <c r="AM282" i="2"/>
  <c r="AM280" i="2"/>
  <c r="AM278" i="2"/>
  <c r="AM276" i="2"/>
  <c r="AM272" i="2"/>
  <c r="AM270" i="2"/>
  <c r="AM268" i="2"/>
  <c r="AM266" i="2"/>
  <c r="AM262" i="2"/>
  <c r="AM260" i="2"/>
  <c r="AM258" i="2"/>
  <c r="AM256" i="2"/>
  <c r="AM234" i="2"/>
  <c r="AM236" i="2"/>
  <c r="AM238" i="2"/>
  <c r="AM240" i="2"/>
  <c r="AM244" i="2"/>
  <c r="AM246" i="2"/>
  <c r="AM248" i="2"/>
  <c r="AM250" i="2"/>
  <c r="AE259" i="2" l="1"/>
  <c r="AP261" i="2"/>
  <c r="AQ256" i="2"/>
  <c r="AQ258" i="2"/>
  <c r="AQ260" i="2"/>
  <c r="AP266" i="2"/>
  <c r="AQ268" i="2"/>
  <c r="AP270" i="2"/>
  <c r="AP271" i="2"/>
  <c r="AP267" i="2"/>
  <c r="AQ269" i="2"/>
  <c r="AQ267" i="2"/>
  <c r="AQ271" i="2"/>
  <c r="AG261" i="2"/>
  <c r="AE257" i="2"/>
  <c r="AE261" i="2"/>
  <c r="AP269" i="2"/>
  <c r="AQ277" i="2"/>
  <c r="AP257" i="2"/>
  <c r="AQ281" i="2"/>
  <c r="AE256" i="2"/>
  <c r="AQ259" i="2"/>
  <c r="AQ291" i="2"/>
  <c r="AQ288" i="2"/>
  <c r="AQ289" i="2"/>
  <c r="AQ286" i="2"/>
  <c r="AQ290" i="2"/>
  <c r="AP287" i="2"/>
  <c r="AP291" i="2"/>
  <c r="AP279" i="2"/>
  <c r="AR279" i="2" s="1"/>
  <c r="AQ276" i="2"/>
  <c r="AQ278" i="2"/>
  <c r="AQ280" i="2"/>
  <c r="AP277" i="2"/>
  <c r="AR277" i="2" s="1"/>
  <c r="AP281" i="2"/>
  <c r="AQ279" i="2"/>
  <c r="AQ270" i="2"/>
  <c r="AG257" i="2"/>
  <c r="AE260" i="2"/>
  <c r="AQ257" i="2"/>
  <c r="AQ261" i="2"/>
  <c r="AG259" i="2"/>
  <c r="AP259" i="2"/>
  <c r="AR259" i="2" s="1"/>
  <c r="AE258" i="2"/>
  <c r="AQ287" i="2"/>
  <c r="AP289" i="2"/>
  <c r="AP286" i="2"/>
  <c r="AP288" i="2"/>
  <c r="AP290" i="2"/>
  <c r="AP276" i="2"/>
  <c r="AP278" i="2"/>
  <c r="AP280" i="2"/>
  <c r="AQ266" i="2"/>
  <c r="AP268" i="2"/>
  <c r="AR268" i="2" s="1"/>
  <c r="AP256" i="2"/>
  <c r="AR256" i="2" s="1"/>
  <c r="AP258" i="2"/>
  <c r="AR258" i="2" s="1"/>
  <c r="AP260" i="2"/>
  <c r="AR260" i="2" s="1"/>
  <c r="AG256" i="2"/>
  <c r="AG258" i="2"/>
  <c r="AG260" i="2"/>
  <c r="AR267" i="2" l="1"/>
  <c r="AR271" i="2"/>
  <c r="AR270" i="2"/>
  <c r="AR266" i="2"/>
  <c r="AR269" i="2"/>
  <c r="AR291" i="2"/>
  <c r="AR278" i="2"/>
  <c r="AR280" i="2"/>
  <c r="AR276" i="2"/>
  <c r="AR281" i="2"/>
  <c r="AR257" i="2"/>
  <c r="AR261" i="2"/>
  <c r="AR290" i="2"/>
  <c r="AR288" i="2"/>
  <c r="AR287" i="2"/>
  <c r="AR289" i="2"/>
  <c r="AR286" i="2"/>
  <c r="H4" i="2"/>
  <c r="AS278" i="2"/>
  <c r="AS280" i="2"/>
  <c r="AS286" i="2"/>
  <c r="AS272" i="2"/>
  <c r="AS256" i="2"/>
  <c r="AS260" i="2"/>
  <c r="AS292" i="2"/>
  <c r="AS262" i="2"/>
  <c r="AS266" i="2"/>
  <c r="AS276" i="2"/>
  <c r="AS270" i="2"/>
  <c r="AS288" i="2"/>
  <c r="AS268" i="2"/>
  <c r="AS282" i="2"/>
  <c r="AS258" i="2"/>
  <c r="AS290" i="2"/>
  <c r="T223" i="2" l="1"/>
  <c r="T233" i="2"/>
  <c r="T243" i="2"/>
  <c r="B211" i="2" l="1"/>
  <c r="B169" i="2"/>
  <c r="B127" i="2"/>
  <c r="B85" i="2"/>
  <c r="B43" i="2"/>
  <c r="C2" i="18"/>
  <c r="AG333" i="2" l="1"/>
  <c r="AG332" i="2"/>
  <c r="AG331" i="2"/>
  <c r="AG330" i="2"/>
  <c r="AG329" i="2"/>
  <c r="AG328" i="2"/>
  <c r="AG323" i="2"/>
  <c r="AG322" i="2"/>
  <c r="AG321" i="2"/>
  <c r="AG320" i="2"/>
  <c r="AG319" i="2"/>
  <c r="AG318" i="2"/>
  <c r="AG313" i="2"/>
  <c r="AG312" i="2"/>
  <c r="AG311" i="2"/>
  <c r="AG310" i="2"/>
  <c r="AG309" i="2"/>
  <c r="AG308" i="2"/>
  <c r="AG303" i="2"/>
  <c r="AG302" i="2"/>
  <c r="AG301" i="2"/>
  <c r="AG300" i="2"/>
  <c r="AG299" i="2"/>
  <c r="AG298" i="2"/>
  <c r="AE333" i="2"/>
  <c r="AE332" i="2"/>
  <c r="AE331" i="2"/>
  <c r="AE330" i="2"/>
  <c r="AE329" i="2"/>
  <c r="AE328" i="2"/>
  <c r="AE323" i="2"/>
  <c r="AE322" i="2"/>
  <c r="AE321" i="2"/>
  <c r="AE320" i="2"/>
  <c r="AE319" i="2"/>
  <c r="AE318" i="2"/>
  <c r="AE313" i="2"/>
  <c r="AE312" i="2"/>
  <c r="AE311" i="2"/>
  <c r="AE310" i="2"/>
  <c r="AE309" i="2"/>
  <c r="AE308" i="2"/>
  <c r="AE303" i="2"/>
  <c r="AE302" i="2"/>
  <c r="AE301" i="2"/>
  <c r="AE300" i="2"/>
  <c r="AE299" i="2"/>
  <c r="AE298" i="2"/>
  <c r="C346" i="2" l="1"/>
  <c r="C344" i="2"/>
  <c r="C342" i="2"/>
  <c r="C340" i="2"/>
  <c r="C335" i="2"/>
  <c r="C333" i="2"/>
  <c r="C331" i="2"/>
  <c r="C329" i="2"/>
  <c r="C325" i="2"/>
  <c r="C323" i="2"/>
  <c r="C321" i="2"/>
  <c r="C319" i="2"/>
  <c r="C315" i="2"/>
  <c r="C313" i="2"/>
  <c r="C311" i="2"/>
  <c r="C309" i="2"/>
  <c r="C305" i="2"/>
  <c r="C303" i="2"/>
  <c r="C301" i="2"/>
  <c r="C299" i="2"/>
  <c r="C345" i="2"/>
  <c r="C343" i="2"/>
  <c r="C341" i="2"/>
  <c r="C339" i="2"/>
  <c r="C334" i="2"/>
  <c r="C332" i="2"/>
  <c r="C330" i="2"/>
  <c r="C328" i="2"/>
  <c r="C324" i="2"/>
  <c r="C322" i="2"/>
  <c r="C320" i="2"/>
  <c r="C318" i="2"/>
  <c r="C314" i="2"/>
  <c r="C312" i="2"/>
  <c r="C310" i="2"/>
  <c r="C308" i="2"/>
  <c r="C304" i="2"/>
  <c r="C302" i="2"/>
  <c r="C300" i="2"/>
  <c r="C298" i="2"/>
  <c r="K345" i="2" l="1"/>
  <c r="O343" i="2"/>
  <c r="J345" i="2" s="1"/>
  <c r="N343" i="2"/>
  <c r="M343" i="2"/>
  <c r="L345" i="2" s="1"/>
  <c r="O341" i="2"/>
  <c r="G345" i="2" s="1"/>
  <c r="N341" i="2"/>
  <c r="H345" i="2" s="1"/>
  <c r="M341" i="2"/>
  <c r="I345" i="2" s="1"/>
  <c r="L341" i="2"/>
  <c r="G343" i="2" s="1"/>
  <c r="K341" i="2"/>
  <c r="H343" i="2" s="1"/>
  <c r="J341" i="2"/>
  <c r="I343" i="2" s="1"/>
  <c r="O339" i="2"/>
  <c r="D345" i="2" s="1"/>
  <c r="N339" i="2"/>
  <c r="E345" i="2" s="1"/>
  <c r="M339" i="2"/>
  <c r="F345" i="2" s="1"/>
  <c r="L339" i="2"/>
  <c r="D343" i="2" s="1"/>
  <c r="K339" i="2"/>
  <c r="E343" i="2" s="1"/>
  <c r="J339" i="2"/>
  <c r="F343" i="2" s="1"/>
  <c r="I339" i="2"/>
  <c r="D341" i="2" s="1"/>
  <c r="H339" i="2"/>
  <c r="E341" i="2" s="1"/>
  <c r="G339" i="2"/>
  <c r="N206" i="2"/>
  <c r="K208" i="2" s="1"/>
  <c r="N204" i="2"/>
  <c r="H208" i="2" s="1"/>
  <c r="K204" i="2"/>
  <c r="H206" i="2" s="1"/>
  <c r="N202" i="2"/>
  <c r="E208" i="2" s="1"/>
  <c r="K202" i="2"/>
  <c r="E206" i="2" s="1"/>
  <c r="H202" i="2"/>
  <c r="E204" i="2" s="1"/>
  <c r="N196" i="2"/>
  <c r="K198" i="2" s="1"/>
  <c r="N194" i="2"/>
  <c r="H198" i="2" s="1"/>
  <c r="K194" i="2"/>
  <c r="H196" i="2" s="1"/>
  <c r="N192" i="2"/>
  <c r="E198" i="2" s="1"/>
  <c r="K192" i="2"/>
  <c r="E196" i="2" s="1"/>
  <c r="H192" i="2"/>
  <c r="E194" i="2" s="1"/>
  <c r="N186" i="2"/>
  <c r="K188" i="2" s="1"/>
  <c r="W186" i="2"/>
  <c r="N184" i="2"/>
  <c r="H188" i="2" s="1"/>
  <c r="K184" i="2"/>
  <c r="H186" i="2" s="1"/>
  <c r="Y187" i="2"/>
  <c r="N182" i="2"/>
  <c r="E188" i="2" s="1"/>
  <c r="K182" i="2"/>
  <c r="E186" i="2" s="1"/>
  <c r="H182" i="2"/>
  <c r="E184" i="2" s="1"/>
  <c r="Y176" i="2"/>
  <c r="W177" i="2"/>
  <c r="N176" i="2"/>
  <c r="K178" i="2" s="1"/>
  <c r="W173" i="2"/>
  <c r="N174" i="2"/>
  <c r="H178" i="2"/>
  <c r="K174" i="2"/>
  <c r="H176" i="2" s="1"/>
  <c r="Y177" i="2"/>
  <c r="N172" i="2"/>
  <c r="E178" i="2" s="1"/>
  <c r="K172" i="2"/>
  <c r="E176" i="2" s="1"/>
  <c r="H172" i="2"/>
  <c r="E174" i="2" s="1"/>
  <c r="AI17" i="2"/>
  <c r="AI6" i="2"/>
  <c r="AI5" i="2"/>
  <c r="AI4" i="2"/>
  <c r="W330" i="2"/>
  <c r="Y331" i="2"/>
  <c r="W331" i="2"/>
  <c r="W320" i="2"/>
  <c r="Y319" i="2"/>
  <c r="Y321" i="2"/>
  <c r="Y323" i="2"/>
  <c r="W310" i="2"/>
  <c r="Y310" i="2"/>
  <c r="W309" i="2"/>
  <c r="W311" i="2"/>
  <c r="Y298" i="2"/>
  <c r="W303" i="2"/>
  <c r="W302" i="2"/>
  <c r="W301" i="2"/>
  <c r="Y286" i="2"/>
  <c r="Y287" i="2"/>
  <c r="Y289" i="2"/>
  <c r="W289" i="2"/>
  <c r="Y277" i="2"/>
  <c r="Y279" i="2"/>
  <c r="Y281" i="2"/>
  <c r="Y270" i="2"/>
  <c r="Y268" i="2"/>
  <c r="W267" i="2"/>
  <c r="Y271" i="2"/>
  <c r="Y260" i="2"/>
  <c r="W261" i="2"/>
  <c r="W257" i="2"/>
  <c r="W256" i="2"/>
  <c r="Y225" i="2"/>
  <c r="W225" i="2"/>
  <c r="W227" i="2"/>
  <c r="Y214" i="2"/>
  <c r="W219" i="2"/>
  <c r="W215" i="2"/>
  <c r="Y219" i="2"/>
  <c r="Y144" i="2"/>
  <c r="W145" i="2"/>
  <c r="Y143" i="2"/>
  <c r="W143" i="2"/>
  <c r="Y134" i="2"/>
  <c r="Y131" i="2"/>
  <c r="W130" i="2"/>
  <c r="Y98" i="2"/>
  <c r="Y99" i="2"/>
  <c r="Y101" i="2"/>
  <c r="Y103" i="2"/>
  <c r="Y92" i="2"/>
  <c r="Y89" i="2"/>
  <c r="Y91" i="2"/>
  <c r="Y60" i="2"/>
  <c r="W61" i="2"/>
  <c r="Y59" i="2"/>
  <c r="W56" i="2"/>
  <c r="Y50" i="2"/>
  <c r="W51" i="2"/>
  <c r="W47" i="2"/>
  <c r="W46" i="2"/>
  <c r="Y15" i="2"/>
  <c r="Y17" i="2"/>
  <c r="Y19" i="2"/>
  <c r="Y4" i="2"/>
  <c r="Y6" i="2"/>
  <c r="Y7" i="2"/>
  <c r="W7" i="2"/>
  <c r="J328" i="2"/>
  <c r="J330" i="2"/>
  <c r="O332" i="2"/>
  <c r="J334" i="2" s="1"/>
  <c r="L328" i="2"/>
  <c r="D332" i="2" s="1"/>
  <c r="M330" i="2"/>
  <c r="I334" i="2" s="1"/>
  <c r="I328" i="2"/>
  <c r="G328" i="2"/>
  <c r="F330" i="2" s="1"/>
  <c r="M332" i="2"/>
  <c r="L330" i="2"/>
  <c r="G332" i="2" s="1"/>
  <c r="O328" i="2"/>
  <c r="D334" i="2" s="1"/>
  <c r="M328" i="2"/>
  <c r="F334" i="2" s="1"/>
  <c r="J318" i="2"/>
  <c r="F322" i="2" s="1"/>
  <c r="L318" i="2"/>
  <c r="D322" i="2" s="1"/>
  <c r="O320" i="2"/>
  <c r="M320" i="2"/>
  <c r="I324" i="2" s="1"/>
  <c r="I318" i="2"/>
  <c r="G318" i="2"/>
  <c r="F320" i="2" s="1"/>
  <c r="M322" i="2"/>
  <c r="L324" i="2" s="1"/>
  <c r="L320" i="2"/>
  <c r="G322" i="2" s="1"/>
  <c r="J320" i="2"/>
  <c r="I322" i="2" s="1"/>
  <c r="O318" i="2"/>
  <c r="D324" i="2" s="1"/>
  <c r="M318" i="2"/>
  <c r="F324" i="2" s="1"/>
  <c r="J308" i="2"/>
  <c r="F312" i="2" s="1"/>
  <c r="L308" i="2"/>
  <c r="D312" i="2" s="1"/>
  <c r="O310" i="2"/>
  <c r="G314" i="2" s="1"/>
  <c r="M310" i="2"/>
  <c r="I314" i="2" s="1"/>
  <c r="I308" i="2"/>
  <c r="D310" i="2" s="1"/>
  <c r="G308" i="2"/>
  <c r="F310" i="2" s="1"/>
  <c r="M312" i="2"/>
  <c r="L314" i="2" s="1"/>
  <c r="O312" i="2"/>
  <c r="J314" i="2" s="1"/>
  <c r="L310" i="2"/>
  <c r="G312" i="2" s="1"/>
  <c r="J310" i="2"/>
  <c r="O308" i="2"/>
  <c r="D314" i="2" s="1"/>
  <c r="M308" i="2"/>
  <c r="F314" i="2" s="1"/>
  <c r="J298" i="2"/>
  <c r="F302" i="2" s="1"/>
  <c r="L298" i="2"/>
  <c r="D302" i="2" s="1"/>
  <c r="O300" i="2"/>
  <c r="G304" i="2" s="1"/>
  <c r="M300" i="2"/>
  <c r="I304" i="2" s="1"/>
  <c r="I298" i="2"/>
  <c r="G298" i="2"/>
  <c r="M302" i="2"/>
  <c r="L304" i="2" s="1"/>
  <c r="O302" i="2"/>
  <c r="J304" i="2" s="1"/>
  <c r="L300" i="2"/>
  <c r="G302" i="2" s="1"/>
  <c r="J300" i="2"/>
  <c r="O298" i="2"/>
  <c r="D304" i="2" s="1"/>
  <c r="M298" i="2"/>
  <c r="F304" i="2" s="1"/>
  <c r="N328" i="2"/>
  <c r="E334" i="2" s="1"/>
  <c r="O330" i="2"/>
  <c r="G334" i="2" s="1"/>
  <c r="N330" i="2"/>
  <c r="H334" i="2" s="1"/>
  <c r="N332" i="2"/>
  <c r="K334" i="2" s="1"/>
  <c r="K328" i="2"/>
  <c r="E332" i="2" s="1"/>
  <c r="K330" i="2"/>
  <c r="H332" i="2" s="1"/>
  <c r="H328" i="2"/>
  <c r="E330" i="2" s="1"/>
  <c r="N318" i="2"/>
  <c r="E324" i="2" s="1"/>
  <c r="N320" i="2"/>
  <c r="H324" i="2" s="1"/>
  <c r="O322" i="2"/>
  <c r="J324" i="2" s="1"/>
  <c r="N322" i="2"/>
  <c r="K324" i="2" s="1"/>
  <c r="K318" i="2"/>
  <c r="E322" i="2" s="1"/>
  <c r="K320" i="2"/>
  <c r="H322" i="2" s="1"/>
  <c r="H318" i="2"/>
  <c r="E320" i="2" s="1"/>
  <c r="N308" i="2"/>
  <c r="E314" i="2" s="1"/>
  <c r="N310" i="2"/>
  <c r="H314" i="2" s="1"/>
  <c r="N312" i="2"/>
  <c r="K314" i="2" s="1"/>
  <c r="K308" i="2"/>
  <c r="E312" i="2" s="1"/>
  <c r="K310" i="2"/>
  <c r="H312" i="2" s="1"/>
  <c r="H308" i="2"/>
  <c r="E310" i="2" s="1"/>
  <c r="N298" i="2"/>
  <c r="E304" i="2" s="1"/>
  <c r="N300" i="2"/>
  <c r="H304" i="2" s="1"/>
  <c r="N302" i="2"/>
  <c r="K304" i="2" s="1"/>
  <c r="K298" i="2"/>
  <c r="E302" i="2" s="1"/>
  <c r="K300" i="2"/>
  <c r="H302" i="2" s="1"/>
  <c r="H298" i="2"/>
  <c r="E300" i="2" s="1"/>
  <c r="N286" i="2"/>
  <c r="E292" i="2" s="1"/>
  <c r="N288" i="2"/>
  <c r="H292" i="2" s="1"/>
  <c r="N290" i="2"/>
  <c r="K292" i="2" s="1"/>
  <c r="K286" i="2"/>
  <c r="E290" i="2" s="1"/>
  <c r="K288" i="2"/>
  <c r="H290" i="2" s="1"/>
  <c r="H286" i="2"/>
  <c r="E288" i="2" s="1"/>
  <c r="N276" i="2"/>
  <c r="E282" i="2" s="1"/>
  <c r="N278" i="2"/>
  <c r="H282" i="2" s="1"/>
  <c r="N280" i="2"/>
  <c r="K282" i="2" s="1"/>
  <c r="K276" i="2"/>
  <c r="E280" i="2" s="1"/>
  <c r="K278" i="2"/>
  <c r="H280" i="2" s="1"/>
  <c r="H276" i="2"/>
  <c r="E278" i="2" s="1"/>
  <c r="N266" i="2"/>
  <c r="E272" i="2" s="1"/>
  <c r="N268" i="2"/>
  <c r="H272" i="2" s="1"/>
  <c r="N270" i="2"/>
  <c r="K272" i="2" s="1"/>
  <c r="K266" i="2"/>
  <c r="E270" i="2" s="1"/>
  <c r="K268" i="2"/>
  <c r="H270" i="2" s="1"/>
  <c r="H266" i="2"/>
  <c r="E268" i="2" s="1"/>
  <c r="N256" i="2"/>
  <c r="E262" i="2" s="1"/>
  <c r="N258" i="2"/>
  <c r="H262" i="2" s="1"/>
  <c r="N260" i="2"/>
  <c r="K262" i="2" s="1"/>
  <c r="K256" i="2"/>
  <c r="E260" i="2" s="1"/>
  <c r="K258" i="2"/>
  <c r="H260" i="2" s="1"/>
  <c r="H256" i="2"/>
  <c r="E258" i="2" s="1"/>
  <c r="N244" i="2"/>
  <c r="E250" i="2" s="1"/>
  <c r="N246" i="2"/>
  <c r="H250" i="2" s="1"/>
  <c r="N248" i="2"/>
  <c r="K250" i="2" s="1"/>
  <c r="K244" i="2"/>
  <c r="E248" i="2" s="1"/>
  <c r="K246" i="2"/>
  <c r="H248" i="2" s="1"/>
  <c r="H244" i="2"/>
  <c r="E246" i="2" s="1"/>
  <c r="N234" i="2"/>
  <c r="E240" i="2" s="1"/>
  <c r="N236" i="2"/>
  <c r="H240" i="2" s="1"/>
  <c r="N238" i="2"/>
  <c r="K240" i="2" s="1"/>
  <c r="K234" i="2"/>
  <c r="E238" i="2" s="1"/>
  <c r="K236" i="2"/>
  <c r="H238" i="2" s="1"/>
  <c r="H234" i="2"/>
  <c r="E236" i="2" s="1"/>
  <c r="N224" i="2"/>
  <c r="E230" i="2" s="1"/>
  <c r="N226" i="2"/>
  <c r="H230" i="2" s="1"/>
  <c r="N228" i="2"/>
  <c r="K230" i="2" s="1"/>
  <c r="K224" i="2"/>
  <c r="E228" i="2" s="1"/>
  <c r="K226" i="2"/>
  <c r="H228" i="2" s="1"/>
  <c r="H224" i="2"/>
  <c r="E226" i="2" s="1"/>
  <c r="N214" i="2"/>
  <c r="E220" i="2" s="1"/>
  <c r="N216" i="2"/>
  <c r="H220" i="2" s="1"/>
  <c r="N218" i="2"/>
  <c r="K220" i="2" s="1"/>
  <c r="K214" i="2"/>
  <c r="E218" i="2" s="1"/>
  <c r="K216" i="2"/>
  <c r="H218" i="2" s="1"/>
  <c r="H214" i="2"/>
  <c r="E216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 s="1"/>
  <c r="K110" i="2"/>
  <c r="H112" i="2" s="1"/>
  <c r="H108" i="2"/>
  <c r="E110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N90" i="2"/>
  <c r="H94" i="2" s="1"/>
  <c r="N92" i="2"/>
  <c r="K94" i="2" s="1"/>
  <c r="K88" i="2"/>
  <c r="E92" i="2" s="1"/>
  <c r="K90" i="2"/>
  <c r="H92" i="2" s="1"/>
  <c r="H88" i="2"/>
  <c r="E90" i="2" s="1"/>
  <c r="N76" i="2"/>
  <c r="E82" i="2" s="1"/>
  <c r="N78" i="2"/>
  <c r="H82" i="2" s="1"/>
  <c r="N80" i="2"/>
  <c r="K82" i="2" s="1"/>
  <c r="K76" i="2"/>
  <c r="E80" i="2" s="1"/>
  <c r="K78" i="2"/>
  <c r="H80" i="2" s="1"/>
  <c r="H76" i="2"/>
  <c r="E78" i="2" s="1"/>
  <c r="N66" i="2"/>
  <c r="E72" i="2" s="1"/>
  <c r="N68" i="2"/>
  <c r="H72" i="2" s="1"/>
  <c r="N70" i="2"/>
  <c r="K72" i="2" s="1"/>
  <c r="K66" i="2"/>
  <c r="E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E6" i="2"/>
  <c r="N6" i="2"/>
  <c r="H10" i="2" s="1"/>
  <c r="N4" i="2"/>
  <c r="E10" i="2" s="1"/>
  <c r="D330" i="2"/>
  <c r="F341" i="2"/>
  <c r="I332" i="2"/>
  <c r="P314" i="2" l="1"/>
  <c r="AI8" i="2"/>
  <c r="AI7" i="2"/>
  <c r="AI9" i="2"/>
  <c r="AI16" i="2"/>
  <c r="AI14" i="2"/>
  <c r="AI18" i="2"/>
  <c r="AI15" i="2"/>
  <c r="AI19" i="2"/>
  <c r="P302" i="2"/>
  <c r="AP227" i="2"/>
  <c r="AQ227" i="2"/>
  <c r="AQ225" i="2"/>
  <c r="AP225" i="2"/>
  <c r="AQ224" i="2"/>
  <c r="AP224" i="2"/>
  <c r="AQ229" i="2"/>
  <c r="AP229" i="2"/>
  <c r="AP226" i="2"/>
  <c r="AQ226" i="2"/>
  <c r="AQ228" i="2"/>
  <c r="AP228" i="2"/>
  <c r="AI218" i="2"/>
  <c r="AQ218" i="2"/>
  <c r="AP218" i="2"/>
  <c r="AI214" i="2"/>
  <c r="AQ214" i="2"/>
  <c r="AP214" i="2"/>
  <c r="AQ216" i="2"/>
  <c r="AP216" i="2"/>
  <c r="AQ219" i="2"/>
  <c r="AP219" i="2"/>
  <c r="AQ217" i="2"/>
  <c r="AP217" i="2"/>
  <c r="AI215" i="2"/>
  <c r="AP215" i="2"/>
  <c r="AQ215" i="2"/>
  <c r="AP183" i="2"/>
  <c r="AQ183" i="2"/>
  <c r="AP184" i="2"/>
  <c r="AQ184" i="2"/>
  <c r="AQ187" i="2"/>
  <c r="AP187" i="2"/>
  <c r="AQ182" i="2"/>
  <c r="AP182" i="2"/>
  <c r="AQ186" i="2"/>
  <c r="AP186" i="2"/>
  <c r="AQ185" i="2"/>
  <c r="AP185" i="2"/>
  <c r="AQ173" i="2"/>
  <c r="AP173" i="2"/>
  <c r="AP175" i="2"/>
  <c r="AQ175" i="2"/>
  <c r="AQ176" i="2"/>
  <c r="AP176" i="2"/>
  <c r="AQ172" i="2"/>
  <c r="AP172" i="2"/>
  <c r="AQ174" i="2"/>
  <c r="AP174" i="2"/>
  <c r="AQ177" i="2"/>
  <c r="AP177" i="2"/>
  <c r="AQ140" i="2"/>
  <c r="AP140" i="2"/>
  <c r="AP142" i="2"/>
  <c r="AQ142" i="2"/>
  <c r="AQ144" i="2"/>
  <c r="AP144" i="2"/>
  <c r="AQ141" i="2"/>
  <c r="AP141" i="2"/>
  <c r="AQ143" i="2"/>
  <c r="AP143" i="2"/>
  <c r="AP145" i="2"/>
  <c r="AQ145" i="2"/>
  <c r="AQ130" i="2"/>
  <c r="AP130" i="2"/>
  <c r="AQ132" i="2"/>
  <c r="AP132" i="2"/>
  <c r="AP134" i="2"/>
  <c r="AQ134" i="2"/>
  <c r="AQ131" i="2"/>
  <c r="AP131" i="2"/>
  <c r="AP133" i="2"/>
  <c r="AQ133" i="2"/>
  <c r="AQ135" i="2"/>
  <c r="AP135" i="2"/>
  <c r="AQ98" i="2"/>
  <c r="AP98" i="2"/>
  <c r="AP100" i="2"/>
  <c r="AQ100" i="2"/>
  <c r="AQ102" i="2"/>
  <c r="AP102" i="2"/>
  <c r="AP99" i="2"/>
  <c r="AQ99" i="2"/>
  <c r="AQ101" i="2"/>
  <c r="AP101" i="2"/>
  <c r="AP103" i="2"/>
  <c r="AQ103" i="2"/>
  <c r="AQ88" i="2"/>
  <c r="AP88" i="2"/>
  <c r="AQ90" i="2"/>
  <c r="AP90" i="2"/>
  <c r="AQ92" i="2"/>
  <c r="AP92" i="2"/>
  <c r="AQ89" i="2"/>
  <c r="AP89" i="2"/>
  <c r="AP91" i="2"/>
  <c r="AQ91" i="2"/>
  <c r="AQ93" i="2"/>
  <c r="AP93" i="2"/>
  <c r="AP56" i="2"/>
  <c r="AQ56" i="2"/>
  <c r="AQ60" i="2"/>
  <c r="AP60" i="2"/>
  <c r="AQ57" i="2"/>
  <c r="AP57" i="2"/>
  <c r="AP59" i="2"/>
  <c r="AQ59" i="2"/>
  <c r="AQ61" i="2"/>
  <c r="AP61" i="2"/>
  <c r="AQ58" i="2"/>
  <c r="AP58" i="2"/>
  <c r="AQ46" i="2"/>
  <c r="AP46" i="2"/>
  <c r="AQ48" i="2"/>
  <c r="AP48" i="2"/>
  <c r="AQ50" i="2"/>
  <c r="AP50" i="2"/>
  <c r="AQ47" i="2"/>
  <c r="AP47" i="2"/>
  <c r="AP49" i="2"/>
  <c r="AQ49" i="2"/>
  <c r="AQ51" i="2"/>
  <c r="AP51" i="2"/>
  <c r="AQ14" i="2"/>
  <c r="AP14" i="2"/>
  <c r="AP16" i="2"/>
  <c r="AQ16" i="2"/>
  <c r="AQ18" i="2"/>
  <c r="AP18" i="2"/>
  <c r="AP15" i="2"/>
  <c r="AQ15" i="2"/>
  <c r="AQ17" i="2"/>
  <c r="AP17" i="2"/>
  <c r="AP19" i="2"/>
  <c r="AQ19" i="2"/>
  <c r="AQ8" i="2"/>
  <c r="AP8" i="2"/>
  <c r="AQ5" i="2"/>
  <c r="AP5" i="2"/>
  <c r="AQ7" i="2"/>
  <c r="AP7" i="2"/>
  <c r="AQ9" i="2"/>
  <c r="AP9" i="2"/>
  <c r="AP4" i="2"/>
  <c r="AQ4" i="2"/>
  <c r="AQ6" i="2"/>
  <c r="AP6" i="2"/>
  <c r="R343" i="2"/>
  <c r="AI216" i="2"/>
  <c r="AI219" i="2"/>
  <c r="AI217" i="2"/>
  <c r="P339" i="2"/>
  <c r="P343" i="2"/>
  <c r="P312" i="2"/>
  <c r="R322" i="2"/>
  <c r="I256" i="2"/>
  <c r="D258" i="2" s="1"/>
  <c r="G256" i="2"/>
  <c r="F258" i="2" s="1"/>
  <c r="AG267" i="2"/>
  <c r="L268" i="2" s="1"/>
  <c r="G270" i="2" s="1"/>
  <c r="AE267" i="2"/>
  <c r="J268" i="2" s="1"/>
  <c r="I270" i="2" s="1"/>
  <c r="AG271" i="2"/>
  <c r="J266" i="2" s="1"/>
  <c r="F270" i="2" s="1"/>
  <c r="AE271" i="2"/>
  <c r="L266" i="2" s="1"/>
  <c r="D270" i="2" s="1"/>
  <c r="AG279" i="2"/>
  <c r="I276" i="2" s="1"/>
  <c r="D278" i="2" s="1"/>
  <c r="AE279" i="2"/>
  <c r="G276" i="2" s="1"/>
  <c r="F278" i="2" s="1"/>
  <c r="AG287" i="2"/>
  <c r="L288" i="2" s="1"/>
  <c r="G290" i="2" s="1"/>
  <c r="AE287" i="2"/>
  <c r="J288" i="2" s="1"/>
  <c r="I290" i="2" s="1"/>
  <c r="AG291" i="2"/>
  <c r="J286" i="2" s="1"/>
  <c r="F290" i="2" s="1"/>
  <c r="AE291" i="2"/>
  <c r="L286" i="2" s="1"/>
  <c r="D290" i="2" s="1"/>
  <c r="R341" i="2"/>
  <c r="S343" i="2"/>
  <c r="L258" i="2"/>
  <c r="G260" i="2" s="1"/>
  <c r="J258" i="2"/>
  <c r="I260" i="2" s="1"/>
  <c r="J256" i="2"/>
  <c r="F260" i="2" s="1"/>
  <c r="L256" i="2"/>
  <c r="D260" i="2" s="1"/>
  <c r="AG269" i="2"/>
  <c r="I266" i="2" s="1"/>
  <c r="D268" i="2" s="1"/>
  <c r="AE269" i="2"/>
  <c r="G266" i="2" s="1"/>
  <c r="F268" i="2" s="1"/>
  <c r="AG277" i="2"/>
  <c r="L278" i="2" s="1"/>
  <c r="G280" i="2" s="1"/>
  <c r="AE277" i="2"/>
  <c r="J278" i="2" s="1"/>
  <c r="I280" i="2" s="1"/>
  <c r="AG281" i="2"/>
  <c r="J276" i="2" s="1"/>
  <c r="F280" i="2" s="1"/>
  <c r="AE281" i="2"/>
  <c r="L276" i="2" s="1"/>
  <c r="D280" i="2" s="1"/>
  <c r="AG289" i="2"/>
  <c r="I286" i="2" s="1"/>
  <c r="D288" i="2" s="1"/>
  <c r="AE289" i="2"/>
  <c r="G286" i="2" s="1"/>
  <c r="F288" i="2" s="1"/>
  <c r="S339" i="2"/>
  <c r="R308" i="2"/>
  <c r="P341" i="2"/>
  <c r="O256" i="2"/>
  <c r="D262" i="2" s="1"/>
  <c r="M256" i="2"/>
  <c r="F262" i="2" s="1"/>
  <c r="M260" i="2"/>
  <c r="L262" i="2" s="1"/>
  <c r="O260" i="2"/>
  <c r="J262" i="2" s="1"/>
  <c r="O258" i="2"/>
  <c r="G262" i="2" s="1"/>
  <c r="M258" i="2"/>
  <c r="I262" i="2" s="1"/>
  <c r="AG266" i="2"/>
  <c r="O266" i="2" s="1"/>
  <c r="D272" i="2" s="1"/>
  <c r="AE266" i="2"/>
  <c r="M266" i="2" s="1"/>
  <c r="F272" i="2" s="1"/>
  <c r="AG268" i="2"/>
  <c r="M270" i="2" s="1"/>
  <c r="L272" i="2" s="1"/>
  <c r="AE268" i="2"/>
  <c r="O270" i="2" s="1"/>
  <c r="J272" i="2" s="1"/>
  <c r="AG270" i="2"/>
  <c r="O268" i="2" s="1"/>
  <c r="G272" i="2" s="1"/>
  <c r="AE270" i="2"/>
  <c r="M268" i="2" s="1"/>
  <c r="I272" i="2" s="1"/>
  <c r="AG276" i="2"/>
  <c r="O276" i="2" s="1"/>
  <c r="D282" i="2" s="1"/>
  <c r="AE276" i="2"/>
  <c r="M276" i="2" s="1"/>
  <c r="F282" i="2" s="1"/>
  <c r="AG278" i="2"/>
  <c r="M280" i="2" s="1"/>
  <c r="L282" i="2" s="1"/>
  <c r="AE278" i="2"/>
  <c r="O280" i="2" s="1"/>
  <c r="J282" i="2" s="1"/>
  <c r="AG280" i="2"/>
  <c r="O278" i="2" s="1"/>
  <c r="G282" i="2" s="1"/>
  <c r="AE280" i="2"/>
  <c r="M278" i="2" s="1"/>
  <c r="I282" i="2" s="1"/>
  <c r="AG286" i="2"/>
  <c r="O286" i="2" s="1"/>
  <c r="D292" i="2" s="1"/>
  <c r="AE286" i="2"/>
  <c r="M286" i="2" s="1"/>
  <c r="F292" i="2" s="1"/>
  <c r="AG288" i="2"/>
  <c r="M290" i="2" s="1"/>
  <c r="L292" i="2" s="1"/>
  <c r="AE288" i="2"/>
  <c r="O290" i="2" s="1"/>
  <c r="J292" i="2" s="1"/>
  <c r="AG290" i="2"/>
  <c r="O288" i="2" s="1"/>
  <c r="G292" i="2" s="1"/>
  <c r="AE290" i="2"/>
  <c r="M288" i="2" s="1"/>
  <c r="I292" i="2" s="1"/>
  <c r="AE224" i="2"/>
  <c r="M224" i="2" s="1"/>
  <c r="F230" i="2" s="1"/>
  <c r="AG224" i="2"/>
  <c r="O224" i="2" s="1"/>
  <c r="D230" i="2" s="1"/>
  <c r="AG226" i="2"/>
  <c r="M228" i="2" s="1"/>
  <c r="L230" i="2" s="1"/>
  <c r="AE226" i="2"/>
  <c r="O228" i="2" s="1"/>
  <c r="J230" i="2" s="1"/>
  <c r="AE228" i="2"/>
  <c r="M226" i="2" s="1"/>
  <c r="I230" i="2" s="1"/>
  <c r="AG228" i="2"/>
  <c r="O226" i="2" s="1"/>
  <c r="G230" i="2" s="1"/>
  <c r="AE227" i="2"/>
  <c r="G224" i="2" s="1"/>
  <c r="F226" i="2" s="1"/>
  <c r="AG227" i="2"/>
  <c r="I224" i="2" s="1"/>
  <c r="D226" i="2" s="1"/>
  <c r="AE229" i="2"/>
  <c r="L224" i="2" s="1"/>
  <c r="D228" i="2" s="1"/>
  <c r="AG229" i="2"/>
  <c r="J224" i="2" s="1"/>
  <c r="F228" i="2" s="1"/>
  <c r="AE225" i="2"/>
  <c r="J226" i="2" s="1"/>
  <c r="I228" i="2" s="1"/>
  <c r="AG225" i="2"/>
  <c r="L226" i="2" s="1"/>
  <c r="G228" i="2" s="1"/>
  <c r="AE214" i="2"/>
  <c r="M214" i="2" s="1"/>
  <c r="F220" i="2" s="1"/>
  <c r="AG214" i="2"/>
  <c r="O214" i="2" s="1"/>
  <c r="D220" i="2" s="1"/>
  <c r="AE216" i="2"/>
  <c r="O218" i="2" s="1"/>
  <c r="J220" i="2" s="1"/>
  <c r="AG216" i="2"/>
  <c r="M218" i="2" s="1"/>
  <c r="L220" i="2" s="1"/>
  <c r="AE219" i="2"/>
  <c r="L214" i="2" s="1"/>
  <c r="D218" i="2" s="1"/>
  <c r="AG219" i="2"/>
  <c r="J214" i="2" s="1"/>
  <c r="F218" i="2" s="1"/>
  <c r="AE218" i="2"/>
  <c r="M216" i="2" s="1"/>
  <c r="I220" i="2" s="1"/>
  <c r="AG218" i="2"/>
  <c r="O216" i="2" s="1"/>
  <c r="G220" i="2" s="1"/>
  <c r="AE217" i="2"/>
  <c r="G214" i="2" s="1"/>
  <c r="AG217" i="2"/>
  <c r="I214" i="2" s="1"/>
  <c r="AE215" i="2"/>
  <c r="J216" i="2" s="1"/>
  <c r="I218" i="2" s="1"/>
  <c r="AG215" i="2"/>
  <c r="L216" i="2" s="1"/>
  <c r="G218" i="2" s="1"/>
  <c r="AE182" i="2"/>
  <c r="M182" i="2" s="1"/>
  <c r="F188" i="2" s="1"/>
  <c r="AG182" i="2"/>
  <c r="O182" i="2" s="1"/>
  <c r="D188" i="2" s="1"/>
  <c r="AG185" i="2"/>
  <c r="I182" i="2" s="1"/>
  <c r="D184" i="2" s="1"/>
  <c r="AE185" i="2"/>
  <c r="G182" i="2" s="1"/>
  <c r="F184" i="2" s="1"/>
  <c r="AE184" i="2"/>
  <c r="O186" i="2" s="1"/>
  <c r="J188" i="2" s="1"/>
  <c r="AG184" i="2"/>
  <c r="M186" i="2" s="1"/>
  <c r="L188" i="2" s="1"/>
  <c r="AE183" i="2"/>
  <c r="J184" i="2" s="1"/>
  <c r="I186" i="2" s="1"/>
  <c r="AG183" i="2"/>
  <c r="L184" i="2" s="1"/>
  <c r="G186" i="2" s="1"/>
  <c r="AG186" i="2"/>
  <c r="O184" i="2" s="1"/>
  <c r="G188" i="2" s="1"/>
  <c r="AE186" i="2"/>
  <c r="M184" i="2" s="1"/>
  <c r="I188" i="2" s="1"/>
  <c r="AE187" i="2"/>
  <c r="L182" i="2" s="1"/>
  <c r="D186" i="2" s="1"/>
  <c r="AG187" i="2"/>
  <c r="J182" i="2" s="1"/>
  <c r="F186" i="2" s="1"/>
  <c r="AE176" i="2"/>
  <c r="M174" i="2" s="1"/>
  <c r="I178" i="2" s="1"/>
  <c r="AG176" i="2"/>
  <c r="O174" i="2" s="1"/>
  <c r="G178" i="2" s="1"/>
  <c r="AE172" i="2"/>
  <c r="M172" i="2" s="1"/>
  <c r="F178" i="2" s="1"/>
  <c r="AG172" i="2"/>
  <c r="O172" i="2" s="1"/>
  <c r="D178" i="2" s="1"/>
  <c r="AE174" i="2"/>
  <c r="O176" i="2" s="1"/>
  <c r="J178" i="2" s="1"/>
  <c r="AG174" i="2"/>
  <c r="M176" i="2" s="1"/>
  <c r="L178" i="2" s="1"/>
  <c r="AG177" i="2"/>
  <c r="J172" i="2" s="1"/>
  <c r="F176" i="2" s="1"/>
  <c r="AE177" i="2"/>
  <c r="L172" i="2" s="1"/>
  <c r="D176" i="2" s="1"/>
  <c r="AE173" i="2"/>
  <c r="J174" i="2" s="1"/>
  <c r="I176" i="2" s="1"/>
  <c r="AG173" i="2"/>
  <c r="L174" i="2" s="1"/>
  <c r="G176" i="2" s="1"/>
  <c r="AE175" i="2"/>
  <c r="G172" i="2" s="1"/>
  <c r="F174" i="2" s="1"/>
  <c r="AG175" i="2"/>
  <c r="I172" i="2" s="1"/>
  <c r="D174" i="2" s="1"/>
  <c r="AE141" i="2"/>
  <c r="J142" i="2" s="1"/>
  <c r="I144" i="2" s="1"/>
  <c r="AG141" i="2"/>
  <c r="L142" i="2" s="1"/>
  <c r="G144" i="2" s="1"/>
  <c r="AG143" i="2"/>
  <c r="I140" i="2" s="1"/>
  <c r="D142" i="2" s="1"/>
  <c r="G140" i="2"/>
  <c r="F142" i="2" s="1"/>
  <c r="AE145" i="2"/>
  <c r="L140" i="2" s="1"/>
  <c r="D144" i="2" s="1"/>
  <c r="AG145" i="2"/>
  <c r="J140" i="2" s="1"/>
  <c r="F144" i="2" s="1"/>
  <c r="AE140" i="2"/>
  <c r="M140" i="2" s="1"/>
  <c r="F146" i="2" s="1"/>
  <c r="AG140" i="2"/>
  <c r="O140" i="2" s="1"/>
  <c r="D146" i="2" s="1"/>
  <c r="AG142" i="2"/>
  <c r="M144" i="2" s="1"/>
  <c r="L146" i="2" s="1"/>
  <c r="AE142" i="2"/>
  <c r="O144" i="2" s="1"/>
  <c r="J146" i="2" s="1"/>
  <c r="AE144" i="2"/>
  <c r="M142" i="2" s="1"/>
  <c r="I146" i="2" s="1"/>
  <c r="AG144" i="2"/>
  <c r="O142" i="2" s="1"/>
  <c r="G146" i="2" s="1"/>
  <c r="AE130" i="2"/>
  <c r="M130" i="2" s="1"/>
  <c r="F136" i="2" s="1"/>
  <c r="AG130" i="2"/>
  <c r="O130" i="2" s="1"/>
  <c r="D136" i="2" s="1"/>
  <c r="AE132" i="2"/>
  <c r="O134" i="2" s="1"/>
  <c r="J136" i="2" s="1"/>
  <c r="AG132" i="2"/>
  <c r="M134" i="2" s="1"/>
  <c r="L136" i="2" s="1"/>
  <c r="AE134" i="2"/>
  <c r="M132" i="2" s="1"/>
  <c r="I136" i="2" s="1"/>
  <c r="AG134" i="2"/>
  <c r="O132" i="2" s="1"/>
  <c r="G136" i="2" s="1"/>
  <c r="AE131" i="2"/>
  <c r="J132" i="2" s="1"/>
  <c r="I134" i="2" s="1"/>
  <c r="AG131" i="2"/>
  <c r="L132" i="2" s="1"/>
  <c r="G134" i="2" s="1"/>
  <c r="AE133" i="2"/>
  <c r="G130" i="2" s="1"/>
  <c r="F132" i="2" s="1"/>
  <c r="AG133" i="2"/>
  <c r="I130" i="2" s="1"/>
  <c r="D132" i="2" s="1"/>
  <c r="AE135" i="2"/>
  <c r="L130" i="2" s="1"/>
  <c r="D134" i="2" s="1"/>
  <c r="AG135" i="2"/>
  <c r="J130" i="2" s="1"/>
  <c r="F134" i="2" s="1"/>
  <c r="AG98" i="2"/>
  <c r="O98" i="2" s="1"/>
  <c r="D104" i="2" s="1"/>
  <c r="AE98" i="2"/>
  <c r="M98" i="2" s="1"/>
  <c r="F104" i="2" s="1"/>
  <c r="AE100" i="2"/>
  <c r="O102" i="2" s="1"/>
  <c r="J104" i="2" s="1"/>
  <c r="AG100" i="2"/>
  <c r="M102" i="2" s="1"/>
  <c r="L104" i="2" s="1"/>
  <c r="AG102" i="2"/>
  <c r="O100" i="2" s="1"/>
  <c r="G104" i="2" s="1"/>
  <c r="AE102" i="2"/>
  <c r="M100" i="2" s="1"/>
  <c r="I104" i="2" s="1"/>
  <c r="AG99" i="2"/>
  <c r="L100" i="2" s="1"/>
  <c r="G102" i="2" s="1"/>
  <c r="AE99" i="2"/>
  <c r="J100" i="2" s="1"/>
  <c r="I102" i="2" s="1"/>
  <c r="AE101" i="2"/>
  <c r="G98" i="2" s="1"/>
  <c r="F100" i="2" s="1"/>
  <c r="AG101" i="2"/>
  <c r="I98" i="2" s="1"/>
  <c r="D100" i="2" s="1"/>
  <c r="AG103" i="2"/>
  <c r="J98" i="2" s="1"/>
  <c r="F102" i="2" s="1"/>
  <c r="AE103" i="2"/>
  <c r="L98" i="2" s="1"/>
  <c r="D102" i="2" s="1"/>
  <c r="AE88" i="2"/>
  <c r="M88" i="2" s="1"/>
  <c r="F94" i="2" s="1"/>
  <c r="AG88" i="2"/>
  <c r="O88" i="2" s="1"/>
  <c r="D94" i="2" s="1"/>
  <c r="AE90" i="2"/>
  <c r="O92" i="2" s="1"/>
  <c r="J94" i="2" s="1"/>
  <c r="AG90" i="2"/>
  <c r="M92" i="2" s="1"/>
  <c r="L94" i="2" s="1"/>
  <c r="AE92" i="2"/>
  <c r="M90" i="2" s="1"/>
  <c r="I94" i="2" s="1"/>
  <c r="AG92" i="2"/>
  <c r="O90" i="2" s="1"/>
  <c r="G94" i="2" s="1"/>
  <c r="AE89" i="2"/>
  <c r="J90" i="2" s="1"/>
  <c r="I92" i="2" s="1"/>
  <c r="AG89" i="2"/>
  <c r="L90" i="2" s="1"/>
  <c r="G92" i="2" s="1"/>
  <c r="AE91" i="2"/>
  <c r="G88" i="2" s="1"/>
  <c r="F90" i="2" s="1"/>
  <c r="AG91" i="2"/>
  <c r="I88" i="2" s="1"/>
  <c r="D90" i="2" s="1"/>
  <c r="AE93" i="2"/>
  <c r="L88" i="2" s="1"/>
  <c r="D92" i="2" s="1"/>
  <c r="AG93" i="2"/>
  <c r="J88" i="2" s="1"/>
  <c r="F92" i="2" s="1"/>
  <c r="AE57" i="2"/>
  <c r="J58" i="2" s="1"/>
  <c r="I60" i="2" s="1"/>
  <c r="AG57" i="2"/>
  <c r="L58" i="2" s="1"/>
  <c r="G60" i="2" s="1"/>
  <c r="AG59" i="2"/>
  <c r="I56" i="2" s="1"/>
  <c r="D58" i="2" s="1"/>
  <c r="AE59" i="2"/>
  <c r="G56" i="2" s="1"/>
  <c r="F58" i="2" s="1"/>
  <c r="AE61" i="2"/>
  <c r="L56" i="2" s="1"/>
  <c r="D60" i="2" s="1"/>
  <c r="AG61" i="2"/>
  <c r="J56" i="2" s="1"/>
  <c r="F60" i="2" s="1"/>
  <c r="AE56" i="2"/>
  <c r="M56" i="2" s="1"/>
  <c r="F62" i="2" s="1"/>
  <c r="AG56" i="2"/>
  <c r="O56" i="2" s="1"/>
  <c r="D62" i="2" s="1"/>
  <c r="AG58" i="2"/>
  <c r="M60" i="2" s="1"/>
  <c r="L62" i="2" s="1"/>
  <c r="AE58" i="2"/>
  <c r="O60" i="2" s="1"/>
  <c r="J62" i="2" s="1"/>
  <c r="AE60" i="2"/>
  <c r="M58" i="2" s="1"/>
  <c r="I62" i="2" s="1"/>
  <c r="AG60" i="2"/>
  <c r="O58" i="2" s="1"/>
  <c r="G62" i="2" s="1"/>
  <c r="AE46" i="2"/>
  <c r="M46" i="2" s="1"/>
  <c r="F52" i="2" s="1"/>
  <c r="AG46" i="2"/>
  <c r="O46" i="2" s="1"/>
  <c r="D52" i="2" s="1"/>
  <c r="AG48" i="2"/>
  <c r="M50" i="2" s="1"/>
  <c r="L52" i="2" s="1"/>
  <c r="AE48" i="2"/>
  <c r="O50" i="2" s="1"/>
  <c r="J52" i="2" s="1"/>
  <c r="AG50" i="2"/>
  <c r="O48" i="2" s="1"/>
  <c r="G52" i="2" s="1"/>
  <c r="AE50" i="2"/>
  <c r="M48" i="2" s="1"/>
  <c r="I52" i="2" s="1"/>
  <c r="AG47" i="2"/>
  <c r="L48" i="2" s="1"/>
  <c r="G50" i="2" s="1"/>
  <c r="AE47" i="2"/>
  <c r="J48" i="2" s="1"/>
  <c r="I50" i="2" s="1"/>
  <c r="AG49" i="2"/>
  <c r="I46" i="2" s="1"/>
  <c r="D48" i="2" s="1"/>
  <c r="AE49" i="2"/>
  <c r="G46" i="2" s="1"/>
  <c r="F48" i="2" s="1"/>
  <c r="AG51" i="2"/>
  <c r="J46" i="2" s="1"/>
  <c r="F50" i="2" s="1"/>
  <c r="AE51" i="2"/>
  <c r="L46" i="2" s="1"/>
  <c r="D50" i="2" s="1"/>
  <c r="AE15" i="2"/>
  <c r="J16" i="2" s="1"/>
  <c r="I18" i="2" s="1"/>
  <c r="AG15" i="2"/>
  <c r="L16" i="2" s="1"/>
  <c r="G18" i="2" s="1"/>
  <c r="AE17" i="2"/>
  <c r="G14" i="2" s="1"/>
  <c r="F16" i="2" s="1"/>
  <c r="AG17" i="2"/>
  <c r="I14" i="2" s="1"/>
  <c r="D16" i="2" s="1"/>
  <c r="AG19" i="2"/>
  <c r="J14" i="2" s="1"/>
  <c r="F18" i="2" s="1"/>
  <c r="AE19" i="2"/>
  <c r="L14" i="2" s="1"/>
  <c r="D18" i="2" s="1"/>
  <c r="AG6" i="2"/>
  <c r="M8" i="2" s="1"/>
  <c r="L10" i="2" s="1"/>
  <c r="AE6" i="2"/>
  <c r="O8" i="2" s="1"/>
  <c r="J10" i="2" s="1"/>
  <c r="AE4" i="2"/>
  <c r="M4" i="2" s="1"/>
  <c r="F10" i="2" s="1"/>
  <c r="AG4" i="2"/>
  <c r="O4" i="2" s="1"/>
  <c r="D10" i="2" s="1"/>
  <c r="AE9" i="2"/>
  <c r="L4" i="2" s="1"/>
  <c r="D8" i="2" s="1"/>
  <c r="AG9" i="2"/>
  <c r="J4" i="2" s="1"/>
  <c r="F8" i="2" s="1"/>
  <c r="R310" i="2"/>
  <c r="P318" i="2"/>
  <c r="AG16" i="2"/>
  <c r="M18" i="2" s="1"/>
  <c r="L20" i="2" s="1"/>
  <c r="AE16" i="2"/>
  <c r="O18" i="2" s="1"/>
  <c r="J20" i="2" s="1"/>
  <c r="AE14" i="2"/>
  <c r="M14" i="2" s="1"/>
  <c r="F20" i="2" s="1"/>
  <c r="AG14" i="2"/>
  <c r="O14" i="2" s="1"/>
  <c r="D20" i="2" s="1"/>
  <c r="AE18" i="2"/>
  <c r="M16" i="2" s="1"/>
  <c r="I20" i="2" s="1"/>
  <c r="AG18" i="2"/>
  <c r="O16" i="2" s="1"/>
  <c r="G20" i="2" s="1"/>
  <c r="AG5" i="2"/>
  <c r="L6" i="2" s="1"/>
  <c r="G8" i="2" s="1"/>
  <c r="AE5" i="2"/>
  <c r="J6" i="2" s="1"/>
  <c r="I8" i="2" s="1"/>
  <c r="AE7" i="2"/>
  <c r="G4" i="2" s="1"/>
  <c r="F6" i="2" s="1"/>
  <c r="AG7" i="2"/>
  <c r="I4" i="2" s="1"/>
  <c r="AG8" i="2"/>
  <c r="O6" i="2" s="1"/>
  <c r="G10" i="2" s="1"/>
  <c r="AE8" i="2"/>
  <c r="M6" i="2" s="1"/>
  <c r="I10" i="2" s="1"/>
  <c r="S314" i="2"/>
  <c r="R314" i="2"/>
  <c r="D300" i="2"/>
  <c r="P300" i="2" s="1"/>
  <c r="R298" i="2"/>
  <c r="S298" i="2"/>
  <c r="I312" i="2"/>
  <c r="R312" i="2" s="1"/>
  <c r="P310" i="2"/>
  <c r="S341" i="2"/>
  <c r="P345" i="2"/>
  <c r="S304" i="2"/>
  <c r="R324" i="2"/>
  <c r="R345" i="2"/>
  <c r="Y269" i="2"/>
  <c r="Y328" i="2"/>
  <c r="W102" i="2"/>
  <c r="W308" i="2"/>
  <c r="Y266" i="2"/>
  <c r="Y142" i="2"/>
  <c r="Y130" i="2"/>
  <c r="Y257" i="2"/>
  <c r="W328" i="2"/>
  <c r="Y333" i="2"/>
  <c r="Y311" i="2"/>
  <c r="W58" i="2"/>
  <c r="W260" i="2"/>
  <c r="W174" i="2"/>
  <c r="W144" i="2"/>
  <c r="Y185" i="2"/>
  <c r="Y226" i="2"/>
  <c r="W9" i="2"/>
  <c r="W229" i="2"/>
  <c r="W185" i="2"/>
  <c r="W183" i="2"/>
  <c r="Y261" i="2"/>
  <c r="W18" i="2"/>
  <c r="Y5" i="2"/>
  <c r="W133" i="2"/>
  <c r="Y102" i="2"/>
  <c r="W323" i="2"/>
  <c r="W132" i="2"/>
  <c r="W15" i="2"/>
  <c r="Y56" i="2"/>
  <c r="W101" i="2"/>
  <c r="W259" i="2"/>
  <c r="W287" i="2"/>
  <c r="W98" i="2"/>
  <c r="W281" i="2"/>
  <c r="W322" i="2"/>
  <c r="W280" i="2"/>
  <c r="Y259" i="2"/>
  <c r="Y229" i="2"/>
  <c r="Y278" i="2"/>
  <c r="W93" i="2"/>
  <c r="Y49" i="2"/>
  <c r="W279" i="2"/>
  <c r="W99" i="2"/>
  <c r="Y135" i="2"/>
  <c r="Y132" i="2"/>
  <c r="Y173" i="2"/>
  <c r="W329" i="2"/>
  <c r="W298" i="2"/>
  <c r="W269" i="2"/>
  <c r="W100" i="2"/>
  <c r="W224" i="2"/>
  <c r="W48" i="2"/>
  <c r="Y258" i="2"/>
  <c r="W50" i="2"/>
  <c r="Y46" i="2"/>
  <c r="Y58" i="2"/>
  <c r="Y218" i="2"/>
  <c r="Y47" i="2"/>
  <c r="Y303" i="2"/>
  <c r="W141" i="2"/>
  <c r="W216" i="2"/>
  <c r="Y90" i="2"/>
  <c r="W266" i="2"/>
  <c r="Y332" i="2"/>
  <c r="Y174" i="2"/>
  <c r="W5" i="2"/>
  <c r="W312" i="2"/>
  <c r="W176" i="2"/>
  <c r="W228" i="2"/>
  <c r="Y16" i="2"/>
  <c r="W19" i="2"/>
  <c r="Y175" i="2"/>
  <c r="Y301" i="2"/>
  <c r="Y290" i="2"/>
  <c r="Y227" i="2"/>
  <c r="Y256" i="2"/>
  <c r="Y308" i="2"/>
  <c r="W59" i="2"/>
  <c r="Y100" i="2"/>
  <c r="Y312" i="2"/>
  <c r="Y320" i="2"/>
  <c r="W57" i="2"/>
  <c r="W286" i="2"/>
  <c r="W276" i="2"/>
  <c r="W321" i="2"/>
  <c r="Y299" i="2"/>
  <c r="Y61" i="2"/>
  <c r="Y141" i="2"/>
  <c r="W288" i="2"/>
  <c r="Y313" i="2"/>
  <c r="W268" i="2"/>
  <c r="W175" i="2"/>
  <c r="W182" i="2"/>
  <c r="W214" i="2"/>
  <c r="W92" i="2"/>
  <c r="W103" i="2"/>
  <c r="W60" i="2"/>
  <c r="W318" i="2"/>
  <c r="W184" i="2"/>
  <c r="Y182" i="2"/>
  <c r="W17" i="2"/>
  <c r="W14" i="2"/>
  <c r="Y186" i="2"/>
  <c r="Y88" i="2"/>
  <c r="W90" i="2"/>
  <c r="Y145" i="2"/>
  <c r="W140" i="2"/>
  <c r="Y216" i="2"/>
  <c r="Y215" i="2"/>
  <c r="Y330" i="2"/>
  <c r="W333" i="2"/>
  <c r="Y302" i="2"/>
  <c r="Y329" i="2"/>
  <c r="W270" i="2"/>
  <c r="Y18" i="2"/>
  <c r="Y14" i="2"/>
  <c r="W16" i="2"/>
  <c r="W142" i="2"/>
  <c r="Y140" i="2"/>
  <c r="W300" i="2"/>
  <c r="W91" i="2"/>
  <c r="W88" i="2"/>
  <c r="Y93" i="2"/>
  <c r="W271" i="2"/>
  <c r="Y267" i="2"/>
  <c r="Y280" i="2"/>
  <c r="Y276" i="2"/>
  <c r="W278" i="2"/>
  <c r="W313" i="2"/>
  <c r="Y309" i="2"/>
  <c r="Y291" i="2"/>
  <c r="W217" i="2"/>
  <c r="W332" i="2"/>
  <c r="Y48" i="2"/>
  <c r="W258" i="2"/>
  <c r="W135" i="2"/>
  <c r="W8" i="2"/>
  <c r="Y300" i="2"/>
  <c r="Y57" i="2"/>
  <c r="W277" i="2"/>
  <c r="W290" i="2"/>
  <c r="W319" i="2"/>
  <c r="W89" i="2"/>
  <c r="W299" i="2"/>
  <c r="W218" i="2"/>
  <c r="Y217" i="2"/>
  <c r="Y172" i="2"/>
  <c r="W172" i="2"/>
  <c r="L334" i="2"/>
  <c r="S334" i="2" s="1"/>
  <c r="P332" i="2"/>
  <c r="P334" i="2"/>
  <c r="R318" i="2"/>
  <c r="S318" i="2"/>
  <c r="Y184" i="2"/>
  <c r="W187" i="2"/>
  <c r="Y183" i="2"/>
  <c r="R304" i="2"/>
  <c r="S345" i="2"/>
  <c r="F300" i="2"/>
  <c r="P298" i="2"/>
  <c r="Y8" i="2"/>
  <c r="W6" i="2"/>
  <c r="W291" i="2"/>
  <c r="Y288" i="2"/>
  <c r="G324" i="2"/>
  <c r="P324" i="2" s="1"/>
  <c r="R320" i="2"/>
  <c r="S310" i="2"/>
  <c r="P330" i="2"/>
  <c r="S330" i="2"/>
  <c r="I302" i="2"/>
  <c r="R302" i="2" s="1"/>
  <c r="P322" i="2"/>
  <c r="S322" i="2"/>
  <c r="S328" i="2"/>
  <c r="R328" i="2"/>
  <c r="D320" i="2"/>
  <c r="P304" i="2"/>
  <c r="S308" i="2"/>
  <c r="P308" i="2"/>
  <c r="F332" i="2"/>
  <c r="R332" i="2" s="1"/>
  <c r="P328" i="2"/>
  <c r="W4" i="2"/>
  <c r="Y9" i="2"/>
  <c r="W49" i="2"/>
  <c r="Y51" i="2"/>
  <c r="W131" i="2"/>
  <c r="Y133" i="2"/>
  <c r="W134" i="2"/>
  <c r="W226" i="2"/>
  <c r="Y224" i="2"/>
  <c r="Y228" i="2"/>
  <c r="Y318" i="2"/>
  <c r="Y322" i="2"/>
  <c r="R330" i="2"/>
  <c r="R339" i="2"/>
  <c r="AR228" i="2" l="1"/>
  <c r="AR229" i="2"/>
  <c r="AR131" i="2"/>
  <c r="AR132" i="2"/>
  <c r="AR177" i="2"/>
  <c r="AR172" i="2"/>
  <c r="AR141" i="2"/>
  <c r="AR135" i="2"/>
  <c r="AR217" i="2"/>
  <c r="AR226" i="2"/>
  <c r="AR216" i="2"/>
  <c r="AR225" i="2"/>
  <c r="AR56" i="2"/>
  <c r="AR215" i="2"/>
  <c r="AR227" i="2"/>
  <c r="AR174" i="2"/>
  <c r="AR186" i="2"/>
  <c r="AR176" i="2"/>
  <c r="AR173" i="2"/>
  <c r="AR187" i="2"/>
  <c r="AR144" i="2"/>
  <c r="AR143" i="2"/>
  <c r="AR140" i="2"/>
  <c r="AR130" i="2"/>
  <c r="AR102" i="2"/>
  <c r="AR99" i="2"/>
  <c r="AR100" i="2"/>
  <c r="AR92" i="2"/>
  <c r="AR103" i="2"/>
  <c r="AR101" i="2"/>
  <c r="AR98" i="2"/>
  <c r="AR88" i="2"/>
  <c r="AR18" i="2"/>
  <c r="AR7" i="2"/>
  <c r="AR17" i="2"/>
  <c r="AR219" i="2"/>
  <c r="AR214" i="2"/>
  <c r="AR224" i="2"/>
  <c r="AR218" i="2"/>
  <c r="AR184" i="2"/>
  <c r="AR185" i="2"/>
  <c r="AR182" i="2"/>
  <c r="AR183" i="2"/>
  <c r="AR175" i="2"/>
  <c r="AR145" i="2"/>
  <c r="AR142" i="2"/>
  <c r="AR133" i="2"/>
  <c r="AR93" i="2"/>
  <c r="AR89" i="2"/>
  <c r="AR90" i="2"/>
  <c r="AR91" i="2"/>
  <c r="AR51" i="2"/>
  <c r="AR47" i="2"/>
  <c r="AR48" i="2"/>
  <c r="AR58" i="2"/>
  <c r="AR60" i="2"/>
  <c r="AR50" i="2"/>
  <c r="AR46" i="2"/>
  <c r="AR59" i="2"/>
  <c r="AR61" i="2"/>
  <c r="AR57" i="2"/>
  <c r="AR49" i="2"/>
  <c r="AR19" i="2"/>
  <c r="AR15" i="2"/>
  <c r="AR16" i="2"/>
  <c r="AR14" i="2"/>
  <c r="AR6" i="2"/>
  <c r="AR9" i="2"/>
  <c r="AR5" i="2"/>
  <c r="AR8" i="2"/>
  <c r="AR4" i="2"/>
  <c r="AR134" i="2"/>
  <c r="P280" i="2"/>
  <c r="R288" i="2"/>
  <c r="S260" i="2"/>
  <c r="AO260" i="2" s="1"/>
  <c r="P288" i="2"/>
  <c r="P260" i="2"/>
  <c r="R292" i="2"/>
  <c r="S266" i="2"/>
  <c r="AO266" i="2" s="1"/>
  <c r="P286" i="2"/>
  <c r="S312" i="2"/>
  <c r="R260" i="2"/>
  <c r="R282" i="2"/>
  <c r="R272" i="2"/>
  <c r="S262" i="2"/>
  <c r="AO262" i="2" s="1"/>
  <c r="S288" i="2"/>
  <c r="AO288" i="2" s="1"/>
  <c r="R280" i="2"/>
  <c r="P268" i="2"/>
  <c r="S280" i="2"/>
  <c r="AO280" i="2" s="1"/>
  <c r="S292" i="2"/>
  <c r="AO292" i="2" s="1"/>
  <c r="R276" i="2"/>
  <c r="P272" i="2"/>
  <c r="P262" i="2"/>
  <c r="S278" i="2"/>
  <c r="R176" i="2"/>
  <c r="P178" i="2"/>
  <c r="R270" i="2"/>
  <c r="R290" i="2"/>
  <c r="S272" i="2"/>
  <c r="AO272" i="2" s="1"/>
  <c r="P256" i="2"/>
  <c r="P290" i="2"/>
  <c r="R256" i="2"/>
  <c r="P276" i="2"/>
  <c r="S286" i="2"/>
  <c r="AO286" i="2" s="1"/>
  <c r="R266" i="2"/>
  <c r="P292" i="2"/>
  <c r="R262" i="2"/>
  <c r="S276" i="2"/>
  <c r="S290" i="2"/>
  <c r="AO290" i="2" s="1"/>
  <c r="S258" i="2"/>
  <c r="AO258" i="2" s="1"/>
  <c r="R278" i="2"/>
  <c r="R258" i="2"/>
  <c r="P266" i="2"/>
  <c r="R286" i="2"/>
  <c r="P278" i="2"/>
  <c r="S256" i="2"/>
  <c r="AO256" i="2" s="1"/>
  <c r="P258" i="2"/>
  <c r="R228" i="2"/>
  <c r="R230" i="2"/>
  <c r="P230" i="2"/>
  <c r="P220" i="2"/>
  <c r="R214" i="2"/>
  <c r="R220" i="2"/>
  <c r="R188" i="2"/>
  <c r="P188" i="2"/>
  <c r="S186" i="2"/>
  <c r="S184" i="2"/>
  <c r="R172" i="2"/>
  <c r="S176" i="2"/>
  <c r="R178" i="2"/>
  <c r="R94" i="2"/>
  <c r="P62" i="2"/>
  <c r="R134" i="2"/>
  <c r="R144" i="2"/>
  <c r="R146" i="2"/>
  <c r="P136" i="2"/>
  <c r="S146" i="2"/>
  <c r="P146" i="2"/>
  <c r="P144" i="2"/>
  <c r="S130" i="2"/>
  <c r="R136" i="2"/>
  <c r="S90" i="2"/>
  <c r="R104" i="2"/>
  <c r="P104" i="2"/>
  <c r="S94" i="2"/>
  <c r="R62" i="2"/>
  <c r="P58" i="2"/>
  <c r="P48" i="2"/>
  <c r="R48" i="2"/>
  <c r="P56" i="2"/>
  <c r="S50" i="2"/>
  <c r="P60" i="2"/>
  <c r="P8" i="2"/>
  <c r="R8" i="2"/>
  <c r="P16" i="2"/>
  <c r="D216" i="2"/>
  <c r="P216" i="2" s="1"/>
  <c r="R226" i="2"/>
  <c r="S224" i="2"/>
  <c r="S220" i="2"/>
  <c r="P218" i="2"/>
  <c r="S214" i="2"/>
  <c r="P224" i="2"/>
  <c r="P226" i="2"/>
  <c r="R224" i="2"/>
  <c r="S218" i="2"/>
  <c r="F216" i="2"/>
  <c r="R216" i="2" s="1"/>
  <c r="P214" i="2"/>
  <c r="R218" i="2"/>
  <c r="P176" i="2"/>
  <c r="P184" i="2"/>
  <c r="R186" i="2"/>
  <c r="R184" i="2"/>
  <c r="S182" i="2"/>
  <c r="P172" i="2"/>
  <c r="P174" i="2"/>
  <c r="P186" i="2"/>
  <c r="P182" i="2"/>
  <c r="R182" i="2"/>
  <c r="S178" i="2"/>
  <c r="S172" i="2"/>
  <c r="P134" i="2"/>
  <c r="R142" i="2"/>
  <c r="S140" i="2"/>
  <c r="R140" i="2"/>
  <c r="P140" i="2"/>
  <c r="R132" i="2"/>
  <c r="P130" i="2"/>
  <c r="R130" i="2"/>
  <c r="S134" i="2"/>
  <c r="S92" i="2"/>
  <c r="R92" i="2"/>
  <c r="R102" i="2"/>
  <c r="S104" i="2"/>
  <c r="P90" i="2"/>
  <c r="P94" i="2"/>
  <c r="R88" i="2"/>
  <c r="P98" i="2"/>
  <c r="S98" i="2"/>
  <c r="R98" i="2"/>
  <c r="P100" i="2"/>
  <c r="S88" i="2"/>
  <c r="P88" i="2"/>
  <c r="S62" i="2"/>
  <c r="R58" i="2"/>
  <c r="R50" i="2"/>
  <c r="P50" i="2"/>
  <c r="R52" i="2"/>
  <c r="P52" i="2"/>
  <c r="R60" i="2"/>
  <c r="R56" i="2"/>
  <c r="S58" i="2"/>
  <c r="S56" i="2"/>
  <c r="S60" i="2"/>
  <c r="S46" i="2"/>
  <c r="P46" i="2"/>
  <c r="S48" i="2"/>
  <c r="S52" i="2"/>
  <c r="R46" i="2"/>
  <c r="P14" i="2"/>
  <c r="R20" i="2"/>
  <c r="R10" i="2"/>
  <c r="R4" i="2"/>
  <c r="P10" i="2"/>
  <c r="S4" i="2"/>
  <c r="R6" i="2"/>
  <c r="S10" i="2"/>
  <c r="R16" i="2"/>
  <c r="P18" i="2"/>
  <c r="R14" i="2"/>
  <c r="D6" i="2"/>
  <c r="S6" i="2" s="1"/>
  <c r="P4" i="2"/>
  <c r="S8" i="2"/>
  <c r="R334" i="2"/>
  <c r="S20" i="2"/>
  <c r="S14" i="2"/>
  <c r="R18" i="2"/>
  <c r="P20" i="2"/>
  <c r="S226" i="2"/>
  <c r="S188" i="2"/>
  <c r="S230" i="2"/>
  <c r="AO230" i="2" s="1"/>
  <c r="S18" i="2"/>
  <c r="S332" i="2"/>
  <c r="P92" i="2"/>
  <c r="R90" i="2"/>
  <c r="S16" i="2"/>
  <c r="S302" i="2"/>
  <c r="P228" i="2"/>
  <c r="S228" i="2"/>
  <c r="R174" i="2"/>
  <c r="S174" i="2"/>
  <c r="S102" i="2"/>
  <c r="P102" i="2"/>
  <c r="S324" i="2"/>
  <c r="S320" i="2"/>
  <c r="P320" i="2"/>
  <c r="P132" i="2"/>
  <c r="S132" i="2"/>
  <c r="S270" i="2"/>
  <c r="AO270" i="2" s="1"/>
  <c r="P270" i="2"/>
  <c r="S144" i="2"/>
  <c r="S136" i="2"/>
  <c r="S268" i="2"/>
  <c r="AO268" i="2" s="1"/>
  <c r="R268" i="2"/>
  <c r="R100" i="2"/>
  <c r="S100" i="2"/>
  <c r="S300" i="2"/>
  <c r="R300" i="2"/>
  <c r="S282" i="2"/>
  <c r="P282" i="2"/>
  <c r="P142" i="2"/>
  <c r="S142" i="2"/>
  <c r="AS176" i="2"/>
  <c r="AS20" i="2"/>
  <c r="AS62" i="2"/>
  <c r="AS130" i="2"/>
  <c r="AS214" i="2"/>
  <c r="AS92" i="2"/>
  <c r="AS188" i="2"/>
  <c r="AS218" i="2"/>
  <c r="AS178" i="2"/>
  <c r="AS134" i="2"/>
  <c r="AS18" i="2"/>
  <c r="AS216" i="2"/>
  <c r="AS46" i="2"/>
  <c r="AS102" i="2"/>
  <c r="AS100" i="2"/>
  <c r="AS90" i="2"/>
  <c r="AS88" i="2"/>
  <c r="AS136" i="2"/>
  <c r="AS60" i="2"/>
  <c r="AS52" i="2"/>
  <c r="AS144" i="2"/>
  <c r="AS50" i="2"/>
  <c r="AS4" i="2"/>
  <c r="AS58" i="2"/>
  <c r="AS10" i="2"/>
  <c r="AS98" i="2"/>
  <c r="AS182" i="2"/>
  <c r="AS226" i="2"/>
  <c r="AS224" i="2"/>
  <c r="AS146" i="2"/>
  <c r="AS132" i="2"/>
  <c r="AS104" i="2"/>
  <c r="AS8" i="2"/>
  <c r="AS230" i="2"/>
  <c r="AS174" i="2"/>
  <c r="AS16" i="2"/>
  <c r="AS172" i="2"/>
  <c r="AS140" i="2"/>
  <c r="AS94" i="2"/>
  <c r="AS142" i="2"/>
  <c r="AS186" i="2"/>
  <c r="AS48" i="2"/>
  <c r="AS6" i="2"/>
  <c r="AS220" i="2"/>
  <c r="AS184" i="2"/>
  <c r="AS14" i="2"/>
  <c r="AS228" i="2"/>
  <c r="AS56" i="2"/>
  <c r="AO228" i="2" l="1"/>
  <c r="AO226" i="2"/>
  <c r="AO224" i="2"/>
  <c r="AO278" i="2"/>
  <c r="AO276" i="2"/>
  <c r="AO282" i="2"/>
  <c r="AO184" i="2"/>
  <c r="AO186" i="2"/>
  <c r="AO174" i="2"/>
  <c r="AO176" i="2"/>
  <c r="AO188" i="2"/>
  <c r="AO178" i="2"/>
  <c r="AO172" i="2"/>
  <c r="AO92" i="2"/>
  <c r="AO102" i="2"/>
  <c r="AO100" i="2"/>
  <c r="AO98" i="2"/>
  <c r="AO60" i="2"/>
  <c r="AO48" i="2"/>
  <c r="AO50" i="2"/>
  <c r="AO46" i="2"/>
  <c r="AO90" i="2"/>
  <c r="AO88" i="2"/>
  <c r="AO140" i="2"/>
  <c r="AO56" i="2"/>
  <c r="AO58" i="2"/>
  <c r="AO134" i="2"/>
  <c r="AO132" i="2"/>
  <c r="AO52" i="2"/>
  <c r="AO136" i="2"/>
  <c r="AO62" i="2"/>
  <c r="AO104" i="2"/>
  <c r="AO94" i="2"/>
  <c r="AO16" i="2"/>
  <c r="AO20" i="2"/>
  <c r="AO18" i="2"/>
  <c r="AO14" i="2"/>
  <c r="AO10" i="2"/>
  <c r="AO8" i="2"/>
  <c r="AO4" i="2"/>
  <c r="AO6" i="2"/>
  <c r="AO182" i="2"/>
  <c r="AO146" i="2"/>
  <c r="AO144" i="2"/>
  <c r="AO142" i="2"/>
  <c r="AO130" i="2"/>
  <c r="P6" i="2"/>
  <c r="S216" i="2"/>
  <c r="AO216" i="2" s="1"/>
  <c r="AO220" i="2" l="1"/>
  <c r="AO218" i="2"/>
  <c r="AO214" i="2"/>
  <c r="AM196" i="2"/>
  <c r="C196" i="2"/>
  <c r="C197" i="2"/>
  <c r="C151" i="2"/>
  <c r="C150" i="2"/>
  <c r="AI135" i="2" l="1"/>
  <c r="C209" i="2"/>
  <c r="W204" i="2" s="1"/>
  <c r="C208" i="2"/>
  <c r="AM208" i="2"/>
  <c r="C206" i="2"/>
  <c r="C207" i="2"/>
  <c r="W207" i="2" s="1"/>
  <c r="AM206" i="2"/>
  <c r="C199" i="2"/>
  <c r="Y196" i="2" s="1"/>
  <c r="C198" i="2"/>
  <c r="AM198" i="2"/>
  <c r="AM204" i="2"/>
  <c r="C204" i="2"/>
  <c r="C205" i="2"/>
  <c r="C193" i="2"/>
  <c r="C192" i="2"/>
  <c r="AM192" i="2"/>
  <c r="C203" i="2"/>
  <c r="AM202" i="2"/>
  <c r="C202" i="2"/>
  <c r="AM194" i="2"/>
  <c r="C194" i="2"/>
  <c r="C195" i="2"/>
  <c r="C166" i="2"/>
  <c r="C167" i="2"/>
  <c r="C162" i="2"/>
  <c r="C163" i="2"/>
  <c r="C155" i="2"/>
  <c r="C154" i="2"/>
  <c r="C156" i="2"/>
  <c r="C157" i="2"/>
  <c r="C152" i="2"/>
  <c r="C153" i="2"/>
  <c r="C165" i="2"/>
  <c r="C164" i="2"/>
  <c r="C161" i="2"/>
  <c r="C160" i="2"/>
  <c r="C123" i="2"/>
  <c r="C122" i="2"/>
  <c r="C115" i="2"/>
  <c r="C114" i="2"/>
  <c r="C125" i="2"/>
  <c r="C124" i="2"/>
  <c r="C113" i="2"/>
  <c r="C112" i="2"/>
  <c r="C109" i="2"/>
  <c r="Y113" i="2" s="1"/>
  <c r="C108" i="2"/>
  <c r="C119" i="2"/>
  <c r="W118" i="2" s="1"/>
  <c r="C118" i="2"/>
  <c r="C111" i="2"/>
  <c r="W112" i="2" s="1"/>
  <c r="C110" i="2"/>
  <c r="C121" i="2"/>
  <c r="W122" i="2" s="1"/>
  <c r="C120" i="2"/>
  <c r="C81" i="2"/>
  <c r="C80" i="2"/>
  <c r="C83" i="2"/>
  <c r="C82" i="2"/>
  <c r="C70" i="2"/>
  <c r="C71" i="2"/>
  <c r="C73" i="2"/>
  <c r="C72" i="2"/>
  <c r="C67" i="2"/>
  <c r="Y71" i="2" s="1"/>
  <c r="C66" i="2"/>
  <c r="C79" i="2"/>
  <c r="C78" i="2"/>
  <c r="C69" i="2"/>
  <c r="C68" i="2"/>
  <c r="C77" i="2"/>
  <c r="W79" i="2" s="1"/>
  <c r="C76" i="2"/>
  <c r="C29" i="2"/>
  <c r="W29" i="2" s="1"/>
  <c r="C28" i="2"/>
  <c r="C40" i="2"/>
  <c r="C41" i="2"/>
  <c r="C31" i="2"/>
  <c r="Y28" i="2" s="1"/>
  <c r="C30" i="2"/>
  <c r="C39" i="2"/>
  <c r="C38" i="2"/>
  <c r="AI225" i="2"/>
  <c r="AI228" i="2"/>
  <c r="AI229" i="2"/>
  <c r="AI226" i="2"/>
  <c r="AI227" i="2"/>
  <c r="AM108" i="2"/>
  <c r="AM120" i="2"/>
  <c r="AM118" i="2"/>
  <c r="AM66" i="2"/>
  <c r="AM76" i="2"/>
  <c r="AM30" i="2"/>
  <c r="AM40" i="2"/>
  <c r="AI93" i="2"/>
  <c r="AM28" i="2"/>
  <c r="AI91" i="2"/>
  <c r="AI90" i="2"/>
  <c r="AI92" i="2"/>
  <c r="AI89" i="2"/>
  <c r="AI88" i="2"/>
  <c r="Y193" i="2"/>
  <c r="W197" i="2"/>
  <c r="Y194" i="2"/>
  <c r="AQ197" i="2"/>
  <c r="AQ193" i="2"/>
  <c r="AM156" i="2"/>
  <c r="AM164" i="2"/>
  <c r="AM166" i="2"/>
  <c r="AM154" i="2"/>
  <c r="AI145" i="2"/>
  <c r="AI143" i="2"/>
  <c r="AI144" i="2"/>
  <c r="AI142" i="2"/>
  <c r="AI140" i="2"/>
  <c r="AI141" i="2"/>
  <c r="AM160" i="2"/>
  <c r="AM152" i="2"/>
  <c r="AM162" i="2"/>
  <c r="AM150" i="2"/>
  <c r="AI133" i="2"/>
  <c r="AI134" i="2"/>
  <c r="AI130" i="2"/>
  <c r="AI131" i="2"/>
  <c r="AI132" i="2"/>
  <c r="AM114" i="2"/>
  <c r="AM124" i="2"/>
  <c r="AM122" i="2"/>
  <c r="AM112" i="2"/>
  <c r="AI101" i="2"/>
  <c r="AI98" i="2"/>
  <c r="AI102" i="2"/>
  <c r="AI99" i="2"/>
  <c r="AI103" i="2"/>
  <c r="AI100" i="2"/>
  <c r="AM110" i="2"/>
  <c r="AM82" i="2"/>
  <c r="AM70" i="2"/>
  <c r="AM72" i="2"/>
  <c r="AM80" i="2"/>
  <c r="AM68" i="2"/>
  <c r="AI51" i="2"/>
  <c r="AI50" i="2"/>
  <c r="AM78" i="2"/>
  <c r="AI48" i="2"/>
  <c r="AI49" i="2"/>
  <c r="AI47" i="2"/>
  <c r="AI46" i="2"/>
  <c r="AM38" i="2"/>
  <c r="AQ244" i="2" l="1"/>
  <c r="AD205" i="2"/>
  <c r="AA205" i="2"/>
  <c r="AC205" i="2"/>
  <c r="AB205" i="2"/>
  <c r="Z205" i="2"/>
  <c r="AD204" i="2"/>
  <c r="AA204" i="2"/>
  <c r="Z204" i="2"/>
  <c r="AC204" i="2"/>
  <c r="AB204" i="2"/>
  <c r="AQ249" i="2"/>
  <c r="AQ80" i="2"/>
  <c r="AQ109" i="2"/>
  <c r="AQ206" i="2"/>
  <c r="AQ81" i="2"/>
  <c r="AQ151" i="2"/>
  <c r="AI36" i="2"/>
  <c r="Z152" i="2"/>
  <c r="AA152" i="2"/>
  <c r="AQ113" i="2"/>
  <c r="AC26" i="2"/>
  <c r="AQ67" i="2"/>
  <c r="AQ161" i="2"/>
  <c r="AQ150" i="2"/>
  <c r="AQ164" i="2"/>
  <c r="AQ160" i="2"/>
  <c r="AQ192" i="2"/>
  <c r="AQ196" i="2"/>
  <c r="AQ207" i="2"/>
  <c r="AQ70" i="2"/>
  <c r="AQ203" i="2"/>
  <c r="AQ202" i="2"/>
  <c r="AQ76" i="2"/>
  <c r="AQ165" i="2"/>
  <c r="AQ154" i="2"/>
  <c r="AQ155" i="2"/>
  <c r="AQ118" i="2"/>
  <c r="AQ119" i="2"/>
  <c r="AQ123" i="2"/>
  <c r="AQ122" i="2"/>
  <c r="AQ112" i="2"/>
  <c r="AQ108" i="2"/>
  <c r="AQ71" i="2"/>
  <c r="AQ77" i="2"/>
  <c r="AQ66" i="2"/>
  <c r="AP77" i="2"/>
  <c r="AP66" i="2"/>
  <c r="AP70" i="2"/>
  <c r="AP76" i="2"/>
  <c r="AP67" i="2"/>
  <c r="AP81" i="2"/>
  <c r="AP80" i="2"/>
  <c r="AP71" i="2"/>
  <c r="AP109" i="2"/>
  <c r="AP118" i="2"/>
  <c r="AP113" i="2"/>
  <c r="AP119" i="2"/>
  <c r="AP123" i="2"/>
  <c r="AP122" i="2"/>
  <c r="AP112" i="2"/>
  <c r="AP108" i="2"/>
  <c r="AP249" i="2"/>
  <c r="AP244" i="2"/>
  <c r="AP206" i="2"/>
  <c r="AP193" i="2"/>
  <c r="AP207" i="2"/>
  <c r="AP203" i="2"/>
  <c r="AP202" i="2"/>
  <c r="AP197" i="2"/>
  <c r="AP196" i="2"/>
  <c r="AP192" i="2"/>
  <c r="AP164" i="2"/>
  <c r="AP160" i="2"/>
  <c r="AP161" i="2"/>
  <c r="AP165" i="2"/>
  <c r="AP151" i="2"/>
  <c r="AP150" i="2"/>
  <c r="AP154" i="2"/>
  <c r="AP155" i="2"/>
  <c r="W66" i="2"/>
  <c r="W26" i="2"/>
  <c r="W121" i="2"/>
  <c r="W69" i="2"/>
  <c r="Y81" i="2"/>
  <c r="Y123" i="2"/>
  <c r="Y24" i="2"/>
  <c r="W76" i="2"/>
  <c r="W111" i="2"/>
  <c r="W108" i="2"/>
  <c r="W194" i="2"/>
  <c r="Y204" i="2"/>
  <c r="Y202" i="2"/>
  <c r="Y192" i="2"/>
  <c r="Y206" i="2"/>
  <c r="AD194" i="2"/>
  <c r="AA194" i="2"/>
  <c r="Z194" i="2"/>
  <c r="AC194" i="2"/>
  <c r="AB194" i="2"/>
  <c r="AE119" i="2"/>
  <c r="J120" i="2" s="1"/>
  <c r="I122" i="2" s="1"/>
  <c r="Y203" i="2"/>
  <c r="Y236" i="2"/>
  <c r="Y235" i="2"/>
  <c r="W239" i="2"/>
  <c r="W236" i="2"/>
  <c r="Y238" i="2"/>
  <c r="Y234" i="2"/>
  <c r="Y245" i="2"/>
  <c r="W249" i="2"/>
  <c r="Y246" i="2"/>
  <c r="W246" i="2"/>
  <c r="Y248" i="2"/>
  <c r="Y244" i="2"/>
  <c r="AQ235" i="2"/>
  <c r="AQ238" i="2"/>
  <c r="AE249" i="2"/>
  <c r="L244" i="2" s="1"/>
  <c r="D248" i="2" s="1"/>
  <c r="AG249" i="2"/>
  <c r="J244" i="2" s="1"/>
  <c r="F248" i="2" s="1"/>
  <c r="AQ245" i="2"/>
  <c r="AQ248" i="2"/>
  <c r="AQ234" i="2"/>
  <c r="AE244" i="2"/>
  <c r="M244" i="2" s="1"/>
  <c r="F250" i="2" s="1"/>
  <c r="AG244" i="2"/>
  <c r="O244" i="2" s="1"/>
  <c r="D250" i="2" s="1"/>
  <c r="W247" i="2"/>
  <c r="W244" i="2"/>
  <c r="Y249" i="2"/>
  <c r="AG66" i="2"/>
  <c r="O66" i="2" s="1"/>
  <c r="D72" i="2" s="1"/>
  <c r="AE123" i="2"/>
  <c r="L118" i="2" s="1"/>
  <c r="D122" i="2" s="1"/>
  <c r="AE122" i="2"/>
  <c r="M120" i="2" s="1"/>
  <c r="I124" i="2" s="1"/>
  <c r="AG108" i="2"/>
  <c r="O108" i="2" s="1"/>
  <c r="D114" i="2" s="1"/>
  <c r="AG113" i="2"/>
  <c r="J108" i="2" s="1"/>
  <c r="F112" i="2" s="1"/>
  <c r="AG118" i="2"/>
  <c r="O118" i="2" s="1"/>
  <c r="D124" i="2" s="1"/>
  <c r="Y121" i="2"/>
  <c r="W119" i="2"/>
  <c r="AE71" i="2"/>
  <c r="L66" i="2" s="1"/>
  <c r="D70" i="2" s="1"/>
  <c r="Y38" i="2"/>
  <c r="Y34" i="2"/>
  <c r="Y25" i="2"/>
  <c r="Y26" i="2"/>
  <c r="AB26" i="2"/>
  <c r="AA26" i="2"/>
  <c r="AD26" i="2"/>
  <c r="Z26" i="2"/>
  <c r="AE108" i="2"/>
  <c r="M108" i="2" s="1"/>
  <c r="F114" i="2" s="1"/>
  <c r="AG76" i="2"/>
  <c r="O76" i="2" s="1"/>
  <c r="D82" i="2" s="1"/>
  <c r="AE81" i="2"/>
  <c r="L76" i="2" s="1"/>
  <c r="D80" i="2" s="1"/>
  <c r="AG122" i="2"/>
  <c r="O120" i="2" s="1"/>
  <c r="G124" i="2" s="1"/>
  <c r="Z111" i="2"/>
  <c r="AG119" i="2"/>
  <c r="L120" i="2" s="1"/>
  <c r="G122" i="2" s="1"/>
  <c r="AC111" i="2"/>
  <c r="AC121" i="2"/>
  <c r="Z121" i="2"/>
  <c r="AB111" i="2"/>
  <c r="AA121" i="2"/>
  <c r="AD111" i="2"/>
  <c r="AD121" i="2"/>
  <c r="AB121" i="2"/>
  <c r="AA111" i="2"/>
  <c r="W36" i="2"/>
  <c r="AG193" i="2"/>
  <c r="L194" i="2" s="1"/>
  <c r="G196" i="2" s="1"/>
  <c r="AE193" i="2"/>
  <c r="J194" i="2" s="1"/>
  <c r="I196" i="2" s="1"/>
  <c r="W205" i="2"/>
  <c r="Y207" i="2"/>
  <c r="W202" i="2"/>
  <c r="AE206" i="2"/>
  <c r="M204" i="2" s="1"/>
  <c r="I208" i="2" s="1"/>
  <c r="AG206" i="2"/>
  <c r="O204" i="2" s="1"/>
  <c r="G208" i="2" s="1"/>
  <c r="AE202" i="2"/>
  <c r="M202" i="2" s="1"/>
  <c r="F208" i="2" s="1"/>
  <c r="AG202" i="2"/>
  <c r="O202" i="2" s="1"/>
  <c r="D208" i="2" s="1"/>
  <c r="AG192" i="2"/>
  <c r="O192" i="2" s="1"/>
  <c r="D198" i="2" s="1"/>
  <c r="AE192" i="2"/>
  <c r="M192" i="2" s="1"/>
  <c r="F198" i="2" s="1"/>
  <c r="AE203" i="2"/>
  <c r="J204" i="2" s="1"/>
  <c r="I206" i="2" s="1"/>
  <c r="AG203" i="2"/>
  <c r="L204" i="2" s="1"/>
  <c r="G206" i="2" s="1"/>
  <c r="W196" i="2"/>
  <c r="Y195" i="2"/>
  <c r="W193" i="2"/>
  <c r="AG207" i="2"/>
  <c r="J202" i="2" s="1"/>
  <c r="F206" i="2" s="1"/>
  <c r="AE207" i="2"/>
  <c r="L202" i="2" s="1"/>
  <c r="D206" i="2" s="1"/>
  <c r="AC195" i="2"/>
  <c r="AA195" i="2"/>
  <c r="AD195" i="2"/>
  <c r="AB195" i="2"/>
  <c r="Z195" i="2"/>
  <c r="AG197" i="2"/>
  <c r="J192" i="2" s="1"/>
  <c r="F196" i="2" s="1"/>
  <c r="AE197" i="2"/>
  <c r="L192" i="2" s="1"/>
  <c r="D196" i="2" s="1"/>
  <c r="W192" i="2"/>
  <c r="Y197" i="2"/>
  <c r="W195" i="2"/>
  <c r="W206" i="2"/>
  <c r="W203" i="2"/>
  <c r="Y205" i="2"/>
  <c r="AE196" i="2"/>
  <c r="M194" i="2" s="1"/>
  <c r="I198" i="2" s="1"/>
  <c r="AG196" i="2"/>
  <c r="O194" i="2" s="1"/>
  <c r="G198" i="2" s="1"/>
  <c r="W155" i="2"/>
  <c r="Y152" i="2"/>
  <c r="Y151" i="2"/>
  <c r="Y160" i="2"/>
  <c r="Y164" i="2"/>
  <c r="W162" i="2"/>
  <c r="Y161" i="2"/>
  <c r="Y162" i="2"/>
  <c r="W165" i="2"/>
  <c r="Z162" i="2"/>
  <c r="AB162" i="2"/>
  <c r="AA162" i="2"/>
  <c r="AD152" i="2"/>
  <c r="AB152" i="2"/>
  <c r="AC162" i="2"/>
  <c r="AC152" i="2"/>
  <c r="AD162" i="2"/>
  <c r="Y150" i="2"/>
  <c r="Y154" i="2"/>
  <c r="W152" i="2"/>
  <c r="AE155" i="2"/>
  <c r="L150" i="2" s="1"/>
  <c r="D154" i="2" s="1"/>
  <c r="AG155" i="2"/>
  <c r="J150" i="2" s="1"/>
  <c r="F154" i="2" s="1"/>
  <c r="AG164" i="2"/>
  <c r="O162" i="2" s="1"/>
  <c r="G166" i="2" s="1"/>
  <c r="AE164" i="2"/>
  <c r="M162" i="2" s="1"/>
  <c r="I166" i="2" s="1"/>
  <c r="W164" i="2"/>
  <c r="Y163" i="2"/>
  <c r="W161" i="2"/>
  <c r="AE160" i="2"/>
  <c r="M160" i="2" s="1"/>
  <c r="F166" i="2" s="1"/>
  <c r="AG160" i="2"/>
  <c r="O160" i="2" s="1"/>
  <c r="D166" i="2" s="1"/>
  <c r="AD153" i="2"/>
  <c r="AB153" i="2"/>
  <c r="Z163" i="2"/>
  <c r="AA163" i="2"/>
  <c r="AC153" i="2"/>
  <c r="Z153" i="2"/>
  <c r="AA153" i="2"/>
  <c r="AC163" i="2"/>
  <c r="AD163" i="2"/>
  <c r="AB163" i="2"/>
  <c r="AE150" i="2"/>
  <c r="M150" i="2" s="1"/>
  <c r="F156" i="2" s="1"/>
  <c r="AG150" i="2"/>
  <c r="O150" i="2" s="1"/>
  <c r="D156" i="2" s="1"/>
  <c r="W153" i="2"/>
  <c r="Y155" i="2"/>
  <c r="W150" i="2"/>
  <c r="AE161" i="2"/>
  <c r="J162" i="2" s="1"/>
  <c r="I164" i="2" s="1"/>
  <c r="AG161" i="2"/>
  <c r="L162" i="2" s="1"/>
  <c r="G164" i="2" s="1"/>
  <c r="W154" i="2"/>
  <c r="Y153" i="2"/>
  <c r="W151" i="2"/>
  <c r="AE154" i="2"/>
  <c r="M152" i="2" s="1"/>
  <c r="I156" i="2" s="1"/>
  <c r="AG154" i="2"/>
  <c r="O152" i="2" s="1"/>
  <c r="G156" i="2" s="1"/>
  <c r="Y165" i="2"/>
  <c r="W163" i="2"/>
  <c r="W160" i="2"/>
  <c r="AE151" i="2"/>
  <c r="J152" i="2" s="1"/>
  <c r="I154" i="2" s="1"/>
  <c r="AG151" i="2"/>
  <c r="L152" i="2" s="1"/>
  <c r="G154" i="2" s="1"/>
  <c r="AG165" i="2"/>
  <c r="J160" i="2" s="1"/>
  <c r="F164" i="2" s="1"/>
  <c r="AE165" i="2"/>
  <c r="L160" i="2" s="1"/>
  <c r="D164" i="2" s="1"/>
  <c r="W120" i="2"/>
  <c r="Y118" i="2"/>
  <c r="Y122" i="2"/>
  <c r="AG123" i="2"/>
  <c r="J118" i="2" s="1"/>
  <c r="F122" i="2" s="1"/>
  <c r="Y120" i="2"/>
  <c r="W123" i="2"/>
  <c r="Y119" i="2"/>
  <c r="AE113" i="2"/>
  <c r="L108" i="2" s="1"/>
  <c r="D112" i="2" s="1"/>
  <c r="AB120" i="2"/>
  <c r="AC110" i="2"/>
  <c r="AA120" i="2"/>
  <c r="Z120" i="2"/>
  <c r="AD120" i="2"/>
  <c r="AC120" i="2"/>
  <c r="AD110" i="2"/>
  <c r="AB110" i="2"/>
  <c r="Z110" i="2"/>
  <c r="AA110" i="2"/>
  <c r="Y110" i="2"/>
  <c r="Y109" i="2"/>
  <c r="W113" i="2"/>
  <c r="AE118" i="2"/>
  <c r="M118" i="2" s="1"/>
  <c r="F124" i="2" s="1"/>
  <c r="Y112" i="2"/>
  <c r="Y108" i="2"/>
  <c r="W110" i="2"/>
  <c r="W109" i="2"/>
  <c r="Y111" i="2"/>
  <c r="AE112" i="2"/>
  <c r="M110" i="2" s="1"/>
  <c r="I114" i="2" s="1"/>
  <c r="AG112" i="2"/>
  <c r="O110" i="2" s="1"/>
  <c r="G114" i="2" s="1"/>
  <c r="AE109" i="2"/>
  <c r="J110" i="2" s="1"/>
  <c r="I112" i="2" s="1"/>
  <c r="AG109" i="2"/>
  <c r="L110" i="2" s="1"/>
  <c r="G112" i="2" s="1"/>
  <c r="AE76" i="2"/>
  <c r="M76" i="2" s="1"/>
  <c r="F82" i="2" s="1"/>
  <c r="W68" i="2"/>
  <c r="Y70" i="2"/>
  <c r="Y66" i="2"/>
  <c r="AD68" i="2"/>
  <c r="AB78" i="2"/>
  <c r="Z78" i="2"/>
  <c r="AA68" i="2"/>
  <c r="Z68" i="2"/>
  <c r="AB68" i="2"/>
  <c r="AC78" i="2"/>
  <c r="AA78" i="2"/>
  <c r="AC68" i="2"/>
  <c r="AD78" i="2"/>
  <c r="W71" i="2"/>
  <c r="Y67" i="2"/>
  <c r="Y68" i="2"/>
  <c r="Y76" i="2"/>
  <c r="W78" i="2"/>
  <c r="Y80" i="2"/>
  <c r="AE66" i="2"/>
  <c r="M66" i="2" s="1"/>
  <c r="F72" i="2" s="1"/>
  <c r="AG71" i="2"/>
  <c r="J66" i="2" s="1"/>
  <c r="F70" i="2" s="1"/>
  <c r="AG81" i="2"/>
  <c r="J76" i="2" s="1"/>
  <c r="F80" i="2" s="1"/>
  <c r="Y77" i="2"/>
  <c r="Y78" i="2"/>
  <c r="W81" i="2"/>
  <c r="AB69" i="2"/>
  <c r="AD79" i="2"/>
  <c r="AC69" i="2"/>
  <c r="AC79" i="2"/>
  <c r="Z69" i="2"/>
  <c r="AD69" i="2"/>
  <c r="AB79" i="2"/>
  <c r="Z79" i="2"/>
  <c r="AA79" i="2"/>
  <c r="AA69" i="2"/>
  <c r="Y79" i="2"/>
  <c r="W77" i="2"/>
  <c r="W80" i="2"/>
  <c r="AG77" i="2"/>
  <c r="L78" i="2" s="1"/>
  <c r="G80" i="2" s="1"/>
  <c r="AE77" i="2"/>
  <c r="J78" i="2" s="1"/>
  <c r="I80" i="2" s="1"/>
  <c r="AG67" i="2"/>
  <c r="L68" i="2" s="1"/>
  <c r="G70" i="2" s="1"/>
  <c r="AE67" i="2"/>
  <c r="J68" i="2" s="1"/>
  <c r="I70" i="2" s="1"/>
  <c r="AE80" i="2"/>
  <c r="M78" i="2" s="1"/>
  <c r="I82" i="2" s="1"/>
  <c r="AG80" i="2"/>
  <c r="O78" i="2" s="1"/>
  <c r="G82" i="2" s="1"/>
  <c r="AE70" i="2"/>
  <c r="M68" i="2" s="1"/>
  <c r="I72" i="2" s="1"/>
  <c r="AG70" i="2"/>
  <c r="O68" i="2" s="1"/>
  <c r="G72" i="2" s="1"/>
  <c r="W70" i="2"/>
  <c r="Y69" i="2"/>
  <c r="W67" i="2"/>
  <c r="AD36" i="2"/>
  <c r="AA36" i="2"/>
  <c r="Z36" i="2"/>
  <c r="AB36" i="2"/>
  <c r="Y35" i="2"/>
  <c r="Y36" i="2"/>
  <c r="W39" i="2"/>
  <c r="AC36" i="2"/>
  <c r="AQ195" i="2" l="1"/>
  <c r="AQ246" i="2"/>
  <c r="AQ236" i="2"/>
  <c r="AQ239" i="2"/>
  <c r="AQ205" i="2"/>
  <c r="AQ204" i="2"/>
  <c r="AQ194" i="2"/>
  <c r="AQ247" i="2"/>
  <c r="AQ163" i="2"/>
  <c r="AQ153" i="2"/>
  <c r="AQ162" i="2"/>
  <c r="AQ111" i="2"/>
  <c r="AQ152" i="2"/>
  <c r="AQ121" i="2"/>
  <c r="AQ69" i="2"/>
  <c r="AQ110" i="2"/>
  <c r="AQ120" i="2"/>
  <c r="AQ78" i="2"/>
  <c r="AQ79" i="2"/>
  <c r="AQ68" i="2"/>
  <c r="AQ36" i="2"/>
  <c r="AQ26" i="2"/>
  <c r="AP79" i="2"/>
  <c r="AP26" i="2"/>
  <c r="AP36" i="2"/>
  <c r="AP69" i="2"/>
  <c r="AP78" i="2"/>
  <c r="AP68" i="2"/>
  <c r="AP121" i="2"/>
  <c r="AP111" i="2"/>
  <c r="AP247" i="2"/>
  <c r="AP120" i="2"/>
  <c r="AP246" i="2"/>
  <c r="AP110" i="2"/>
  <c r="AP234" i="2"/>
  <c r="AP245" i="2"/>
  <c r="AP238" i="2"/>
  <c r="AP235" i="2"/>
  <c r="AP236" i="2"/>
  <c r="AP239" i="2"/>
  <c r="AP205" i="2"/>
  <c r="AP248" i="2"/>
  <c r="AP204" i="2"/>
  <c r="AP194" i="2"/>
  <c r="AP195" i="2"/>
  <c r="AP163" i="2"/>
  <c r="AP162" i="2"/>
  <c r="AP152" i="2"/>
  <c r="AP153" i="2"/>
  <c r="AR151" i="2"/>
  <c r="AR150" i="2"/>
  <c r="AR155" i="2"/>
  <c r="AR71" i="2"/>
  <c r="AR193" i="2"/>
  <c r="AR67" i="2"/>
  <c r="AR70" i="2"/>
  <c r="AR66" i="2"/>
  <c r="AE246" i="2"/>
  <c r="O248" i="2" s="1"/>
  <c r="J250" i="2" s="1"/>
  <c r="AR123" i="2"/>
  <c r="AR203" i="2"/>
  <c r="AR206" i="2"/>
  <c r="AR207" i="2"/>
  <c r="AR244" i="2"/>
  <c r="AR249" i="2"/>
  <c r="AR119" i="2"/>
  <c r="AR160" i="2"/>
  <c r="AR165" i="2"/>
  <c r="AR161" i="2"/>
  <c r="AR197" i="2"/>
  <c r="AR202" i="2"/>
  <c r="AR196" i="2"/>
  <c r="AR192" i="2"/>
  <c r="AR154" i="2"/>
  <c r="AR164" i="2"/>
  <c r="AR80" i="2"/>
  <c r="AR112" i="2"/>
  <c r="AR76" i="2"/>
  <c r="AR109" i="2"/>
  <c r="AR113" i="2"/>
  <c r="AR81" i="2"/>
  <c r="AR77" i="2"/>
  <c r="AR118" i="2"/>
  <c r="AR122" i="2"/>
  <c r="AR108" i="2"/>
  <c r="AG246" i="2"/>
  <c r="M248" i="2" s="1"/>
  <c r="L250" i="2" s="1"/>
  <c r="AG236" i="2"/>
  <c r="M238" i="2" s="1"/>
  <c r="L240" i="2" s="1"/>
  <c r="AE236" i="2"/>
  <c r="O238" i="2" s="1"/>
  <c r="J240" i="2" s="1"/>
  <c r="AE204" i="2"/>
  <c r="O206" i="2" s="1"/>
  <c r="J208" i="2" s="1"/>
  <c r="AG204" i="2"/>
  <c r="M206" i="2" s="1"/>
  <c r="L208" i="2" s="1"/>
  <c r="R208" i="2" s="1"/>
  <c r="AE194" i="2"/>
  <c r="O196" i="2" s="1"/>
  <c r="J198" i="2" s="1"/>
  <c r="P198" i="2" s="1"/>
  <c r="AG194" i="2"/>
  <c r="M196" i="2" s="1"/>
  <c r="L198" i="2" s="1"/>
  <c r="R198" i="2" s="1"/>
  <c r="AG247" i="2"/>
  <c r="I244" i="2" s="1"/>
  <c r="D246" i="2" s="1"/>
  <c r="AE247" i="2"/>
  <c r="G244" i="2" s="1"/>
  <c r="W237" i="2"/>
  <c r="W234" i="2"/>
  <c r="Y239" i="2"/>
  <c r="AG245" i="2"/>
  <c r="L246" i="2" s="1"/>
  <c r="G248" i="2" s="1"/>
  <c r="AE245" i="2"/>
  <c r="J246" i="2" s="1"/>
  <c r="I248" i="2" s="1"/>
  <c r="W248" i="2"/>
  <c r="Y247" i="2"/>
  <c r="W245" i="2"/>
  <c r="AE234" i="2"/>
  <c r="M234" i="2" s="1"/>
  <c r="F240" i="2" s="1"/>
  <c r="AG234" i="2"/>
  <c r="O234" i="2" s="1"/>
  <c r="D240" i="2" s="1"/>
  <c r="AE239" i="2"/>
  <c r="L234" i="2" s="1"/>
  <c r="D238" i="2" s="1"/>
  <c r="AG239" i="2"/>
  <c r="J234" i="2" s="1"/>
  <c r="F238" i="2" s="1"/>
  <c r="AG238" i="2"/>
  <c r="O236" i="2" s="1"/>
  <c r="G240" i="2" s="1"/>
  <c r="AE238" i="2"/>
  <c r="M236" i="2" s="1"/>
  <c r="I240" i="2" s="1"/>
  <c r="AE248" i="2"/>
  <c r="M246" i="2" s="1"/>
  <c r="I250" i="2" s="1"/>
  <c r="AG248" i="2"/>
  <c r="O246" i="2" s="1"/>
  <c r="G250" i="2" s="1"/>
  <c r="AG235" i="2"/>
  <c r="L236" i="2" s="1"/>
  <c r="G238" i="2" s="1"/>
  <c r="AE235" i="2"/>
  <c r="J236" i="2" s="1"/>
  <c r="I238" i="2" s="1"/>
  <c r="W235" i="2"/>
  <c r="W238" i="2"/>
  <c r="Y237" i="2"/>
  <c r="AE205" i="2"/>
  <c r="G202" i="2" s="1"/>
  <c r="P202" i="2" s="1"/>
  <c r="AE195" i="2"/>
  <c r="G192" i="2" s="1"/>
  <c r="P192" i="2" s="1"/>
  <c r="AG205" i="2"/>
  <c r="I202" i="2" s="1"/>
  <c r="AG195" i="2"/>
  <c r="I192" i="2" s="1"/>
  <c r="D194" i="2" s="1"/>
  <c r="AG120" i="2"/>
  <c r="M122" i="2" s="1"/>
  <c r="L124" i="2" s="1"/>
  <c r="R124" i="2" s="1"/>
  <c r="AE78" i="2"/>
  <c r="O80" i="2" s="1"/>
  <c r="J82" i="2" s="1"/>
  <c r="P82" i="2" s="1"/>
  <c r="AG162" i="2"/>
  <c r="M164" i="2" s="1"/>
  <c r="L166" i="2" s="1"/>
  <c r="R166" i="2" s="1"/>
  <c r="AE163" i="2"/>
  <c r="G160" i="2" s="1"/>
  <c r="F162" i="2" s="1"/>
  <c r="R162" i="2" s="1"/>
  <c r="AG163" i="2"/>
  <c r="I160" i="2" s="1"/>
  <c r="D162" i="2" s="1"/>
  <c r="AG153" i="2"/>
  <c r="I150" i="2" s="1"/>
  <c r="R150" i="2" s="1"/>
  <c r="AG110" i="2"/>
  <c r="M112" i="2" s="1"/>
  <c r="L114" i="2" s="1"/>
  <c r="R114" i="2" s="1"/>
  <c r="AG78" i="2"/>
  <c r="M80" i="2" s="1"/>
  <c r="L82" i="2" s="1"/>
  <c r="R82" i="2" s="1"/>
  <c r="AE162" i="2"/>
  <c r="O164" i="2" s="1"/>
  <c r="J166" i="2" s="1"/>
  <c r="AG152" i="2"/>
  <c r="M154" i="2" s="1"/>
  <c r="L156" i="2" s="1"/>
  <c r="R156" i="2" s="1"/>
  <c r="AE152" i="2"/>
  <c r="O154" i="2" s="1"/>
  <c r="J156" i="2" s="1"/>
  <c r="P156" i="2" s="1"/>
  <c r="AE153" i="2"/>
  <c r="G150" i="2" s="1"/>
  <c r="P150" i="2" s="1"/>
  <c r="AE120" i="2"/>
  <c r="O122" i="2" s="1"/>
  <c r="J124" i="2" s="1"/>
  <c r="P124" i="2" s="1"/>
  <c r="AE110" i="2"/>
  <c r="O112" i="2" s="1"/>
  <c r="J114" i="2" s="1"/>
  <c r="P114" i="2" s="1"/>
  <c r="AE121" i="2"/>
  <c r="G118" i="2" s="1"/>
  <c r="F120" i="2" s="1"/>
  <c r="R120" i="2" s="1"/>
  <c r="AG121" i="2"/>
  <c r="I118" i="2" s="1"/>
  <c r="AG111" i="2"/>
  <c r="I108" i="2" s="1"/>
  <c r="D110" i="2" s="1"/>
  <c r="AE111" i="2"/>
  <c r="G108" i="2" s="1"/>
  <c r="F110" i="2" s="1"/>
  <c r="R110" i="2" s="1"/>
  <c r="AE79" i="2"/>
  <c r="G76" i="2" s="1"/>
  <c r="F78" i="2" s="1"/>
  <c r="R78" i="2" s="1"/>
  <c r="AG79" i="2"/>
  <c r="I76" i="2" s="1"/>
  <c r="D78" i="2" s="1"/>
  <c r="AG69" i="2"/>
  <c r="I66" i="2" s="1"/>
  <c r="D68" i="2" s="1"/>
  <c r="AE69" i="2"/>
  <c r="G66" i="2" s="1"/>
  <c r="F68" i="2" s="1"/>
  <c r="R68" i="2" s="1"/>
  <c r="AG36" i="2"/>
  <c r="M38" i="2" s="1"/>
  <c r="L40" i="2" s="1"/>
  <c r="AE68" i="2"/>
  <c r="O70" i="2" s="1"/>
  <c r="J72" i="2" s="1"/>
  <c r="P72" i="2" s="1"/>
  <c r="AG68" i="2"/>
  <c r="M70" i="2" s="1"/>
  <c r="L72" i="2" s="1"/>
  <c r="AE36" i="2"/>
  <c r="O38" i="2" s="1"/>
  <c r="J40" i="2" s="1"/>
  <c r="AG26" i="2"/>
  <c r="M28" i="2" s="1"/>
  <c r="AE26" i="2"/>
  <c r="O28" i="2" s="1"/>
  <c r="AQ237" i="2" l="1"/>
  <c r="AR36" i="2"/>
  <c r="AR246" i="2"/>
  <c r="AP237" i="2"/>
  <c r="P248" i="2"/>
  <c r="AR239" i="2"/>
  <c r="R248" i="2"/>
  <c r="AR194" i="2"/>
  <c r="AR152" i="2"/>
  <c r="P250" i="2"/>
  <c r="AR163" i="2"/>
  <c r="AR195" i="2"/>
  <c r="AR245" i="2"/>
  <c r="AR247" i="2"/>
  <c r="AR205" i="2"/>
  <c r="R206" i="2"/>
  <c r="AR236" i="2"/>
  <c r="AR235" i="2"/>
  <c r="AR238" i="2"/>
  <c r="AR234" i="2"/>
  <c r="AR248" i="2"/>
  <c r="R250" i="2"/>
  <c r="AR79" i="2"/>
  <c r="AR111" i="2"/>
  <c r="AR153" i="2"/>
  <c r="AR162" i="2"/>
  <c r="AR204" i="2"/>
  <c r="AR69" i="2"/>
  <c r="AR78" i="2"/>
  <c r="AR68" i="2"/>
  <c r="AR26" i="2"/>
  <c r="AR110" i="2"/>
  <c r="AR120" i="2"/>
  <c r="AR121" i="2"/>
  <c r="AE237" i="2"/>
  <c r="G234" i="2" s="1"/>
  <c r="P234" i="2" s="1"/>
  <c r="AG237" i="2"/>
  <c r="I234" i="2" s="1"/>
  <c r="S208" i="2"/>
  <c r="P208" i="2"/>
  <c r="S206" i="2"/>
  <c r="P244" i="2"/>
  <c r="S244" i="2"/>
  <c r="S198" i="2"/>
  <c r="P206" i="2"/>
  <c r="P196" i="2"/>
  <c r="R196" i="2"/>
  <c r="S196" i="2"/>
  <c r="R244" i="2"/>
  <c r="F246" i="2"/>
  <c r="R246" i="2" s="1"/>
  <c r="S248" i="2"/>
  <c r="S250" i="2"/>
  <c r="R240" i="2"/>
  <c r="R238" i="2"/>
  <c r="P240" i="2"/>
  <c r="S240" i="2"/>
  <c r="AO240" i="2" s="1"/>
  <c r="P246" i="2"/>
  <c r="S238" i="2"/>
  <c r="AO238" i="2" s="1"/>
  <c r="P238" i="2"/>
  <c r="F204" i="2"/>
  <c r="R204" i="2" s="1"/>
  <c r="S202" i="2"/>
  <c r="S166" i="2"/>
  <c r="D204" i="2"/>
  <c r="F194" i="2"/>
  <c r="R194" i="2" s="1"/>
  <c r="R202" i="2"/>
  <c r="R192" i="2"/>
  <c r="S192" i="2"/>
  <c r="R80" i="2"/>
  <c r="P122" i="2"/>
  <c r="P80" i="2"/>
  <c r="S80" i="2"/>
  <c r="P112" i="2"/>
  <c r="P108" i="2"/>
  <c r="D152" i="2"/>
  <c r="P152" i="2" s="1"/>
  <c r="R160" i="2"/>
  <c r="S160" i="2"/>
  <c r="P160" i="2"/>
  <c r="S82" i="2"/>
  <c r="P164" i="2"/>
  <c r="S72" i="2"/>
  <c r="S150" i="2"/>
  <c r="P166" i="2"/>
  <c r="R66" i="2"/>
  <c r="S164" i="2"/>
  <c r="R164" i="2"/>
  <c r="S108" i="2"/>
  <c r="S124" i="2"/>
  <c r="S122" i="2"/>
  <c r="R122" i="2"/>
  <c r="R108" i="2"/>
  <c r="S118" i="2"/>
  <c r="P118" i="2"/>
  <c r="P76" i="2"/>
  <c r="S76" i="2"/>
  <c r="S78" i="2"/>
  <c r="S70" i="2"/>
  <c r="R70" i="2"/>
  <c r="P66" i="2"/>
  <c r="S156" i="2"/>
  <c r="R154" i="2"/>
  <c r="S154" i="2"/>
  <c r="P154" i="2"/>
  <c r="F152" i="2"/>
  <c r="R152" i="2" s="1"/>
  <c r="S112" i="2"/>
  <c r="S114" i="2"/>
  <c r="R112" i="2"/>
  <c r="R118" i="2"/>
  <c r="D120" i="2"/>
  <c r="P78" i="2"/>
  <c r="R76" i="2"/>
  <c r="P68" i="2"/>
  <c r="S68" i="2"/>
  <c r="S66" i="2"/>
  <c r="R72" i="2"/>
  <c r="P70" i="2"/>
  <c r="P194" i="2"/>
  <c r="S162" i="2"/>
  <c r="P162" i="2"/>
  <c r="P110" i="2"/>
  <c r="S110" i="2"/>
  <c r="J30" i="2"/>
  <c r="L30" i="2"/>
  <c r="AS122" i="2"/>
  <c r="AS150" i="2"/>
  <c r="AS72" i="2"/>
  <c r="AS196" i="2"/>
  <c r="AS68" i="2"/>
  <c r="AS204" i="2"/>
  <c r="AS120" i="2"/>
  <c r="AS118" i="2"/>
  <c r="AS164" i="2"/>
  <c r="AS160" i="2"/>
  <c r="AS124" i="2"/>
  <c r="AS248" i="2"/>
  <c r="AS208" i="2"/>
  <c r="AS192" i="2"/>
  <c r="AS82" i="2"/>
  <c r="AS250" i="2"/>
  <c r="AS152" i="2"/>
  <c r="AS206" i="2"/>
  <c r="AS246" i="2"/>
  <c r="AS108" i="2"/>
  <c r="AS244" i="2"/>
  <c r="AS162" i="2"/>
  <c r="AS156" i="2"/>
  <c r="AS70" i="2"/>
  <c r="AS202" i="2"/>
  <c r="AS166" i="2"/>
  <c r="AS194" i="2"/>
  <c r="AS76" i="2"/>
  <c r="AS66" i="2"/>
  <c r="AS78" i="2"/>
  <c r="AS114" i="2"/>
  <c r="AS154" i="2"/>
  <c r="AS198" i="2"/>
  <c r="AS110" i="2"/>
  <c r="AS80" i="2"/>
  <c r="AS112" i="2"/>
  <c r="S234" i="2" l="1"/>
  <c r="AO234" i="2" s="1"/>
  <c r="F236" i="2"/>
  <c r="R236" i="2" s="1"/>
  <c r="AR237" i="2"/>
  <c r="D236" i="2"/>
  <c r="P236" i="2" s="1"/>
  <c r="R234" i="2"/>
  <c r="S246" i="2"/>
  <c r="AO246" i="2" s="1"/>
  <c r="AO66" i="2"/>
  <c r="AN66" i="2" s="1"/>
  <c r="AO110" i="2"/>
  <c r="AN110" i="2" s="1"/>
  <c r="AO76" i="2"/>
  <c r="AN76" i="2" s="1"/>
  <c r="AO108" i="2"/>
  <c r="AN108" i="2" s="1"/>
  <c r="AO68" i="2"/>
  <c r="AN68" i="2" s="1"/>
  <c r="AO160" i="2"/>
  <c r="AN160" i="2" s="1"/>
  <c r="AO78" i="2"/>
  <c r="AN78" i="2" s="1"/>
  <c r="AO166" i="2"/>
  <c r="AN166" i="2" s="1"/>
  <c r="AO164" i="2"/>
  <c r="AN164" i="2" s="1"/>
  <c r="AO162" i="2"/>
  <c r="AN162" i="2" s="1"/>
  <c r="AO112" i="2"/>
  <c r="AN112" i="2" s="1"/>
  <c r="AO114" i="2"/>
  <c r="AN114" i="2" s="1"/>
  <c r="AO70" i="2"/>
  <c r="AN70" i="2" s="1"/>
  <c r="AO72" i="2"/>
  <c r="AN72" i="2" s="1"/>
  <c r="AO80" i="2"/>
  <c r="AN80" i="2" s="1"/>
  <c r="AO82" i="2"/>
  <c r="AN82" i="2" s="1"/>
  <c r="S204" i="2"/>
  <c r="P204" i="2"/>
  <c r="S194" i="2"/>
  <c r="T260" i="2" s="1"/>
  <c r="AN260" i="2" s="1"/>
  <c r="S152" i="2"/>
  <c r="AO154" i="2" s="1"/>
  <c r="AN154" i="2" s="1"/>
  <c r="P120" i="2"/>
  <c r="S120" i="2"/>
  <c r="AO118" i="2" s="1"/>
  <c r="AS238" i="2"/>
  <c r="AS240" i="2"/>
  <c r="AS236" i="2"/>
  <c r="AS234" i="2"/>
  <c r="AO248" i="2" l="1"/>
  <c r="AO244" i="2"/>
  <c r="AO250" i="2"/>
  <c r="AO202" i="2"/>
  <c r="S236" i="2"/>
  <c r="AO192" i="2"/>
  <c r="AN202" i="2"/>
  <c r="AO204" i="2"/>
  <c r="T258" i="2"/>
  <c r="AN258" i="2" s="1"/>
  <c r="AO198" i="2"/>
  <c r="T292" i="2"/>
  <c r="AN292" i="2" s="1"/>
  <c r="T276" i="2"/>
  <c r="AN276" i="2" s="1"/>
  <c r="T272" i="2"/>
  <c r="AN272" i="2" s="1"/>
  <c r="AN192" i="2"/>
  <c r="AO194" i="2"/>
  <c r="T290" i="2"/>
  <c r="AN290" i="2" s="1"/>
  <c r="T256" i="2"/>
  <c r="AN256" i="2" s="1"/>
  <c r="T268" i="2"/>
  <c r="AN268" i="2" s="1"/>
  <c r="T262" i="2"/>
  <c r="AN262" i="2" s="1"/>
  <c r="T280" i="2"/>
  <c r="AN280" i="2" s="1"/>
  <c r="AO208" i="2"/>
  <c r="AN208" i="2" s="1"/>
  <c r="T286" i="2"/>
  <c r="AN286" i="2" s="1"/>
  <c r="AN250" i="2"/>
  <c r="AN244" i="2"/>
  <c r="T270" i="2"/>
  <c r="AN270" i="2" s="1"/>
  <c r="AO206" i="2"/>
  <c r="T288" i="2"/>
  <c r="AN288" i="2" s="1"/>
  <c r="T266" i="2"/>
  <c r="AN266" i="2" s="1"/>
  <c r="T278" i="2"/>
  <c r="AN278" i="2" s="1"/>
  <c r="T282" i="2"/>
  <c r="AN282" i="2" s="1"/>
  <c r="AN248" i="2"/>
  <c r="AO196" i="2"/>
  <c r="AN196" i="2" s="1"/>
  <c r="AN246" i="2"/>
  <c r="AN240" i="2"/>
  <c r="AN234" i="2"/>
  <c r="AO124" i="2"/>
  <c r="AN124" i="2" s="1"/>
  <c r="AO156" i="2"/>
  <c r="AN156" i="2" s="1"/>
  <c r="AO150" i="2"/>
  <c r="AN150" i="2" s="1"/>
  <c r="AN198" i="2"/>
  <c r="AN204" i="2"/>
  <c r="AN238" i="2"/>
  <c r="AN194" i="2"/>
  <c r="AN206" i="2"/>
  <c r="AO152" i="2"/>
  <c r="AN152" i="2" s="1"/>
  <c r="AO120" i="2"/>
  <c r="AN120" i="2" s="1"/>
  <c r="AO122" i="2"/>
  <c r="AN122" i="2" s="1"/>
  <c r="AN118" i="2"/>
  <c r="AN236" i="2" l="1"/>
  <c r="AO236" i="2"/>
  <c r="AM26" i="2"/>
  <c r="C27" i="2"/>
  <c r="C26" i="2"/>
  <c r="C35" i="2"/>
  <c r="C34" i="2"/>
  <c r="C36" i="2"/>
  <c r="C37" i="2"/>
  <c r="C25" i="2"/>
  <c r="C24" i="2"/>
  <c r="AQ29" i="2"/>
  <c r="AM36" i="2"/>
  <c r="AQ25" i="2"/>
  <c r="AM24" i="2"/>
  <c r="AM34" i="2"/>
  <c r="AQ28" i="2"/>
  <c r="AQ24" i="2"/>
  <c r="H110" i="1" l="1"/>
  <c r="H109" i="1"/>
  <c r="H108" i="1"/>
  <c r="H107" i="1"/>
  <c r="H106" i="1"/>
  <c r="H130" i="1"/>
  <c r="H114" i="1"/>
  <c r="H93" i="1"/>
  <c r="H77" i="1"/>
  <c r="H61" i="1"/>
  <c r="H29" i="1"/>
  <c r="H129" i="1"/>
  <c r="H113" i="1"/>
  <c r="K113" i="1" s="1"/>
  <c r="H92" i="1"/>
  <c r="K92" i="1" s="1"/>
  <c r="H76" i="1"/>
  <c r="K76" i="1" s="1"/>
  <c r="H60" i="1"/>
  <c r="H44" i="1"/>
  <c r="H28" i="1"/>
  <c r="H128" i="1"/>
  <c r="K128" i="1" s="1"/>
  <c r="H112" i="1"/>
  <c r="H91" i="1"/>
  <c r="H75" i="1"/>
  <c r="H59" i="1"/>
  <c r="H43" i="1"/>
  <c r="H27" i="1"/>
  <c r="H11" i="1"/>
  <c r="H46" i="1"/>
  <c r="H127" i="1"/>
  <c r="K127" i="1" s="1"/>
  <c r="H111" i="1"/>
  <c r="K111" i="1" s="1"/>
  <c r="H90" i="1"/>
  <c r="H74" i="1"/>
  <c r="K74" i="1" s="1"/>
  <c r="H58" i="1"/>
  <c r="K58" i="1" s="1"/>
  <c r="H42" i="1"/>
  <c r="H26" i="1"/>
  <c r="H14" i="1"/>
  <c r="H126" i="1"/>
  <c r="H105" i="1"/>
  <c r="H89" i="1"/>
  <c r="H73" i="1"/>
  <c r="H57" i="1"/>
  <c r="H41" i="1"/>
  <c r="K41" i="1" s="1"/>
  <c r="H25" i="1"/>
  <c r="H9" i="1"/>
  <c r="H125" i="1"/>
  <c r="K125" i="1" s="1"/>
  <c r="H104" i="1"/>
  <c r="H88" i="1"/>
  <c r="H72" i="1"/>
  <c r="H56" i="1"/>
  <c r="K56" i="1" s="1"/>
  <c r="H40" i="1"/>
  <c r="H24" i="1"/>
  <c r="K24" i="1" s="1"/>
  <c r="H8" i="1"/>
  <c r="H124" i="1"/>
  <c r="H103" i="1"/>
  <c r="H87" i="1"/>
  <c r="H71" i="1"/>
  <c r="K71" i="1" s="1"/>
  <c r="H55" i="1"/>
  <c r="H39" i="1"/>
  <c r="K39" i="1" s="1"/>
  <c r="H23" i="1"/>
  <c r="H7" i="1"/>
  <c r="K7" i="1" s="1"/>
  <c r="H30" i="1"/>
  <c r="K30" i="1" s="1"/>
  <c r="H123" i="1"/>
  <c r="K123" i="1" s="1"/>
  <c r="H102" i="1"/>
  <c r="K102" i="1" s="1"/>
  <c r="H86" i="1"/>
  <c r="K86" i="1" s="1"/>
  <c r="H70" i="1"/>
  <c r="H54" i="1"/>
  <c r="H38" i="1"/>
  <c r="H22" i="1"/>
  <c r="H122" i="1"/>
  <c r="K122" i="1" s="1"/>
  <c r="H101" i="1"/>
  <c r="K101" i="1" s="1"/>
  <c r="H85" i="1"/>
  <c r="H69" i="1"/>
  <c r="K69" i="1" s="1"/>
  <c r="H53" i="1"/>
  <c r="K53" i="1" s="1"/>
  <c r="H37" i="1"/>
  <c r="H21" i="1"/>
  <c r="K21" i="1" s="1"/>
  <c r="H5" i="1"/>
  <c r="H121" i="1"/>
  <c r="K121" i="1" s="1"/>
  <c r="H100" i="1"/>
  <c r="K100" i="1" s="1"/>
  <c r="H84" i="1"/>
  <c r="K84" i="1" s="1"/>
  <c r="H68" i="1"/>
  <c r="K68" i="1" s="1"/>
  <c r="H52" i="1"/>
  <c r="K52" i="1" s="1"/>
  <c r="H36" i="1"/>
  <c r="K36" i="1" s="1"/>
  <c r="H20" i="1"/>
  <c r="K20" i="1" s="1"/>
  <c r="H4" i="1"/>
  <c r="K4" i="1" s="1"/>
  <c r="H136" i="1"/>
  <c r="K136" i="1" s="1"/>
  <c r="H120" i="1"/>
  <c r="K120" i="1" s="1"/>
  <c r="H99" i="1"/>
  <c r="K99" i="1" s="1"/>
  <c r="H83" i="1"/>
  <c r="K83" i="1" s="1"/>
  <c r="H67" i="1"/>
  <c r="K67" i="1" s="1"/>
  <c r="H51" i="1"/>
  <c r="K51" i="1" s="1"/>
  <c r="H35" i="1"/>
  <c r="K35" i="1" s="1"/>
  <c r="H19" i="1"/>
  <c r="H3" i="1"/>
  <c r="K3" i="1" s="1"/>
  <c r="H78" i="1"/>
  <c r="K78" i="1" s="1"/>
  <c r="H135" i="1"/>
  <c r="K135" i="1" s="1"/>
  <c r="H119" i="1"/>
  <c r="K119" i="1" s="1"/>
  <c r="H98" i="1"/>
  <c r="K98" i="1" s="1"/>
  <c r="H82" i="1"/>
  <c r="K82" i="1" s="1"/>
  <c r="H66" i="1"/>
  <c r="K66" i="1" s="1"/>
  <c r="H50" i="1"/>
  <c r="K50" i="1" s="1"/>
  <c r="H34" i="1"/>
  <c r="K34" i="1" s="1"/>
  <c r="H18" i="1"/>
  <c r="K18" i="1" s="1"/>
  <c r="H62" i="1"/>
  <c r="K62" i="1" s="1"/>
  <c r="H134" i="1"/>
  <c r="K134" i="1" s="1"/>
  <c r="H118" i="1"/>
  <c r="K118" i="1" s="1"/>
  <c r="H97" i="1"/>
  <c r="K97" i="1" s="1"/>
  <c r="H81" i="1"/>
  <c r="K81" i="1" s="1"/>
  <c r="H65" i="1"/>
  <c r="K65" i="1" s="1"/>
  <c r="H49" i="1"/>
  <c r="H33" i="1"/>
  <c r="H17" i="1"/>
  <c r="K17" i="1" s="1"/>
  <c r="H131" i="1"/>
  <c r="K131" i="1" s="1"/>
  <c r="H133" i="1"/>
  <c r="K133" i="1" s="1"/>
  <c r="H117" i="1"/>
  <c r="K117" i="1" s="1"/>
  <c r="H96" i="1"/>
  <c r="H80" i="1"/>
  <c r="K80" i="1" s="1"/>
  <c r="H64" i="1"/>
  <c r="K64" i="1" s="1"/>
  <c r="H32" i="1"/>
  <c r="H16" i="1"/>
  <c r="H94" i="1"/>
  <c r="K94" i="1" s="1"/>
  <c r="H132" i="1"/>
  <c r="K132" i="1" s="1"/>
  <c r="H116" i="1"/>
  <c r="K116" i="1" s="1"/>
  <c r="H95" i="1"/>
  <c r="K95" i="1" s="1"/>
  <c r="H79" i="1"/>
  <c r="K79" i="1" s="1"/>
  <c r="H63" i="1"/>
  <c r="K63" i="1" s="1"/>
  <c r="H31" i="1"/>
  <c r="K31" i="1" s="1"/>
  <c r="H115" i="1"/>
  <c r="K115" i="1" s="1"/>
  <c r="H138" i="1"/>
  <c r="K138" i="1" s="1"/>
  <c r="H143" i="1"/>
  <c r="K143" i="1" s="1"/>
  <c r="H146" i="1"/>
  <c r="K146" i="1" s="1"/>
  <c r="K124" i="1"/>
  <c r="K28" i="1"/>
  <c r="H144" i="1"/>
  <c r="K144" i="1" s="1"/>
  <c r="K129" i="1"/>
  <c r="K93" i="1"/>
  <c r="H152" i="1"/>
  <c r="K152" i="1" s="1"/>
  <c r="H149" i="1"/>
  <c r="K149" i="1" s="1"/>
  <c r="H141" i="1"/>
  <c r="K141" i="1" s="1"/>
  <c r="K130" i="1"/>
  <c r="K114" i="1"/>
  <c r="K29" i="1"/>
  <c r="H139" i="1"/>
  <c r="K139" i="1" s="1"/>
  <c r="H153" i="1"/>
  <c r="K153" i="1" s="1"/>
  <c r="H147" i="1"/>
  <c r="K147" i="1" s="1"/>
  <c r="H145" i="1"/>
  <c r="K145" i="1" s="1"/>
  <c r="K75" i="1"/>
  <c r="K105" i="1"/>
  <c r="H137" i="1"/>
  <c r="K137" i="1" s="1"/>
  <c r="K126" i="1"/>
  <c r="H151" i="1"/>
  <c r="K151" i="1" s="1"/>
  <c r="K59" i="1"/>
  <c r="K112" i="1"/>
  <c r="H142" i="1"/>
  <c r="K142" i="1" s="1"/>
  <c r="H150" i="1"/>
  <c r="K150" i="1" s="1"/>
  <c r="K87" i="1"/>
  <c r="H140" i="1"/>
  <c r="K140" i="1" s="1"/>
  <c r="H148" i="1"/>
  <c r="K148" i="1" s="1"/>
  <c r="K90" i="1"/>
  <c r="K44" i="1"/>
  <c r="AI37" i="2"/>
  <c r="AQ34" i="2"/>
  <c r="AI34" i="2"/>
  <c r="AQ38" i="2"/>
  <c r="AI38" i="2"/>
  <c r="AQ35" i="2"/>
  <c r="AI35" i="2"/>
  <c r="AQ39" i="2"/>
  <c r="AI39" i="2"/>
  <c r="AP24" i="2"/>
  <c r="AP29" i="2"/>
  <c r="AG39" i="2"/>
  <c r="J34" i="2" s="1"/>
  <c r="F38" i="2" s="1"/>
  <c r="AP39" i="2"/>
  <c r="AP34" i="2"/>
  <c r="AP25" i="2"/>
  <c r="AP38" i="2"/>
  <c r="AP28" i="2"/>
  <c r="AG35" i="2"/>
  <c r="L36" i="2" s="1"/>
  <c r="G38" i="2" s="1"/>
  <c r="AP35" i="2"/>
  <c r="AE39" i="2"/>
  <c r="L34" i="2" s="1"/>
  <c r="D38" i="2" s="1"/>
  <c r="AE35" i="2"/>
  <c r="J36" i="2" s="1"/>
  <c r="I38" i="2" s="1"/>
  <c r="AE29" i="2"/>
  <c r="L24" i="2" s="1"/>
  <c r="D28" i="2" s="1"/>
  <c r="AE38" i="2"/>
  <c r="M36" i="2" s="1"/>
  <c r="I40" i="2" s="1"/>
  <c r="AG29" i="2"/>
  <c r="J24" i="2" s="1"/>
  <c r="F28" i="2" s="1"/>
  <c r="AG38" i="2"/>
  <c r="O36" i="2" s="1"/>
  <c r="G40" i="2" s="1"/>
  <c r="AA37" i="2"/>
  <c r="AD27" i="2"/>
  <c r="AB37" i="2"/>
  <c r="AB27" i="2"/>
  <c r="AA27" i="2"/>
  <c r="Z27" i="2"/>
  <c r="AC27" i="2"/>
  <c r="Z37" i="2"/>
  <c r="AC37" i="2"/>
  <c r="AD37" i="2"/>
  <c r="AG34" i="2"/>
  <c r="O34" i="2" s="1"/>
  <c r="D40" i="2" s="1"/>
  <c r="AE34" i="2"/>
  <c r="M34" i="2" s="1"/>
  <c r="F40" i="2" s="1"/>
  <c r="AE25" i="2"/>
  <c r="J26" i="2" s="1"/>
  <c r="I28" i="2" s="1"/>
  <c r="AG25" i="2"/>
  <c r="L26" i="2" s="1"/>
  <c r="G28" i="2" s="1"/>
  <c r="AG28" i="2"/>
  <c r="O26" i="2" s="1"/>
  <c r="G30" i="2" s="1"/>
  <c r="AE28" i="2"/>
  <c r="M26" i="2" s="1"/>
  <c r="I30" i="2" s="1"/>
  <c r="Y39" i="2"/>
  <c r="W37" i="2"/>
  <c r="W34" i="2"/>
  <c r="Y29" i="2"/>
  <c r="W27" i="2"/>
  <c r="W24" i="2"/>
  <c r="AE24" i="2"/>
  <c r="M24" i="2" s="1"/>
  <c r="F30" i="2" s="1"/>
  <c r="AG24" i="2"/>
  <c r="O24" i="2" s="1"/>
  <c r="D30" i="2" s="1"/>
  <c r="Y37" i="2"/>
  <c r="W38" i="2"/>
  <c r="W35" i="2"/>
  <c r="Y27" i="2"/>
  <c r="W28" i="2"/>
  <c r="W25" i="2"/>
  <c r="K103" i="1"/>
  <c r="K104" i="1"/>
  <c r="K77" i="1"/>
  <c r="K91" i="1"/>
  <c r="K14" i="1"/>
  <c r="K46" i="1"/>
  <c r="K8" i="1"/>
  <c r="K40" i="1"/>
  <c r="K57" i="1"/>
  <c r="K108" i="1"/>
  <c r="K110" i="1"/>
  <c r="K85" i="1"/>
  <c r="K89" i="1"/>
  <c r="K109" i="1"/>
  <c r="K23" i="1"/>
  <c r="K43" i="1"/>
  <c r="K27" i="1"/>
  <c r="K107" i="1"/>
  <c r="K38" i="1"/>
  <c r="K55" i="1"/>
  <c r="K26" i="1"/>
  <c r="K37" i="1"/>
  <c r="K61" i="1"/>
  <c r="K33" i="1"/>
  <c r="K88" i="1"/>
  <c r="K106" i="1"/>
  <c r="K42" i="1"/>
  <c r="K54" i="1"/>
  <c r="K73" i="1"/>
  <c r="K72" i="1"/>
  <c r="K22" i="1"/>
  <c r="K96" i="1"/>
  <c r="K32" i="1"/>
  <c r="K60" i="1"/>
  <c r="K16" i="1"/>
  <c r="K49" i="1"/>
  <c r="K70" i="1"/>
  <c r="S38" i="2" l="1"/>
  <c r="AQ37" i="2"/>
  <c r="AQ27" i="2"/>
  <c r="AP37" i="2"/>
  <c r="R38" i="2"/>
  <c r="AR38" i="2"/>
  <c r="P38" i="2"/>
  <c r="AP27" i="2"/>
  <c r="AR24" i="2"/>
  <c r="AR29" i="2"/>
  <c r="AR25" i="2"/>
  <c r="AR28" i="2"/>
  <c r="AR35" i="2"/>
  <c r="AR34" i="2"/>
  <c r="AR39" i="2"/>
  <c r="R40" i="2"/>
  <c r="P28" i="2"/>
  <c r="AG27" i="2"/>
  <c r="I24" i="2" s="1"/>
  <c r="AG37" i="2"/>
  <c r="I34" i="2" s="1"/>
  <c r="D36" i="2" s="1"/>
  <c r="AE37" i="2"/>
  <c r="G34" i="2" s="1"/>
  <c r="P34" i="2" s="1"/>
  <c r="AE27" i="2"/>
  <c r="G24" i="2" s="1"/>
  <c r="P24" i="2" s="1"/>
  <c r="R28" i="2"/>
  <c r="R30" i="2"/>
  <c r="S28" i="2"/>
  <c r="P40" i="2"/>
  <c r="S40" i="2"/>
  <c r="P30" i="2"/>
  <c r="S30" i="2"/>
  <c r="AR27" i="2" l="1"/>
  <c r="AR37" i="2"/>
  <c r="R34" i="2"/>
  <c r="S24" i="2"/>
  <c r="D26" i="2"/>
  <c r="P26" i="2" s="1"/>
  <c r="F26" i="2"/>
  <c r="R26" i="2" s="1"/>
  <c r="R24" i="2"/>
  <c r="S34" i="2"/>
  <c r="F36" i="2"/>
  <c r="R36" i="2" s="1"/>
  <c r="P36" i="2"/>
  <c r="AS26" i="2"/>
  <c r="AS36" i="2"/>
  <c r="AS38" i="2"/>
  <c r="AS34" i="2"/>
  <c r="AS28" i="2"/>
  <c r="AS24" i="2"/>
  <c r="AS40" i="2"/>
  <c r="AS30" i="2"/>
  <c r="S36" i="2" l="1"/>
  <c r="S26" i="2"/>
  <c r="AO34" i="2" l="1"/>
  <c r="AN34" i="2" s="1"/>
  <c r="H15" i="1" s="1"/>
  <c r="AO24" i="2"/>
  <c r="AO36" i="2"/>
  <c r="AN36" i="2" s="1"/>
  <c r="H47" i="1" s="1"/>
  <c r="AO30" i="2"/>
  <c r="AO40" i="2"/>
  <c r="AN40" i="2" s="1"/>
  <c r="H45" i="1" s="1"/>
  <c r="AO28" i="2"/>
  <c r="AN28" i="2" s="1"/>
  <c r="H10" i="1" s="1"/>
  <c r="AO26" i="2"/>
  <c r="AO38" i="2"/>
  <c r="AN38" i="2" s="1"/>
  <c r="H12" i="1" s="1"/>
  <c r="K11" i="1"/>
  <c r="K5" i="1"/>
  <c r="K15" i="1"/>
  <c r="K10" i="1"/>
  <c r="K47" i="1"/>
  <c r="K45" i="1"/>
  <c r="K12" i="1"/>
  <c r="AN24" i="2" l="1"/>
  <c r="H13" i="1" s="1"/>
  <c r="AN26" i="2"/>
  <c r="AN30" i="2"/>
  <c r="H48" i="1" s="1"/>
  <c r="K9" i="1"/>
  <c r="K19" i="1"/>
  <c r="K25" i="1"/>
  <c r="K13" i="1"/>
  <c r="K48" i="1"/>
  <c r="H2" i="1" l="1"/>
  <c r="K2" i="1" s="1"/>
  <c r="H6" i="1"/>
  <c r="K6" i="1"/>
  <c r="E6" i="19" l="1"/>
  <c r="E33" i="19"/>
  <c r="C6" i="19"/>
  <c r="E17" i="19"/>
  <c r="C4" i="19"/>
  <c r="C38" i="19"/>
  <c r="C14" i="19"/>
  <c r="E20" i="19"/>
  <c r="D14" i="19"/>
  <c r="C21" i="19"/>
  <c r="E37" i="19"/>
  <c r="C27" i="19"/>
  <c r="C16" i="19"/>
  <c r="D11" i="19"/>
  <c r="E18" i="19"/>
  <c r="D9" i="19"/>
  <c r="D23" i="19"/>
  <c r="E29" i="19"/>
  <c r="E25" i="19"/>
  <c r="D35" i="19"/>
  <c r="E39" i="19"/>
  <c r="E28" i="19"/>
  <c r="C32" i="19"/>
  <c r="D34" i="19"/>
  <c r="C26" i="19"/>
  <c r="E32" i="19"/>
  <c r="C31" i="19"/>
  <c r="C29" i="19"/>
  <c r="C39" i="19"/>
  <c r="E23" i="19"/>
  <c r="D12" i="19"/>
  <c r="D38" i="19"/>
  <c r="C17" i="19"/>
  <c r="D37" i="19"/>
  <c r="E26" i="19"/>
  <c r="C13" i="19"/>
  <c r="D33" i="19"/>
  <c r="E11" i="19"/>
  <c r="D40" i="19"/>
  <c r="C11" i="19"/>
  <c r="E34" i="19"/>
  <c r="E36" i="19"/>
  <c r="D36" i="19"/>
  <c r="D42" i="19"/>
  <c r="D28" i="19"/>
  <c r="C28" i="19"/>
  <c r="D13" i="19"/>
  <c r="C18" i="19"/>
  <c r="E24" i="19"/>
  <c r="D24" i="19"/>
  <c r="E12" i="19"/>
  <c r="D4" i="19"/>
  <c r="D30" i="19"/>
  <c r="C33" i="19"/>
  <c r="C37" i="19"/>
  <c r="D25" i="19"/>
  <c r="C30" i="19"/>
  <c r="D5" i="19"/>
  <c r="E16" i="19"/>
  <c r="D21" i="19"/>
  <c r="C20" i="19"/>
  <c r="E13" i="19"/>
  <c r="F13" i="19" s="1"/>
  <c r="C9" i="19"/>
  <c r="D16" i="19"/>
  <c r="C40" i="19"/>
  <c r="D6" i="19"/>
  <c r="C15" i="19"/>
  <c r="D39" i="19"/>
  <c r="D41" i="19"/>
  <c r="C23" i="19"/>
  <c r="D15" i="19"/>
  <c r="D17" i="19"/>
  <c r="D27" i="19"/>
  <c r="C42" i="19"/>
  <c r="E35" i="19"/>
  <c r="F35" i="19" s="1"/>
  <c r="E5" i="19"/>
  <c r="F5" i="19" s="1"/>
  <c r="E15" i="19"/>
  <c r="F15" i="19" s="1"/>
  <c r="C19" i="19"/>
  <c r="E4" i="19"/>
  <c r="E14" i="19"/>
  <c r="F14" i="19" s="1"/>
  <c r="D31" i="19"/>
  <c r="C34" i="19"/>
  <c r="E27" i="19"/>
  <c r="F27" i="19" s="1"/>
  <c r="E21" i="19"/>
  <c r="E9" i="19"/>
  <c r="C22" i="19"/>
  <c r="E8" i="19"/>
  <c r="E42" i="19"/>
  <c r="D10" i="19"/>
  <c r="E3" i="19"/>
  <c r="D32" i="19"/>
  <c r="D20" i="19"/>
  <c r="D26" i="19"/>
  <c r="C25" i="19"/>
  <c r="C35" i="19"/>
  <c r="E40" i="19"/>
  <c r="F40" i="19" s="1"/>
  <c r="E38" i="19"/>
  <c r="F38" i="19" s="1"/>
  <c r="C36" i="19"/>
  <c r="E30" i="19"/>
  <c r="F30" i="19" s="1"/>
  <c r="D29" i="19"/>
  <c r="C12" i="19"/>
  <c r="D18" i="19"/>
  <c r="E41" i="19"/>
  <c r="F41" i="19" s="1"/>
  <c r="C5" i="19"/>
  <c r="C10" i="19"/>
  <c r="E31" i="19"/>
  <c r="F31" i="19" s="1"/>
  <c r="E7" i="19"/>
  <c r="F7" i="19" s="1"/>
  <c r="C24" i="19"/>
  <c r="D3" i="19"/>
  <c r="D7" i="19"/>
  <c r="E19" i="19"/>
  <c r="F19" i="19" s="1"/>
  <c r="D22" i="19"/>
  <c r="D8" i="19"/>
  <c r="D19" i="19"/>
  <c r="E10" i="19"/>
  <c r="F10" i="19" s="1"/>
  <c r="E22" i="19"/>
  <c r="F22" i="19" s="1"/>
  <c r="C41" i="19"/>
  <c r="C7" i="19"/>
  <c r="C3" i="19"/>
  <c r="C8" i="19"/>
  <c r="F25" i="19"/>
  <c r="F39" i="19"/>
  <c r="F9" i="19"/>
  <c r="F23" i="19"/>
  <c r="F12" i="19"/>
  <c r="F4" i="19"/>
  <c r="F36" i="19"/>
  <c r="F33" i="19"/>
  <c r="F16" i="19"/>
  <c r="F17" i="19"/>
  <c r="F26" i="19"/>
  <c r="F20" i="19"/>
  <c r="F24" i="19"/>
  <c r="F29" i="19"/>
  <c r="F11" i="19"/>
  <c r="F8" i="19"/>
  <c r="F6" i="19"/>
  <c r="F37" i="19"/>
  <c r="F21" i="19"/>
  <c r="F34" i="19"/>
  <c r="F18" i="19"/>
  <c r="F32" i="19"/>
  <c r="F28" i="19"/>
  <c r="F42" i="19"/>
  <c r="F3" i="19"/>
</calcChain>
</file>

<file path=xl/sharedStrings.xml><?xml version="1.0" encoding="utf-8"?>
<sst xmlns="http://schemas.openxmlformats.org/spreadsheetml/2006/main" count="1395" uniqueCount="219">
  <si>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</si>
  <si>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</si>
  <si>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</si>
  <si>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</si>
  <si>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</si>
  <si>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</si>
  <si>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</si>
  <si>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</si>
  <si>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</si>
  <si>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</si>
  <si>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</si>
  <si>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</si>
  <si>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</si>
  <si>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</si>
  <si>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</si>
  <si>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</si>
  <si>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</si>
  <si>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</si>
  <si>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</si>
  <si>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</si>
  <si>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</si>
  <si>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</si>
  <si>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skupina 1-4</t>
  </si>
  <si>
    <t>skupina 5-8</t>
  </si>
  <si>
    <t>skupina 9-12</t>
  </si>
  <si>
    <t>skupina 13-16</t>
  </si>
  <si>
    <t>skupina 17-20</t>
  </si>
  <si>
    <t>skupina 21-24</t>
  </si>
  <si>
    <t>skupina 25-28</t>
  </si>
  <si>
    <t>skupina 29-32</t>
  </si>
  <si>
    <t>skupina 33-36</t>
  </si>
  <si>
    <t>skupina 37-40</t>
  </si>
  <si>
    <t>Celkový součet</t>
  </si>
  <si>
    <t>Oddíl</t>
  </si>
  <si>
    <t>kategorie</t>
  </si>
  <si>
    <t xml:space="preserve"> </t>
  </si>
  <si>
    <t>Přítomen</t>
  </si>
  <si>
    <t>Počet hráčů podle kategorií</t>
  </si>
  <si>
    <t>Počet hráčů podle oddílů</t>
  </si>
  <si>
    <t>Pořadí</t>
  </si>
  <si>
    <t>Definice kategorií</t>
  </si>
  <si>
    <t>Od</t>
  </si>
  <si>
    <t>Do</t>
  </si>
  <si>
    <t>Jméno</t>
  </si>
  <si>
    <t>v divizy</t>
  </si>
  <si>
    <t>Novohradská Karolína</t>
  </si>
  <si>
    <t>získal</t>
  </si>
  <si>
    <t>ztratil</t>
  </si>
  <si>
    <t>kateg.</t>
  </si>
  <si>
    <t>St. Č</t>
  </si>
  <si>
    <t>Počet z St. Č</t>
  </si>
  <si>
    <t>Míčky domácí hráč</t>
  </si>
  <si>
    <t>Pracovní</t>
  </si>
  <si>
    <t>skupina O</t>
  </si>
  <si>
    <t>skupina P</t>
  </si>
  <si>
    <t>skupina R</t>
  </si>
  <si>
    <t>skupina S</t>
  </si>
  <si>
    <t>Postup</t>
  </si>
  <si>
    <t>x</t>
  </si>
  <si>
    <t>Lysoněk Filip</t>
  </si>
  <si>
    <t>Přikryl Lukáš</t>
  </si>
  <si>
    <t>Zukal Filip</t>
  </si>
  <si>
    <t>Zbraslavec</t>
  </si>
  <si>
    <t>Blansko</t>
  </si>
  <si>
    <t>Letovice</t>
  </si>
  <si>
    <t>V. Opatovice</t>
  </si>
  <si>
    <t>Kunštát</t>
  </si>
  <si>
    <t>Chalupa David</t>
  </si>
  <si>
    <t>Pelíšek Jan</t>
  </si>
  <si>
    <t>Němeček Václav</t>
  </si>
  <si>
    <t>Ševčík Ondřej</t>
  </si>
  <si>
    <t>Mareček Ladislav</t>
  </si>
  <si>
    <t>Vaněk Jan</t>
  </si>
  <si>
    <t>Zuck Adam</t>
  </si>
  <si>
    <t>Boskovice</t>
  </si>
  <si>
    <t>Hauzar Šimon</t>
  </si>
  <si>
    <t>Přikryl Tomáš</t>
  </si>
  <si>
    <t>Vrtěl Maxim</t>
  </si>
  <si>
    <t>Kuchar Štěpán</t>
  </si>
  <si>
    <t>Šmerda Tomáš</t>
  </si>
  <si>
    <t>Krchňáková Viktorie</t>
  </si>
  <si>
    <t>Schön Zdeněk</t>
  </si>
  <si>
    <t>Sedláček Martin</t>
  </si>
  <si>
    <t>Sedláček Jakub</t>
  </si>
  <si>
    <t>Hampl Petr</t>
  </si>
  <si>
    <t>OBTM</t>
  </si>
  <si>
    <t>Míčky</t>
  </si>
  <si>
    <t>rozdíl</t>
  </si>
  <si>
    <t>Fousková Jarmila</t>
  </si>
  <si>
    <t>Zouharová Zuzana</t>
  </si>
  <si>
    <t>Přikrylová Adéla</t>
  </si>
  <si>
    <t>Wutka Michal</t>
  </si>
  <si>
    <t>Luňáček Matěj</t>
  </si>
  <si>
    <t>Barták Lukáš</t>
  </si>
  <si>
    <t>Chloupek Tomáš</t>
  </si>
  <si>
    <t>Chloupek Jan</t>
  </si>
  <si>
    <t>Polák Roman</t>
  </si>
  <si>
    <t>Křepela David</t>
  </si>
  <si>
    <t>Janků Pavel</t>
  </si>
  <si>
    <t>Klusáček Ben</t>
  </si>
  <si>
    <t>ELO</t>
  </si>
  <si>
    <t>U17,U19</t>
  </si>
  <si>
    <t>U13</t>
  </si>
  <si>
    <t>U15</t>
  </si>
  <si>
    <t>U11</t>
  </si>
  <si>
    <t>Odstrčil Filip</t>
  </si>
  <si>
    <t>Kyzlinková Michaela</t>
  </si>
  <si>
    <t>Švarc Robert</t>
  </si>
  <si>
    <t>Slavotínek Petr</t>
  </si>
  <si>
    <t>Bárta Martin</t>
  </si>
  <si>
    <t>Bojdová Simona</t>
  </si>
  <si>
    <t>Zábojová Terezie</t>
  </si>
  <si>
    <t>Babka Matouš</t>
  </si>
  <si>
    <t>Musil Samuel</t>
  </si>
  <si>
    <t>Kopanický Aleš</t>
  </si>
  <si>
    <t>Labuť Dominik</t>
  </si>
  <si>
    <t>Dlapa Tomáš</t>
  </si>
  <si>
    <t>Buryšek Radovan</t>
  </si>
  <si>
    <t>Křepelová Kamila</t>
  </si>
  <si>
    <t>Habáňová Michaela</t>
  </si>
  <si>
    <t>Vysočany</t>
  </si>
  <si>
    <t>Jiruše Tomáš</t>
  </si>
  <si>
    <t>Hoppe Martin</t>
  </si>
  <si>
    <t>Koudelka Vít</t>
  </si>
  <si>
    <t>Černý Ondřej</t>
  </si>
  <si>
    <t>Přikryl Jan</t>
  </si>
  <si>
    <t>Polák Matěj</t>
  </si>
  <si>
    <t>Chloupková Lucie</t>
  </si>
  <si>
    <t>Voráč Pavel</t>
  </si>
  <si>
    <t>Voráčová Kateřina</t>
  </si>
  <si>
    <t>Oujeský Damián</t>
  </si>
  <si>
    <t>Ježek Oskar</t>
  </si>
  <si>
    <t>Kraml Tobias</t>
  </si>
  <si>
    <t>Prchal Vojtěch</t>
  </si>
  <si>
    <t>Řehoř Robin</t>
  </si>
  <si>
    <t>4</t>
  </si>
  <si>
    <t>Krištof Martin</t>
  </si>
  <si>
    <t>Krupková Amálie</t>
  </si>
  <si>
    <t>Drašarová Malvína</t>
  </si>
  <si>
    <t>Pilitowská Ela</t>
  </si>
  <si>
    <t>Zouharová Beáta</t>
  </si>
  <si>
    <t>Krupková Klaudie</t>
  </si>
  <si>
    <t>Bořitov</t>
  </si>
  <si>
    <t>Kovář Jan</t>
  </si>
  <si>
    <t>Kotranyi Dan</t>
  </si>
  <si>
    <t>Krésa Jakub</t>
  </si>
  <si>
    <t>Gavula Marek</t>
  </si>
  <si>
    <t>skupina N</t>
  </si>
  <si>
    <t>skupina M</t>
  </si>
  <si>
    <t>Přikryl Vojtěch</t>
  </si>
  <si>
    <t>Štaud Brian</t>
  </si>
  <si>
    <t>Stara David</t>
  </si>
  <si>
    <t>Schön Daniel</t>
  </si>
  <si>
    <t>Záviška Jakub</t>
  </si>
  <si>
    <t>Prchal Jindřich</t>
  </si>
  <si>
    <t>Bradáč Lukáš</t>
  </si>
  <si>
    <t>Kuběna Adam</t>
  </si>
  <si>
    <t>Kuběna Matěj</t>
  </si>
  <si>
    <t>Kolomazníček Jakub</t>
  </si>
  <si>
    <t>Matoušek Michal</t>
  </si>
  <si>
    <t>Borek Jan</t>
  </si>
  <si>
    <t>Polák Matyáš</t>
  </si>
  <si>
    <t>Záviška Jan</t>
  </si>
  <si>
    <t>Pilitowská Lea</t>
  </si>
  <si>
    <t>Svobodová Anna</t>
  </si>
  <si>
    <t>Lizna Dominik</t>
  </si>
  <si>
    <t>Ryšávka Matěj</t>
  </si>
  <si>
    <t>Muller Matyáš</t>
  </si>
  <si>
    <t>Peška Lukáš</t>
  </si>
  <si>
    <t>Kovář Jakub</t>
  </si>
  <si>
    <t>0</t>
  </si>
  <si>
    <t>Žid Marek</t>
  </si>
  <si>
    <t>Letfus Matyáš</t>
  </si>
  <si>
    <t>Musil David</t>
  </si>
  <si>
    <t>Musil Jan</t>
  </si>
  <si>
    <t>Jonášová Karolína</t>
  </si>
  <si>
    <t>Jonášová Kristýna</t>
  </si>
  <si>
    <t>Hernandez Damián</t>
  </si>
  <si>
    <t>Křepelová Klára</t>
  </si>
  <si>
    <t>Doležel Ondřej</t>
  </si>
  <si>
    <t>Smékal Jakub</t>
  </si>
  <si>
    <t>Hernandez Cristian</t>
  </si>
  <si>
    <t>skupina T</t>
  </si>
  <si>
    <t>skupina U</t>
  </si>
  <si>
    <t>skupina V</t>
  </si>
  <si>
    <t>skupina X</t>
  </si>
  <si>
    <t>v</t>
  </si>
  <si>
    <t>Rájec</t>
  </si>
  <si>
    <t>17.9.2023</t>
  </si>
  <si>
    <t xml:space="preserve">Polický Jan </t>
  </si>
  <si>
    <t>Alexa David</t>
  </si>
  <si>
    <t>Kaderka Jindřich</t>
  </si>
  <si>
    <t>Smékal Adam</t>
  </si>
  <si>
    <t>5</t>
  </si>
  <si>
    <t>-8</t>
  </si>
  <si>
    <t>8</t>
  </si>
  <si>
    <t>10</t>
  </si>
  <si>
    <t>9</t>
  </si>
  <si>
    <t>12</t>
  </si>
  <si>
    <t>-12</t>
  </si>
  <si>
    <t>-6</t>
  </si>
  <si>
    <t>3</t>
  </si>
  <si>
    <t>-5</t>
  </si>
  <si>
    <t>-9</t>
  </si>
  <si>
    <t>6</t>
  </si>
  <si>
    <t>7</t>
  </si>
  <si>
    <t>-10</t>
  </si>
  <si>
    <t>-3</t>
  </si>
  <si>
    <t>2</t>
  </si>
  <si>
    <t>-4</t>
  </si>
  <si>
    <t>-11</t>
  </si>
  <si>
    <t>-2</t>
  </si>
  <si>
    <t>1</t>
  </si>
  <si>
    <t>-7</t>
  </si>
  <si>
    <t>-1</t>
  </si>
  <si>
    <t>11</t>
  </si>
  <si>
    <t>18</t>
  </si>
  <si>
    <t>14</t>
  </si>
  <si>
    <t>body Rájec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</si>
</sst>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u/>
      <sz val="10"/>
      <name val="Arial CE"/>
      <charset val="238"/>
    </font>
    <font>
      <sz val="10"/>
      <color rgb="FF000000"/>
      <name val="Arial CE"/>
    </font>
    <font>
      <sz val="20"/>
      <color theme="0" tint="-4.9989318521683403E-2"/>
      <name val="Times New Roman CE"/>
      <family val="1"/>
      <charset val="238"/>
    </font>
    <font>
      <sz val="10"/>
      <color theme="0" tint="-4.9989318521683403E-2"/>
      <name val="Times New Roman CE"/>
      <family val="1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color rgb="FFFF0000"/>
      <name val="Arial CE"/>
      <charset val="238"/>
    </font>
    <font>
      <sz val="11"/>
      <name val="Dialog"/>
    </font>
    <font>
      <sz val="16"/>
      <name val="Arial CE"/>
      <charset val="238"/>
    </font>
    <font>
      <sz val="14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9" fillId="0" borderId="0"/>
    <xf numFmtId="0" fontId="18" fillId="0" borderId="0"/>
  </cellStyleXfs>
  <cellXfs count="2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49" fontId="0" fillId="0" borderId="0" xfId="0" applyNumberFormat="1"/>
    <xf numFmtId="0" fontId="1" fillId="0" borderId="29" xfId="0" applyFont="1" applyBorder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right" vertic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left"/>
      <protection hidden="1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left"/>
      <protection hidden="1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0" borderId="9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right" vertic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left"/>
      <protection hidden="1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2" xfId="0" applyFont="1" applyBorder="1" applyAlignment="1" applyProtection="1">
      <alignment vertical="center"/>
      <protection hidden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 applyProtection="1">
      <alignment horizontal="center" vertical="center"/>
      <protection hidden="1"/>
    </xf>
    <xf numFmtId="0" fontId="6" fillId="0" borderId="0" xfId="0" applyFont="1"/>
    <xf numFmtId="0" fontId="0" fillId="0" borderId="21" xfId="0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21" xfId="0" applyBorder="1" applyAlignment="1">
      <alignment horizontal="right"/>
    </xf>
    <xf numFmtId="0" fontId="1" fillId="0" borderId="31" xfId="0" applyFont="1" applyBorder="1" applyAlignment="1" applyProtection="1">
      <alignment horizontal="center" vertical="center"/>
      <protection hidden="1"/>
    </xf>
    <xf numFmtId="0" fontId="0" fillId="0" borderId="0" xfId="0" pivotButton="1"/>
    <xf numFmtId="0" fontId="1" fillId="0" borderId="0" xfId="0" applyFont="1" applyProtection="1"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3" fillId="0" borderId="0" xfId="0" applyFont="1"/>
    <xf numFmtId="0" fontId="13" fillId="0" borderId="0" xfId="0" applyFont="1" applyAlignment="1">
      <alignment horizontal="left"/>
    </xf>
    <xf numFmtId="49" fontId="2" fillId="0" borderId="55" xfId="0" applyNumberFormat="1" applyFont="1" applyBorder="1" applyAlignment="1" applyProtection="1">
      <alignment horizontal="center"/>
      <protection locked="0"/>
    </xf>
    <xf numFmtId="49" fontId="2" fillId="0" borderId="26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7" xfId="0" applyNumberFormat="1" applyFont="1" applyBorder="1" applyAlignment="1" applyProtection="1">
      <alignment horizontal="center"/>
      <protection locked="0"/>
    </xf>
    <xf numFmtId="49" fontId="2" fillId="0" borderId="22" xfId="0" applyNumberFormat="1" applyFont="1" applyBorder="1" applyAlignment="1" applyProtection="1">
      <alignment horizontal="center"/>
      <protection locked="0"/>
    </xf>
    <xf numFmtId="0" fontId="15" fillId="0" borderId="0" xfId="0" applyFont="1"/>
    <xf numFmtId="0" fontId="16" fillId="0" borderId="0" xfId="0" applyFont="1"/>
    <xf numFmtId="0" fontId="0" fillId="0" borderId="9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/>
      <protection locked="0"/>
    </xf>
    <xf numFmtId="0" fontId="8" fillId="0" borderId="74" xfId="0" applyFont="1" applyBorder="1" applyAlignment="1" applyProtection="1">
      <alignment horizontal="right" vertical="center"/>
      <protection hidden="1"/>
    </xf>
    <xf numFmtId="1" fontId="0" fillId="0" borderId="0" xfId="0" applyNumberFormat="1"/>
    <xf numFmtId="0" fontId="0" fillId="0" borderId="9" xfId="0" applyBorder="1"/>
    <xf numFmtId="0" fontId="1" fillId="0" borderId="28" xfId="0" applyFont="1" applyBorder="1" applyAlignment="1" applyProtection="1">
      <alignment horizontal="center"/>
      <protection hidden="1"/>
    </xf>
    <xf numFmtId="0" fontId="17" fillId="0" borderId="0" xfId="0" applyFont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19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left" vertical="top"/>
    </xf>
    <xf numFmtId="1" fontId="1" fillId="0" borderId="0" xfId="0" applyNumberFormat="1" applyFont="1"/>
    <xf numFmtId="1" fontId="1" fillId="0" borderId="0" xfId="0" applyNumberFormat="1" applyFont="1" applyProtection="1">
      <protection locked="0"/>
    </xf>
    <xf numFmtId="1" fontId="1" fillId="0" borderId="38" xfId="0" applyNumberFormat="1" applyFont="1" applyBorder="1" applyAlignment="1" applyProtection="1">
      <alignment horizontal="center" vertical="center"/>
      <protection locked="0"/>
    </xf>
    <xf numFmtId="0" fontId="11" fillId="0" borderId="52" xfId="0" applyFont="1" applyBorder="1"/>
    <xf numFmtId="0" fontId="11" fillId="0" borderId="9" xfId="0" applyFont="1" applyBorder="1"/>
    <xf numFmtId="0" fontId="1" fillId="0" borderId="29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top"/>
    </xf>
    <xf numFmtId="0" fontId="6" fillId="0" borderId="23" xfId="0" applyFont="1" applyBorder="1"/>
    <xf numFmtId="0" fontId="0" fillId="0" borderId="23" xfId="0" applyBorder="1"/>
    <xf numFmtId="0" fontId="21" fillId="0" borderId="9" xfId="0" applyFont="1" applyBorder="1" applyAlignment="1">
      <alignment horizontal="right"/>
    </xf>
    <xf numFmtId="49" fontId="0" fillId="0" borderId="9" xfId="0" applyNumberFormat="1" applyBorder="1"/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 applyAlignment="1">
      <alignment horizontal="center"/>
    </xf>
    <xf numFmtId="0" fontId="0" fillId="0" borderId="2" xfId="0" applyBorder="1"/>
    <xf numFmtId="0" fontId="2" fillId="0" borderId="4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locked="0"/>
    </xf>
    <xf numFmtId="49" fontId="22" fillId="0" borderId="0" xfId="0" applyNumberFormat="1" applyFont="1" applyAlignment="1">
      <alignment vertical="top"/>
    </xf>
    <xf numFmtId="49" fontId="23" fillId="0" borderId="0" xfId="0" applyNumberFormat="1" applyFont="1" applyAlignment="1">
      <alignment vertical="top"/>
    </xf>
    <xf numFmtId="0" fontId="0" fillId="3" borderId="9" xfId="0" applyFill="1" applyBorder="1"/>
    <xf numFmtId="0" fontId="0" fillId="0" borderId="77" xfId="0" applyBorder="1"/>
    <xf numFmtId="49" fontId="0" fillId="0" borderId="9" xfId="0" applyNumberFormat="1" applyBorder="1" applyAlignment="1">
      <alignment horizontal="right"/>
    </xf>
    <xf numFmtId="49" fontId="0" fillId="0" borderId="17" xfId="0" applyNumberFormat="1" applyBorder="1" applyAlignment="1">
      <alignment horizontal="right"/>
    </xf>
    <xf numFmtId="49" fontId="0" fillId="0" borderId="78" xfId="0" applyNumberFormat="1" applyBorder="1" applyAlignment="1">
      <alignment horizontal="right"/>
    </xf>
    <xf numFmtId="49" fontId="0" fillId="0" borderId="77" xfId="0" applyNumberFormat="1" applyBorder="1" applyAlignment="1">
      <alignment horizontal="right"/>
    </xf>
    <xf numFmtId="0" fontId="0" fillId="0" borderId="17" xfId="0" applyBorder="1"/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2" fillId="0" borderId="50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>
      <alignment horizontal="right"/>
    </xf>
    <xf numFmtId="49" fontId="7" fillId="0" borderId="17" xfId="0" applyNumberFormat="1" applyFont="1" applyBorder="1" applyAlignment="1">
      <alignment horizontal="right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1" fillId="0" borderId="63" xfId="0" applyFont="1" applyBorder="1" applyAlignment="1" applyProtection="1">
      <alignment horizontal="center"/>
      <protection hidden="1"/>
    </xf>
    <xf numFmtId="0" fontId="0" fillId="0" borderId="4" xfId="0" applyBorder="1"/>
    <xf numFmtId="0" fontId="2" fillId="4" borderId="53" xfId="0" applyFont="1" applyFill="1" applyBorder="1" applyAlignment="1" applyProtection="1">
      <alignment horizontal="center" vertical="center"/>
      <protection locked="0"/>
    </xf>
    <xf numFmtId="0" fontId="2" fillId="4" borderId="54" xfId="0" applyFont="1" applyFill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hidden="1"/>
    </xf>
    <xf numFmtId="0" fontId="0" fillId="0" borderId="56" xfId="0" applyBorder="1"/>
    <xf numFmtId="0" fontId="2" fillId="0" borderId="47" xfId="0" applyFont="1" applyBorder="1" applyAlignment="1" applyProtection="1">
      <alignment horizontal="center" vertical="center"/>
      <protection hidden="1"/>
    </xf>
    <xf numFmtId="0" fontId="0" fillId="0" borderId="6" xfId="0" applyBorder="1"/>
    <xf numFmtId="0" fontId="2" fillId="0" borderId="19" xfId="0" applyFont="1" applyBorder="1" applyAlignment="1" applyProtection="1">
      <alignment horizontal="center" vertical="center"/>
      <protection hidden="1"/>
    </xf>
    <xf numFmtId="0" fontId="0" fillId="0" borderId="48" xfId="0" applyBorder="1"/>
    <xf numFmtId="0" fontId="2" fillId="0" borderId="25" xfId="0" applyFont="1" applyBorder="1" applyAlignment="1" applyProtection="1">
      <alignment horizontal="center" vertical="center"/>
      <protection hidden="1"/>
    </xf>
    <xf numFmtId="0" fontId="0" fillId="0" borderId="51" xfId="0" applyBorder="1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2" fillId="0" borderId="45" xfId="0" applyFont="1" applyBorder="1" applyAlignment="1" applyProtection="1">
      <alignment horizontal="center" vertical="center"/>
      <protection hidden="1"/>
    </xf>
    <xf numFmtId="0" fontId="0" fillId="0" borderId="46" xfId="0" applyBorder="1"/>
    <xf numFmtId="0" fontId="2" fillId="0" borderId="26" xfId="0" applyFont="1" applyBorder="1" applyAlignment="1" applyProtection="1">
      <alignment horizontal="center" vertical="center"/>
      <protection hidden="1"/>
    </xf>
    <xf numFmtId="0" fontId="0" fillId="0" borderId="49" xfId="0" applyBorder="1"/>
    <xf numFmtId="0" fontId="1" fillId="0" borderId="27" xfId="0" applyFont="1" applyBorder="1" applyAlignment="1" applyProtection="1">
      <alignment horizontal="center" vertical="center"/>
      <protection locked="0"/>
    </xf>
    <xf numFmtId="0" fontId="0" fillId="0" borderId="50" xfId="0" applyBorder="1" applyProtection="1">
      <protection locked="0"/>
    </xf>
    <xf numFmtId="0" fontId="0" fillId="0" borderId="16" xfId="0" applyBorder="1"/>
    <xf numFmtId="0" fontId="0" fillId="0" borderId="20" xfId="0" applyBorder="1"/>
    <xf numFmtId="0" fontId="0" fillId="0" borderId="24" xfId="0" applyBorder="1"/>
    <xf numFmtId="0" fontId="0" fillId="0" borderId="22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2" fillId="0" borderId="61" xfId="0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52" xfId="0" applyBorder="1"/>
    <xf numFmtId="0" fontId="0" fillId="0" borderId="17" xfId="0" applyBorder="1"/>
    <xf numFmtId="0" fontId="0" fillId="0" borderId="18" xfId="0" applyBorder="1" applyProtection="1">
      <protection locked="0"/>
    </xf>
    <xf numFmtId="0" fontId="2" fillId="0" borderId="64" xfId="0" applyFont="1" applyBorder="1" applyAlignment="1" applyProtection="1">
      <alignment horizontal="center" vertical="center"/>
      <protection hidden="1"/>
    </xf>
    <xf numFmtId="0" fontId="1" fillId="0" borderId="65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1" fillId="0" borderId="71" xfId="0" applyFont="1" applyBorder="1" applyAlignment="1" applyProtection="1">
      <alignment horizontal="center" vertical="center"/>
      <protection hidden="1"/>
    </xf>
    <xf numFmtId="0" fontId="0" fillId="0" borderId="72" xfId="0" applyBorder="1"/>
    <xf numFmtId="0" fontId="0" fillId="0" borderId="30" xfId="0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7" fillId="0" borderId="72" xfId="0" applyFont="1" applyBorder="1"/>
    <xf numFmtId="0" fontId="7" fillId="0" borderId="30" xfId="0" applyFont="1" applyBorder="1"/>
    <xf numFmtId="0" fontId="2" fillId="4" borderId="67" xfId="0" applyFont="1" applyFill="1" applyBorder="1" applyAlignment="1" applyProtection="1">
      <alignment horizontal="center" vertical="center"/>
      <protection locked="0"/>
    </xf>
    <xf numFmtId="0" fontId="1" fillId="0" borderId="68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0" fillId="0" borderId="69" xfId="0" applyBorder="1"/>
    <xf numFmtId="0" fontId="0" fillId="0" borderId="70" xfId="0" applyBorder="1"/>
    <xf numFmtId="0" fontId="2" fillId="0" borderId="66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63" xfId="0" applyFont="1" applyBorder="1" applyAlignment="1" applyProtection="1">
      <alignment horizontal="center" vertical="center"/>
      <protection hidden="1"/>
    </xf>
    <xf numFmtId="1" fontId="1" fillId="0" borderId="79" xfId="0" applyNumberFormat="1" applyFont="1" applyBorder="1" applyAlignment="1" applyProtection="1">
      <alignment horizontal="center" vertical="center"/>
      <protection locked="0"/>
    </xf>
    <xf numFmtId="1" fontId="0" fillId="0" borderId="18" xfId="0" applyNumberFormat="1" applyBorder="1" applyProtection="1">
      <protection locked="0"/>
    </xf>
    <xf numFmtId="0" fontId="0" fillId="0" borderId="50" xfId="0" applyBorder="1"/>
    <xf numFmtId="1" fontId="1" fillId="0" borderId="27" xfId="0" applyNumberFormat="1" applyFont="1" applyBorder="1" applyAlignment="1" applyProtection="1">
      <alignment horizontal="center" vertical="center"/>
      <protection locked="0"/>
    </xf>
    <xf numFmtId="1" fontId="1" fillId="0" borderId="65" xfId="0" applyNumberFormat="1" applyFont="1" applyBorder="1" applyAlignment="1" applyProtection="1">
      <alignment horizontal="center" vertical="center"/>
      <protection locked="0"/>
    </xf>
    <xf numFmtId="1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38" xfId="0" applyBorder="1"/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2" fillId="0" borderId="75" xfId="0" applyFont="1" applyBorder="1" applyAlignment="1" applyProtection="1">
      <alignment horizontal="center" vertical="center"/>
      <protection hidden="1"/>
    </xf>
    <xf numFmtId="0" fontId="0" fillId="0" borderId="76" xfId="0" applyBorder="1"/>
    <xf numFmtId="0" fontId="1" fillId="0" borderId="50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1" fontId="2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1" fontId="2" fillId="0" borderId="23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4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9525</xdr:colOff>
          <xdr:row>0</xdr:row>
          <xdr:rowOff>219075</xdr:rowOff>
        </xdr:from>
        <xdr:to>
          <xdr:col>47</xdr:col>
          <xdr:colOff>28575</xdr:colOff>
          <xdr:row>2</xdr:row>
          <xdr:rowOff>95250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Smazat</a:t>
              </a:r>
            </a:p>
          </xdr:txBody>
        </xdr:sp>
        <xdr:clientData fPrintsWithSheet="0"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áš Harna" refreshedDate="45186.344371990737" createdVersion="5" refreshedVersion="7" minRefreshableVersion="3" recordCount="154" xr:uid="{00000000-000A-0000-FFFF-FFFF08000000}">
  <cacheSource type="worksheet">
    <worksheetSource ref="A1:G1048576" sheet="seznam"/>
  </cacheSource>
  <cacheFields count="7">
    <cacheField name="St. Č" numFmtId="0">
      <sharedItems containsString="0" containsBlank="1" containsNumber="1" containsInteger="1" minValue="1" maxValue="153"/>
    </cacheField>
    <cacheField name="příjmení" numFmtId="49">
      <sharedItems containsBlank="1"/>
    </cacheField>
    <cacheField name="oddíl" numFmtId="49">
      <sharedItems containsBlank="1" count="63">
        <s v="Blansko"/>
        <s v="V. Opatovice"/>
        <s v="Kunštát"/>
        <s v="Zbraslavec"/>
        <s v="Letovice"/>
        <s v="Bořitov"/>
        <s v="Boskovice"/>
        <s v="Vysočany"/>
        <m/>
        <s v="Olešnice" u="1"/>
        <s v="Vanovice" u="1"/>
        <s v="STP Mikulov" u="1"/>
        <s v="TTC MS Brno" u="1"/>
        <s v="Orel Šitbořice" u="1"/>
        <s v="Spartak Velká Bíteš" u="1"/>
        <s v="MSK Břeclav" u="1"/>
        <s v="Sokol Josefov" u="1"/>
        <s v="TJ Jevišovka" u="1"/>
        <s v="Velké Opatovice" u="1"/>
        <s v="Moravská Slávie" u="1"/>
        <s v="Sokol Morkůvky" u="1"/>
        <s v="TJ Lažánky" u="1"/>
        <s v="Křetín" u="1"/>
        <s v="Petrovice" u="1"/>
        <s v="KST Sokol Znojmo" u="1"/>
        <s v="KST Vyškov" u="1"/>
        <s v="Rájec" u="1"/>
        <s v="Jevíčko" u="1"/>
        <s v="TJ Brno-Bystrc" u="1"/>
        <s v="Kunštátx" u="1"/>
        <s v="TJ Jevišovka-Drnholec" u="1"/>
        <s v="SKST Hodonín" u="1"/>
        <s v="Sokol Vlkoš" u="1"/>
        <s v="Sokol Brno I" u="1"/>
        <s v="Rudice" u="1"/>
        <s v="TJ Ostrava KST" u="1"/>
        <s v="MK Řeznovice" u="1"/>
        <s v="Salesko Líšeň" u="1"/>
        <s v="KST Blansko" u="1"/>
        <s v="xKunštát" u="1"/>
        <s v="Šošůvka" u="1"/>
        <s v="Sokol Bzenec" u="1"/>
        <s v="SK Prace" u="1"/>
        <s v="Sokol Bučovice" u="1"/>
        <s v="Sokol Brno I." u="1"/>
        <s v="TJ Jiskra Hrušovany" u="1"/>
        <s v="Kunštátxx" u="1"/>
        <s v="TJ Holásky" u="1"/>
        <s v="Spartak Adamov" u="1"/>
        <s v="TTC Sokol Znojmo" u="1"/>
        <s v="TJ Sokol Klobouky" u="1"/>
        <s v="Slovan Hodonín" u="1"/>
        <s v="Adamov" u="1"/>
        <s v="Sokol Klobouky" u="1"/>
        <s v="Sokol Líšeň" u="1"/>
        <s v="SKST Nový Lískovec" u="1"/>
        <s v="Sokol Čejč" u="1"/>
        <s v="SKST Dubňany" u="1"/>
        <s v="Jedovnice" u="1"/>
        <s v="Baník Mikulčice" u="1"/>
        <s v="Sokol Vracov" u="1"/>
        <s v="TJ Jiskra Strážnice" u="1"/>
        <s v="TTC Koral Tišnov" u="1"/>
      </sharedItems>
    </cacheField>
    <cacheField name="ročník" numFmtId="0">
      <sharedItems containsString="0" containsBlank="1" containsNumber="1" containsInteger="1" minValue="2005" maxValue="2016"/>
    </cacheField>
    <cacheField name="kategorie" numFmtId="0">
      <sharedItems containsBlank="1" count="13">
        <s v="U15"/>
        <s v="U17,U19"/>
        <s v="U13"/>
        <s v="U11"/>
        <s v=""/>
        <m/>
        <s v="s" u="1"/>
        <s v="mž" u="1"/>
        <s v="nž" u="1"/>
        <s v="m" u="1"/>
        <s v="sž" u="1"/>
        <s v="d" u="1"/>
        <s v="n" u="1"/>
      </sharedItems>
    </cacheField>
    <cacheField name="Přítomen" numFmtId="0">
      <sharedItems containsBlank="1" count="4">
        <m/>
        <s v="x"/>
        <s v="¨x" u="1"/>
        <s v="zx" u="1"/>
      </sharedItems>
    </cacheField>
    <cacheField name="žebříček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">
  <r>
    <n v="1"/>
    <s v="Zukal Filip"/>
    <x v="0"/>
    <n v="2009"/>
    <x v="0"/>
    <x v="0"/>
    <m/>
  </r>
  <r>
    <n v="2"/>
    <s v="Novohradská Karolína"/>
    <x v="0"/>
    <n v="2005"/>
    <x v="1"/>
    <x v="0"/>
    <m/>
  </r>
  <r>
    <n v="3"/>
    <s v="Přikryl Lukáš"/>
    <x v="0"/>
    <n v="2010"/>
    <x v="2"/>
    <x v="0"/>
    <m/>
  </r>
  <r>
    <n v="4"/>
    <s v="Krištof Martin"/>
    <x v="0"/>
    <n v="2010"/>
    <x v="2"/>
    <x v="0"/>
    <m/>
  </r>
  <r>
    <n v="5"/>
    <s v="Pilitowská Lea"/>
    <x v="0"/>
    <n v="2005"/>
    <x v="1"/>
    <x v="1"/>
    <m/>
  </r>
  <r>
    <n v="6"/>
    <s v="Chalupa David"/>
    <x v="0"/>
    <n v="2006"/>
    <x v="1"/>
    <x v="0"/>
    <m/>
  </r>
  <r>
    <n v="7"/>
    <s v="Lysoněk Filip"/>
    <x v="1"/>
    <n v="2005"/>
    <x v="1"/>
    <x v="0"/>
    <m/>
  </r>
  <r>
    <n v="8"/>
    <s v="Svobodová Anna"/>
    <x v="0"/>
    <n v="2005"/>
    <x v="1"/>
    <x v="0"/>
    <m/>
  </r>
  <r>
    <n v="9"/>
    <s v="Barták Lukáš"/>
    <x v="2"/>
    <n v="2011"/>
    <x v="2"/>
    <x v="1"/>
    <m/>
  </r>
  <r>
    <n v="10"/>
    <s v="Luňáček Matěj"/>
    <x v="1"/>
    <n v="2006"/>
    <x v="1"/>
    <x v="0"/>
    <m/>
  </r>
  <r>
    <n v="11"/>
    <s v="Krchňáková Viktorie"/>
    <x v="0"/>
    <n v="2009"/>
    <x v="0"/>
    <x v="1"/>
    <m/>
  </r>
  <r>
    <n v="12"/>
    <s v="Janků Pavel"/>
    <x v="0"/>
    <n v="2007"/>
    <x v="1"/>
    <x v="1"/>
    <m/>
  </r>
  <r>
    <n v="13"/>
    <s v="Zuck Adam"/>
    <x v="0"/>
    <n v="2008"/>
    <x v="0"/>
    <x v="0"/>
    <m/>
  </r>
  <r>
    <n v="14"/>
    <s v="Fousková Jarmila"/>
    <x v="0"/>
    <n v="2009"/>
    <x v="0"/>
    <x v="1"/>
    <m/>
  </r>
  <r>
    <n v="15"/>
    <s v="Křepela David"/>
    <x v="3"/>
    <n v="2012"/>
    <x v="3"/>
    <x v="1"/>
    <m/>
  </r>
  <r>
    <n v="16"/>
    <s v="Zouharová Zuzana"/>
    <x v="0"/>
    <n v="2010"/>
    <x v="2"/>
    <x v="0"/>
    <m/>
  </r>
  <r>
    <n v="17"/>
    <s v="Pelíšek Jan"/>
    <x v="4"/>
    <n v="2008"/>
    <x v="0"/>
    <x v="0"/>
    <m/>
  </r>
  <r>
    <n v="18"/>
    <s v="Kopanický Aleš"/>
    <x v="0"/>
    <n v="2009"/>
    <x v="0"/>
    <x v="1"/>
    <m/>
  </r>
  <r>
    <n v="19"/>
    <s v="Musil Samuel"/>
    <x v="0"/>
    <n v="2010"/>
    <x v="2"/>
    <x v="0"/>
    <m/>
  </r>
  <r>
    <n v="20"/>
    <s v="Přikryl Tomáš"/>
    <x v="1"/>
    <n v="2007"/>
    <x v="1"/>
    <x v="0"/>
    <m/>
  </r>
  <r>
    <n v="21"/>
    <s v="Kovář Jan"/>
    <x v="5"/>
    <n v="2008"/>
    <x v="0"/>
    <x v="1"/>
    <m/>
  </r>
  <r>
    <n v="22"/>
    <s v="Schön Zdeněk"/>
    <x v="0"/>
    <n v="2007"/>
    <x v="1"/>
    <x v="1"/>
    <m/>
  </r>
  <r>
    <n v="23"/>
    <s v="Sedláček Martin"/>
    <x v="4"/>
    <n v="2010"/>
    <x v="2"/>
    <x v="0"/>
    <m/>
  </r>
  <r>
    <n v="24"/>
    <s v="Přikrylová Adéla"/>
    <x v="0"/>
    <n v="2010"/>
    <x v="2"/>
    <x v="1"/>
    <m/>
  </r>
  <r>
    <n v="25"/>
    <s v="Bárta Martin"/>
    <x v="0"/>
    <n v="2011"/>
    <x v="2"/>
    <x v="1"/>
    <m/>
  </r>
  <r>
    <n v="26"/>
    <s v="Kyzlinková Michaela"/>
    <x v="0"/>
    <n v="2009"/>
    <x v="0"/>
    <x v="1"/>
    <m/>
  </r>
  <r>
    <n v="27"/>
    <s v="Koudelka Vít"/>
    <x v="6"/>
    <n v="2008"/>
    <x v="0"/>
    <x v="0"/>
    <m/>
  </r>
  <r>
    <n v="28"/>
    <s v="Kuchar Štěpán"/>
    <x v="0"/>
    <n v="2009"/>
    <x v="0"/>
    <x v="0"/>
    <m/>
  </r>
  <r>
    <n v="29"/>
    <s v="Ježek Oskar"/>
    <x v="6"/>
    <n v="2011"/>
    <x v="2"/>
    <x v="0"/>
    <m/>
  </r>
  <r>
    <n v="30"/>
    <s v="Buryšek Radovan"/>
    <x v="2"/>
    <n v="2010"/>
    <x v="2"/>
    <x v="0"/>
    <m/>
  </r>
  <r>
    <n v="31"/>
    <s v="Švarc Robert"/>
    <x v="0"/>
    <n v="2009"/>
    <x v="0"/>
    <x v="1"/>
    <m/>
  </r>
  <r>
    <n v="32"/>
    <s v="Klusáček Ben"/>
    <x v="6"/>
    <n v="2008"/>
    <x v="0"/>
    <x v="1"/>
    <m/>
  </r>
  <r>
    <n v="33"/>
    <s v="Kotranyi Dan"/>
    <x v="6"/>
    <n v="2008"/>
    <x v="0"/>
    <x v="0"/>
    <m/>
  </r>
  <r>
    <n v="34"/>
    <s v="Voráč Pavel"/>
    <x v="0"/>
    <n v="2015"/>
    <x v="3"/>
    <x v="0"/>
    <m/>
  </r>
  <r>
    <n v="35"/>
    <s v="Přikryl Jan"/>
    <x v="0"/>
    <n v="2012"/>
    <x v="3"/>
    <x v="0"/>
    <m/>
  </r>
  <r>
    <n v="36"/>
    <s v="Babka Matouš"/>
    <x v="0"/>
    <n v="2011"/>
    <x v="2"/>
    <x v="1"/>
    <m/>
  </r>
  <r>
    <n v="37"/>
    <s v="Hoppe Martin"/>
    <x v="0"/>
    <n v="2009"/>
    <x v="0"/>
    <x v="1"/>
    <m/>
  </r>
  <r>
    <n v="38"/>
    <s v="Schön Daniel"/>
    <x v="0"/>
    <n v="2010"/>
    <x v="2"/>
    <x v="0"/>
    <m/>
  </r>
  <r>
    <n v="39"/>
    <s v="Chloupek Tomáš"/>
    <x v="2"/>
    <n v="2011"/>
    <x v="2"/>
    <x v="1"/>
    <m/>
  </r>
  <r>
    <n v="40"/>
    <s v="Prchal Vojtěch"/>
    <x v="2"/>
    <n v="2007"/>
    <x v="1"/>
    <x v="0"/>
    <m/>
  </r>
  <r>
    <n v="41"/>
    <s v="Řehoř Robin"/>
    <x v="1"/>
    <n v="2010"/>
    <x v="2"/>
    <x v="1"/>
    <m/>
  </r>
  <r>
    <n v="42"/>
    <s v="Bojdová Simona"/>
    <x v="0"/>
    <n v="2011"/>
    <x v="2"/>
    <x v="1"/>
    <m/>
  </r>
  <r>
    <n v="43"/>
    <s v="Kraml Tobias"/>
    <x v="6"/>
    <n v="2011"/>
    <x v="2"/>
    <x v="0"/>
    <m/>
  </r>
  <r>
    <n v="44"/>
    <s v="Vaněk Jan"/>
    <x v="1"/>
    <n v="2007"/>
    <x v="1"/>
    <x v="1"/>
    <m/>
  </r>
  <r>
    <n v="45"/>
    <s v="Sedláček Jakub"/>
    <x v="4"/>
    <n v="2008"/>
    <x v="0"/>
    <x v="0"/>
    <m/>
  </r>
  <r>
    <n v="46"/>
    <s v="Ševčík Ondřej"/>
    <x v="1"/>
    <n v="2007"/>
    <x v="1"/>
    <x v="1"/>
    <m/>
  </r>
  <r>
    <n v="47"/>
    <s v="Habáňová Michaela"/>
    <x v="0"/>
    <n v="2005"/>
    <x v="1"/>
    <x v="1"/>
    <m/>
  </r>
  <r>
    <n v="48"/>
    <s v="Gavula Marek"/>
    <x v="2"/>
    <n v="2010"/>
    <x v="2"/>
    <x v="1"/>
    <m/>
  </r>
  <r>
    <n v="49"/>
    <s v="Odstrčil Filip"/>
    <x v="0"/>
    <n v="2008"/>
    <x v="0"/>
    <x v="0"/>
    <m/>
  </r>
  <r>
    <n v="50"/>
    <s v="Černý Ondřej"/>
    <x v="0"/>
    <n v="2011"/>
    <x v="2"/>
    <x v="0"/>
    <m/>
  </r>
  <r>
    <n v="51"/>
    <s v="Polák Roman"/>
    <x v="4"/>
    <n v="2008"/>
    <x v="0"/>
    <x v="0"/>
    <m/>
  </r>
  <r>
    <n v="52"/>
    <s v="Křepelová Kamila"/>
    <x v="3"/>
    <n v="2014"/>
    <x v="3"/>
    <x v="0"/>
    <m/>
  </r>
  <r>
    <n v="53"/>
    <s v="Pilitowská Ela"/>
    <x v="0"/>
    <n v="2014"/>
    <x v="3"/>
    <x v="1"/>
    <m/>
  </r>
  <r>
    <n v="54"/>
    <s v="Hampl Petr"/>
    <x v="0"/>
    <n v="2008"/>
    <x v="0"/>
    <x v="1"/>
    <m/>
  </r>
  <r>
    <n v="55"/>
    <s v="Labuť Dominik"/>
    <x v="0"/>
    <n v="2009"/>
    <x v="0"/>
    <x v="0"/>
    <m/>
  </r>
  <r>
    <n v="56"/>
    <s v="Kovář Jakub"/>
    <x v="5"/>
    <n v="2011"/>
    <x v="2"/>
    <x v="1"/>
    <m/>
  </r>
  <r>
    <n v="57"/>
    <s v="Chloupek Jan"/>
    <x v="2"/>
    <n v="2009"/>
    <x v="0"/>
    <x v="0"/>
    <m/>
  </r>
  <r>
    <n v="58"/>
    <s v="Polák Matyáš"/>
    <x v="6"/>
    <n v="2011"/>
    <x v="2"/>
    <x v="0"/>
    <m/>
  </r>
  <r>
    <n v="59"/>
    <s v="Borek Jan"/>
    <x v="6"/>
    <n v="2009"/>
    <x v="0"/>
    <x v="1"/>
    <m/>
  </r>
  <r>
    <n v="60"/>
    <s v="Záviška Jakub"/>
    <x v="0"/>
    <n v="2013"/>
    <x v="3"/>
    <x v="1"/>
    <m/>
  </r>
  <r>
    <n v="61"/>
    <s v="Prchal Jindřich"/>
    <x v="2"/>
    <n v="2012"/>
    <x v="3"/>
    <x v="0"/>
    <m/>
  </r>
  <r>
    <n v="62"/>
    <s v="Slavotínek Petr"/>
    <x v="0"/>
    <n v="2012"/>
    <x v="3"/>
    <x v="0"/>
    <m/>
  </r>
  <r>
    <n v="63"/>
    <s v="Muller Matyáš"/>
    <x v="4"/>
    <n v="2011"/>
    <x v="2"/>
    <x v="0"/>
    <m/>
  </r>
  <r>
    <n v="64"/>
    <s v="Lizna Dominik"/>
    <x v="7"/>
    <n v="2010"/>
    <x v="2"/>
    <x v="0"/>
    <m/>
  </r>
  <r>
    <n v="65"/>
    <s v="Krésa Jakub"/>
    <x v="2"/>
    <n v="2010"/>
    <x v="2"/>
    <x v="0"/>
    <m/>
  </r>
  <r>
    <n v="66"/>
    <s v="Přikryl Vojtěch"/>
    <x v="0"/>
    <n v="2006"/>
    <x v="1"/>
    <x v="0"/>
    <m/>
  </r>
  <r>
    <n v="67"/>
    <s v="Matoušek Michal"/>
    <x v="7"/>
    <n v="2009"/>
    <x v="0"/>
    <x v="0"/>
    <m/>
  </r>
  <r>
    <n v="68"/>
    <s v="Voráčová Kateřina"/>
    <x v="0"/>
    <n v="2013"/>
    <x v="3"/>
    <x v="0"/>
    <m/>
  </r>
  <r>
    <n v="69"/>
    <s v="Dlapa Tomáš"/>
    <x v="2"/>
    <n v="2009"/>
    <x v="0"/>
    <x v="1"/>
    <m/>
  </r>
  <r>
    <n v="70"/>
    <s v="Polák Matěj"/>
    <x v="2"/>
    <n v="2013"/>
    <x v="3"/>
    <x v="0"/>
    <m/>
  </r>
  <r>
    <n v="71"/>
    <s v="Bradáč Lukáš"/>
    <x v="7"/>
    <n v="2010"/>
    <x v="2"/>
    <x v="1"/>
    <m/>
  </r>
  <r>
    <n v="72"/>
    <s v="Ryšávka Matěj"/>
    <x v="6"/>
    <n v="2015"/>
    <x v="3"/>
    <x v="1"/>
    <m/>
  </r>
  <r>
    <n v="73"/>
    <s v="Hauzar Šimon"/>
    <x v="2"/>
    <n v="2006"/>
    <x v="1"/>
    <x v="0"/>
    <m/>
  </r>
  <r>
    <n v="74"/>
    <s v="Němeček Václav"/>
    <x v="4"/>
    <n v="2006"/>
    <x v="1"/>
    <x v="0"/>
    <m/>
  </r>
  <r>
    <n v="75"/>
    <s v="Krupková Amálie"/>
    <x v="0"/>
    <n v="2013"/>
    <x v="3"/>
    <x v="0"/>
    <m/>
  </r>
  <r>
    <n v="76"/>
    <s v="Zouharová Beáta"/>
    <x v="0"/>
    <n v="2014"/>
    <x v="3"/>
    <x v="0"/>
    <m/>
  </r>
  <r>
    <n v="77"/>
    <s v="Zábojová Terezie"/>
    <x v="0"/>
    <n v="2011"/>
    <x v="2"/>
    <x v="0"/>
    <m/>
  </r>
  <r>
    <n v="78"/>
    <s v="Letfus Matyáš"/>
    <x v="6"/>
    <n v="2010"/>
    <x v="2"/>
    <x v="0"/>
    <m/>
  </r>
  <r>
    <n v="79"/>
    <s v="Krupková Klaudie"/>
    <x v="0"/>
    <n v="2016"/>
    <x v="3"/>
    <x v="0"/>
    <m/>
  </r>
  <r>
    <n v="80"/>
    <s v="Kuběna Matěj"/>
    <x v="7"/>
    <n v="2011"/>
    <x v="2"/>
    <x v="0"/>
    <m/>
  </r>
  <r>
    <n v="81"/>
    <s v="Mareček Ladislav"/>
    <x v="2"/>
    <n v="2006"/>
    <x v="1"/>
    <x v="0"/>
    <m/>
  </r>
  <r>
    <n v="82"/>
    <s v="Žid Marek"/>
    <x v="5"/>
    <n v="2012"/>
    <x v="3"/>
    <x v="0"/>
    <m/>
  </r>
  <r>
    <n v="83"/>
    <s v="Štaud Brian"/>
    <x v="2"/>
    <n v="2011"/>
    <x v="2"/>
    <x v="0"/>
    <m/>
  </r>
  <r>
    <n v="84"/>
    <s v="Musil Jan"/>
    <x v="0"/>
    <n v="2012"/>
    <x v="3"/>
    <x v="1"/>
    <m/>
  </r>
  <r>
    <n v="85"/>
    <s v="Šmerda Tomáš"/>
    <x v="4"/>
    <n v="2008"/>
    <x v="0"/>
    <x v="0"/>
    <m/>
  </r>
  <r>
    <n v="86"/>
    <s v="Stara David"/>
    <x v="6"/>
    <n v="2010"/>
    <x v="2"/>
    <x v="0"/>
    <m/>
  </r>
  <r>
    <n v="87"/>
    <s v="Záviška Jan"/>
    <x v="0"/>
    <n v="2015"/>
    <x v="3"/>
    <x v="1"/>
    <m/>
  </r>
  <r>
    <n v="88"/>
    <s v="Musil David"/>
    <x v="0"/>
    <n v="2012"/>
    <x v="3"/>
    <x v="1"/>
    <m/>
  </r>
  <r>
    <n v="89"/>
    <s v="Drašarová Malvína"/>
    <x v="0"/>
    <n v="2013"/>
    <x v="3"/>
    <x v="0"/>
    <m/>
  </r>
  <r>
    <n v="90"/>
    <s v="Jonášová Kristýna"/>
    <x v="3"/>
    <n v="2014"/>
    <x v="3"/>
    <x v="0"/>
    <m/>
  </r>
  <r>
    <n v="91"/>
    <s v="Smékal Jakub"/>
    <x v="1"/>
    <n v="2009"/>
    <x v="0"/>
    <x v="0"/>
    <m/>
  </r>
  <r>
    <n v="92"/>
    <s v="Kuběna Adam"/>
    <x v="7"/>
    <n v="2011"/>
    <x v="2"/>
    <x v="0"/>
    <m/>
  </r>
  <r>
    <n v="93"/>
    <s v="Chloupková Lucie"/>
    <x v="2"/>
    <n v="2014"/>
    <x v="3"/>
    <x v="0"/>
    <m/>
  </r>
  <r>
    <n v="94"/>
    <s v="Křepelová Klára"/>
    <x v="3"/>
    <n v="2012"/>
    <x v="3"/>
    <x v="0"/>
    <m/>
  </r>
  <r>
    <n v="95"/>
    <s v="Doležel Ondřej"/>
    <x v="0"/>
    <n v="2011"/>
    <x v="2"/>
    <x v="1"/>
    <m/>
  </r>
  <r>
    <n v="96"/>
    <s v="Vrtěl Maxim"/>
    <x v="0"/>
    <n v="2008"/>
    <x v="0"/>
    <x v="0"/>
    <m/>
  </r>
  <r>
    <n v="97"/>
    <s v="Oujeský Damián"/>
    <x v="6"/>
    <n v="2009"/>
    <x v="0"/>
    <x v="0"/>
    <m/>
  </r>
  <r>
    <n v="98"/>
    <s v="Jiruše Tomáš"/>
    <x v="0"/>
    <n v="2012"/>
    <x v="3"/>
    <x v="0"/>
    <m/>
  </r>
  <r>
    <n v="99"/>
    <s v="Wutka Michal"/>
    <x v="0"/>
    <n v="2007"/>
    <x v="1"/>
    <x v="0"/>
    <m/>
  </r>
  <r>
    <n v="100"/>
    <s v="Jonášová Karolína"/>
    <x v="3"/>
    <n v="2011"/>
    <x v="2"/>
    <x v="0"/>
    <m/>
  </r>
  <r>
    <n v="101"/>
    <s v="Peška Lukáš"/>
    <x v="2"/>
    <n v="2012"/>
    <x v="3"/>
    <x v="0"/>
    <m/>
  </r>
  <r>
    <n v="102"/>
    <s v="Hernandez Damián"/>
    <x v="5"/>
    <n v="2015"/>
    <x v="3"/>
    <x v="0"/>
    <m/>
  </r>
  <r>
    <n v="103"/>
    <s v="Kolomazníček Jakub"/>
    <x v="7"/>
    <n v="2012"/>
    <x v="3"/>
    <x v="0"/>
    <m/>
  </r>
  <r>
    <n v="104"/>
    <s v="Hernandez Cristian"/>
    <x v="5"/>
    <n v="2012"/>
    <x v="3"/>
    <x v="0"/>
    <m/>
  </r>
  <r>
    <n v="105"/>
    <s v="Polický Jan "/>
    <x v="0"/>
    <n v="2012"/>
    <x v="3"/>
    <x v="1"/>
    <m/>
  </r>
  <r>
    <n v="106"/>
    <s v="Alexa David"/>
    <x v="1"/>
    <n v="2013"/>
    <x v="3"/>
    <x v="1"/>
    <m/>
  </r>
  <r>
    <n v="107"/>
    <s v="Kaderka Jindřich"/>
    <x v="1"/>
    <n v="2013"/>
    <x v="3"/>
    <x v="1"/>
    <m/>
  </r>
  <r>
    <n v="108"/>
    <s v="Smékal Adam"/>
    <x v="1"/>
    <n v="2011"/>
    <x v="2"/>
    <x v="1"/>
    <m/>
  </r>
  <r>
    <n v="109"/>
    <s v="Smékal Jakub"/>
    <x v="1"/>
    <n v="2009"/>
    <x v="0"/>
    <x v="1"/>
    <m/>
  </r>
  <r>
    <n v="111"/>
    <m/>
    <x v="8"/>
    <m/>
    <x v="4"/>
    <x v="0"/>
    <m/>
  </r>
  <r>
    <n v="112"/>
    <m/>
    <x v="8"/>
    <m/>
    <x v="4"/>
    <x v="0"/>
    <m/>
  </r>
  <r>
    <n v="113"/>
    <m/>
    <x v="8"/>
    <m/>
    <x v="4"/>
    <x v="0"/>
    <m/>
  </r>
  <r>
    <n v="114"/>
    <m/>
    <x v="8"/>
    <m/>
    <x v="4"/>
    <x v="0"/>
    <m/>
  </r>
  <r>
    <n v="115"/>
    <m/>
    <x v="8"/>
    <m/>
    <x v="4"/>
    <x v="0"/>
    <m/>
  </r>
  <r>
    <n v="116"/>
    <m/>
    <x v="8"/>
    <m/>
    <x v="4"/>
    <x v="0"/>
    <m/>
  </r>
  <r>
    <n v="117"/>
    <m/>
    <x v="8"/>
    <m/>
    <x v="4"/>
    <x v="0"/>
    <m/>
  </r>
  <r>
    <n v="118"/>
    <m/>
    <x v="8"/>
    <m/>
    <x v="4"/>
    <x v="0"/>
    <m/>
  </r>
  <r>
    <n v="119"/>
    <m/>
    <x v="8"/>
    <m/>
    <x v="4"/>
    <x v="0"/>
    <m/>
  </r>
  <r>
    <n v="120"/>
    <m/>
    <x v="8"/>
    <m/>
    <x v="4"/>
    <x v="0"/>
    <m/>
  </r>
  <r>
    <n v="121"/>
    <m/>
    <x v="8"/>
    <m/>
    <x v="4"/>
    <x v="0"/>
    <m/>
  </r>
  <r>
    <n v="122"/>
    <m/>
    <x v="8"/>
    <m/>
    <x v="4"/>
    <x v="0"/>
    <m/>
  </r>
  <r>
    <n v="123"/>
    <m/>
    <x v="8"/>
    <m/>
    <x v="4"/>
    <x v="0"/>
    <m/>
  </r>
  <r>
    <n v="124"/>
    <m/>
    <x v="8"/>
    <m/>
    <x v="4"/>
    <x v="0"/>
    <m/>
  </r>
  <r>
    <n v="125"/>
    <m/>
    <x v="8"/>
    <m/>
    <x v="4"/>
    <x v="0"/>
    <m/>
  </r>
  <r>
    <n v="126"/>
    <m/>
    <x v="8"/>
    <m/>
    <x v="4"/>
    <x v="0"/>
    <m/>
  </r>
  <r>
    <n v="127"/>
    <m/>
    <x v="8"/>
    <m/>
    <x v="4"/>
    <x v="0"/>
    <m/>
  </r>
  <r>
    <n v="128"/>
    <m/>
    <x v="8"/>
    <m/>
    <x v="4"/>
    <x v="0"/>
    <m/>
  </r>
  <r>
    <n v="129"/>
    <m/>
    <x v="8"/>
    <m/>
    <x v="4"/>
    <x v="0"/>
    <m/>
  </r>
  <r>
    <n v="130"/>
    <m/>
    <x v="8"/>
    <m/>
    <x v="4"/>
    <x v="0"/>
    <m/>
  </r>
  <r>
    <n v="131"/>
    <m/>
    <x v="8"/>
    <m/>
    <x v="4"/>
    <x v="0"/>
    <m/>
  </r>
  <r>
    <n v="132"/>
    <m/>
    <x v="8"/>
    <m/>
    <x v="4"/>
    <x v="0"/>
    <m/>
  </r>
  <r>
    <n v="133"/>
    <m/>
    <x v="8"/>
    <m/>
    <x v="4"/>
    <x v="0"/>
    <m/>
  </r>
  <r>
    <n v="134"/>
    <m/>
    <x v="8"/>
    <m/>
    <x v="4"/>
    <x v="0"/>
    <m/>
  </r>
  <r>
    <n v="135"/>
    <m/>
    <x v="8"/>
    <m/>
    <x v="4"/>
    <x v="0"/>
    <m/>
  </r>
  <r>
    <n v="136"/>
    <m/>
    <x v="8"/>
    <m/>
    <x v="4"/>
    <x v="0"/>
    <m/>
  </r>
  <r>
    <n v="137"/>
    <m/>
    <x v="8"/>
    <m/>
    <x v="4"/>
    <x v="0"/>
    <m/>
  </r>
  <r>
    <n v="138"/>
    <m/>
    <x v="8"/>
    <m/>
    <x v="4"/>
    <x v="0"/>
    <m/>
  </r>
  <r>
    <n v="139"/>
    <m/>
    <x v="8"/>
    <m/>
    <x v="4"/>
    <x v="0"/>
    <m/>
  </r>
  <r>
    <n v="140"/>
    <m/>
    <x v="8"/>
    <m/>
    <x v="4"/>
    <x v="0"/>
    <m/>
  </r>
  <r>
    <n v="141"/>
    <m/>
    <x v="8"/>
    <m/>
    <x v="4"/>
    <x v="0"/>
    <m/>
  </r>
  <r>
    <n v="142"/>
    <m/>
    <x v="8"/>
    <m/>
    <x v="4"/>
    <x v="0"/>
    <m/>
  </r>
  <r>
    <n v="143"/>
    <m/>
    <x v="8"/>
    <m/>
    <x v="4"/>
    <x v="0"/>
    <m/>
  </r>
  <r>
    <n v="144"/>
    <m/>
    <x v="8"/>
    <m/>
    <x v="4"/>
    <x v="0"/>
    <m/>
  </r>
  <r>
    <n v="145"/>
    <m/>
    <x v="8"/>
    <m/>
    <x v="4"/>
    <x v="0"/>
    <m/>
  </r>
  <r>
    <n v="146"/>
    <m/>
    <x v="8"/>
    <m/>
    <x v="4"/>
    <x v="0"/>
    <m/>
  </r>
  <r>
    <n v="147"/>
    <m/>
    <x v="8"/>
    <m/>
    <x v="4"/>
    <x v="0"/>
    <m/>
  </r>
  <r>
    <n v="148"/>
    <m/>
    <x v="8"/>
    <m/>
    <x v="4"/>
    <x v="0"/>
    <m/>
  </r>
  <r>
    <n v="149"/>
    <m/>
    <x v="8"/>
    <m/>
    <x v="4"/>
    <x v="0"/>
    <m/>
  </r>
  <r>
    <n v="150"/>
    <m/>
    <x v="8"/>
    <m/>
    <x v="4"/>
    <x v="0"/>
    <m/>
  </r>
  <r>
    <n v="151"/>
    <m/>
    <x v="8"/>
    <m/>
    <x v="4"/>
    <x v="0"/>
    <m/>
  </r>
  <r>
    <n v="152"/>
    <m/>
    <x v="8"/>
    <m/>
    <x v="4"/>
    <x v="0"/>
    <m/>
  </r>
  <r>
    <n v="153"/>
    <m/>
    <x v="8"/>
    <m/>
    <x v="4"/>
    <x v="0"/>
    <m/>
  </r>
  <r>
    <m/>
    <m/>
    <x v="8"/>
    <m/>
    <x v="5"/>
    <x v="0"/>
    <m/>
  </r>
  <r>
    <m/>
    <m/>
    <x v="8"/>
    <m/>
    <x v="5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10" cacheId="2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A6:B14" firstHeaderRow="1" firstDataRow="1" firstDataCol="1" rowPageCount="1" colPageCount="1"/>
  <pivotFields count="7">
    <pivotField dataField="1" showAll="0" defaultSubtotal="0"/>
    <pivotField showAll="0"/>
    <pivotField axis="axisRow" showAll="0">
      <items count="64">
        <item m="1" x="52"/>
        <item x="0"/>
        <item x="6"/>
        <item m="1" x="27"/>
        <item m="1" x="22"/>
        <item x="4"/>
        <item m="1" x="9"/>
        <item m="1" x="26"/>
        <item m="1" x="18"/>
        <item x="3"/>
        <item x="8"/>
        <item m="1" x="40"/>
        <item x="2"/>
        <item x="7"/>
        <item m="1" x="34"/>
        <item m="1" x="19"/>
        <item m="1" x="31"/>
        <item m="1" x="61"/>
        <item m="1" x="57"/>
        <item m="1" x="41"/>
        <item m="1" x="38"/>
        <item m="1" x="12"/>
        <item m="1" x="36"/>
        <item m="1" x="37"/>
        <item m="1" x="51"/>
        <item m="1" x="44"/>
        <item m="1" x="15"/>
        <item m="1" x="17"/>
        <item m="1" x="55"/>
        <item m="1" x="54"/>
        <item m="1" x="62"/>
        <item m="1" x="21"/>
        <item m="1" x="32"/>
        <item m="1" x="24"/>
        <item m="1" x="50"/>
        <item m="1" x="48"/>
        <item m="1" x="58"/>
        <item x="1"/>
        <item m="1" x="35"/>
        <item m="1" x="47"/>
        <item m="1" x="25"/>
        <item m="1" x="33"/>
        <item m="1" x="28"/>
        <item m="1" x="11"/>
        <item m="1" x="49"/>
        <item m="1" x="14"/>
        <item m="1" x="43"/>
        <item m="1" x="13"/>
        <item m="1" x="53"/>
        <item m="1" x="60"/>
        <item m="1" x="59"/>
        <item m="1" x="56"/>
        <item m="1" x="30"/>
        <item m="1" x="20"/>
        <item m="1" x="16"/>
        <item m="1" x="42"/>
        <item m="1" x="45"/>
        <item m="1" x="39"/>
        <item m="1" x="46"/>
        <item m="1" x="10"/>
        <item m="1" x="23"/>
        <item m="1" x="29"/>
        <item x="5"/>
        <item t="default"/>
      </items>
    </pivotField>
    <pivotField showAll="0"/>
    <pivotField showAll="0"/>
    <pivotField axis="axisPage" showAll="0">
      <items count="5">
        <item x="1"/>
        <item x="0"/>
        <item m="1" x="2"/>
        <item m="1" x="3"/>
        <item t="default"/>
      </items>
    </pivotField>
    <pivotField showAll="0"/>
  </pivotFields>
  <rowFields count="1">
    <field x="2"/>
  </rowFields>
  <rowItems count="8">
    <i>
      <x v="1"/>
    </i>
    <i>
      <x v="2"/>
    </i>
    <i>
      <x v="9"/>
    </i>
    <i>
      <x v="12"/>
    </i>
    <i>
      <x v="13"/>
    </i>
    <i>
      <x v="37"/>
    </i>
    <i>
      <x v="62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Kontingenční tabulka 11" cacheId="2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F6:G11" firstHeaderRow="1" firstDataRow="1" firstDataCol="1" rowPageCount="1" colPageCount="1"/>
  <pivotFields count="7">
    <pivotField dataField="1" showAll="0" defaultSubtotal="0"/>
    <pivotField showAll="0"/>
    <pivotField showAll="0"/>
    <pivotField showAll="0"/>
    <pivotField axis="axisRow" showAll="0">
      <items count="14">
        <item x="4"/>
        <item m="1" x="11"/>
        <item m="1" x="9"/>
        <item m="1" x="12"/>
        <item m="1" x="6"/>
        <item x="5"/>
        <item m="1" x="10"/>
        <item m="1" x="7"/>
        <item m="1" x="8"/>
        <item x="1"/>
        <item x="2"/>
        <item x="0"/>
        <item x="3"/>
        <item t="default"/>
      </items>
    </pivotField>
    <pivotField axis="axisPage" showAll="0">
      <items count="5">
        <item x="1"/>
        <item x="0"/>
        <item m="1" x="2"/>
        <item m="1" x="3"/>
        <item t="default"/>
      </items>
    </pivotField>
    <pivotField showAll="0"/>
  </pivotFields>
  <rowFields count="1">
    <field x="4"/>
  </rowFields>
  <rowItems count="5"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 filterMode="1"/>
  <dimension ref="A1:K153"/>
  <sheetViews>
    <sheetView view="pageBreakPreview" zoomScale="85" zoomScaleNormal="100" zoomScaleSheetLayoutView="85" workbookViewId="0">
      <selection activeCell="R25" sqref="R25"/>
    </sheetView>
  </sheetViews>
  <sheetFormatPr defaultRowHeight="12.75"/>
  <cols>
    <col min="1" max="1" width="9.5703125" style="67" customWidth="1"/>
    <col min="2" max="2" width="20.7109375" style="68" customWidth="1"/>
    <col min="3" max="3" width="16.85546875" style="68" customWidth="1"/>
    <col min="4" max="4" width="9.85546875" style="70" customWidth="1"/>
    <col min="5" max="5" width="9.140625" style="15" customWidth="1"/>
    <col min="6" max="6" width="7.140625" style="69" customWidth="1"/>
    <col min="7" max="7" width="8.140625" style="67" customWidth="1"/>
    <col min="8" max="8" width="9.28515625" customWidth="1"/>
    <col min="9" max="9" width="8.5703125" style="18" customWidth="1"/>
    <col min="10" max="10" width="9.5703125" style="72" customWidth="1"/>
    <col min="11" max="11" width="13.85546875" customWidth="1"/>
  </cols>
  <sheetData>
    <row r="1" spans="1:11" s="1" customFormat="1" ht="12" customHeight="1">
      <c r="A1" s="76" t="s">
        <v>49</v>
      </c>
      <c r="B1" s="96" t="s">
        <v>8</v>
      </c>
      <c r="C1" s="96" t="s">
        <v>0</v>
      </c>
      <c r="D1" s="76" t="s">
        <v>1</v>
      </c>
      <c r="E1" s="78" t="s">
        <v>34</v>
      </c>
      <c r="F1" s="77" t="s">
        <v>36</v>
      </c>
      <c r="G1" s="76" t="s">
        <v>9</v>
      </c>
      <c r="H1" s="79" t="s">
        <v>39</v>
      </c>
      <c r="I1" s="96" t="s">
        <v>57</v>
      </c>
      <c r="J1" s="76" t="s">
        <v>100</v>
      </c>
      <c r="K1" s="76" t="s">
        <v>218</v>
      </c>
    </row>
    <row r="2" spans="1:11" ht="14.25" hidden="1">
      <c r="A2" s="94">
        <v>1</v>
      </c>
      <c r="B2" s="95" t="s">
        <v>61</v>
      </c>
      <c r="C2" s="95" t="s">
        <v>63</v>
      </c>
      <c r="D2" s="73">
        <v>2009</v>
      </c>
      <c r="E2" s="98" t="str">
        <f>IF( $D2=0, "", IF( AND($D2&lt;=Prehledy!$K$3,$D2&gt;=Prehledy!$L$3),"U17,U19",  IF( AND($D2&lt;=Prehledy!$K$4,$D2&gt;=Prehledy!$L$4), "U15",  IF( AND($D2&lt;=Prehledy!$K$5, $D2&gt;=Prehledy!$L$5), "U13","U11"))))</f>
        <v>U15</v>
      </c>
      <c r="F2" s="66"/>
      <c r="G2" s="94"/>
      <c r="H2" s="65" t="str">
        <f>IF(OR(ISNA(MATCH(A2,divize!$AM$24:'divize'!$AM$292,0)), ISBLANK(INDEX(divize!$AN$24:'divize'!$AN$292,MATCH(A2,divize!$AM$24:'divize'!$AM$292,0)) )), "",   INDEX(divize!$AN$24:'divize'!$AN$292,MATCH(A2,divize!$AM$24:'divize'!$AM$292,0)) )</f>
        <v/>
      </c>
      <c r="I2" s="97"/>
      <c r="J2" s="80"/>
      <c r="K2">
        <f>IF(AND($F2="x",LEN(H2)&gt;0), IF(H2&lt;=44, GETPIVOTDATA("St. Č",Prehledy!$A$6)-H2+1, IF(H2&lt;=48,GETPIVOTDATA("St. Č",Prehledy!$A$6)-44,IF(H2&lt;=56,GETPIVOTDATA("St. Č",Prehledy!$A$6)-48,IF(H2&lt;=72,GETPIVOTDATA("St. Č",Prehledy!$A$6)-56,GETPIVOTDATA("St. Č",Prehledy!$A$6)-72 ) )  )  ),0)</f>
        <v>0</v>
      </c>
    </row>
    <row r="3" spans="1:11" ht="14.25" hidden="1">
      <c r="A3" s="94">
        <v>2</v>
      </c>
      <c r="B3" s="95" t="s">
        <v>45</v>
      </c>
      <c r="C3" s="95" t="s">
        <v>63</v>
      </c>
      <c r="D3" s="73">
        <v>2005</v>
      </c>
      <c r="E3" s="98" t="str">
        <f>IF( $D3=0, "", IF( AND($D3&lt;=Prehledy!$K$3,$D3&gt;=Prehledy!$L$3),"U17,U19",  IF( AND($D3&lt;=Prehledy!$K$4,$D3&gt;=Prehledy!$L$4), "U15",  IF( AND($D3&lt;=Prehledy!$K$5, $D3&gt;=Prehledy!$L$5), "U13","U11"))))</f>
        <v>U17,U19</v>
      </c>
      <c r="F3" s="66"/>
      <c r="G3" s="94"/>
      <c r="H3" s="65" t="str">
        <f>IF(OR(ISNA(MATCH(A3,divize!$AM$24:'divize'!$AM$292,0)), ISBLANK(INDEX(divize!$AN$24:'divize'!$AN$292,MATCH(A3,divize!$AM$24:'divize'!$AM$292,0)) )), "",   INDEX(divize!$AN$24:'divize'!$AN$292,MATCH(A3,divize!$AM$24:'divize'!$AM$292,0)) )</f>
        <v/>
      </c>
      <c r="I3" s="97"/>
      <c r="J3" s="80"/>
      <c r="K3">
        <f>IF(AND($F3="x",LEN(H3)&gt;0), IF(H3&lt;=44, GETPIVOTDATA("St. Č",Prehledy!$A$6)-H3+1, IF(H3&lt;=48,GETPIVOTDATA("St. Č",Prehledy!$A$6)-44,IF(H3&lt;=56,GETPIVOTDATA("St. Č",Prehledy!$A$6)-48,IF(H3&lt;=72,GETPIVOTDATA("St. Č",Prehledy!$A$6)-56,GETPIVOTDATA("St. Č",Prehledy!$A$6)-72 ) )  )  ),0)</f>
        <v>0</v>
      </c>
    </row>
    <row r="4" spans="1:11" ht="14.25" hidden="1">
      <c r="A4" s="94">
        <v>3</v>
      </c>
      <c r="B4" s="95" t="s">
        <v>60</v>
      </c>
      <c r="C4" s="95" t="s">
        <v>63</v>
      </c>
      <c r="D4" s="73">
        <v>2010</v>
      </c>
      <c r="E4" s="98" t="str">
        <f>IF( $D4=0, "", IF( AND($D4&lt;=Prehledy!$K$3,$D4&gt;=Prehledy!$L$3),"U17,U19",  IF( AND($D4&lt;=Prehledy!$K$4,$D4&gt;=Prehledy!$L$4), "U15",  IF( AND($D4&lt;=Prehledy!$K$5, $D4&gt;=Prehledy!$L$5), "U13","U11"))))</f>
        <v>U15</v>
      </c>
      <c r="F4" s="66"/>
      <c r="G4" s="94"/>
      <c r="H4" s="65" t="str">
        <f>IF(OR(ISNA(MATCH(A4,divize!$AM$24:'divize'!$AM$292,0)), ISBLANK(INDEX(divize!$AN$24:'divize'!$AN$292,MATCH(A4,divize!$AM$24:'divize'!$AM$292,0)) )), "",   INDEX(divize!$AN$24:'divize'!$AN$292,MATCH(A4,divize!$AM$24:'divize'!$AM$292,0)) )</f>
        <v/>
      </c>
      <c r="I4" s="97"/>
      <c r="J4" s="80"/>
      <c r="K4">
        <f>IF(AND($F4="x",LEN(H4)&gt;0), IF(H4&lt;=44, GETPIVOTDATA("St. Č",Prehledy!$A$6)-H4+1, IF(H4&lt;=48,GETPIVOTDATA("St. Č",Prehledy!$A$6)-44,IF(H4&lt;=56,GETPIVOTDATA("St. Č",Prehledy!$A$6)-48,IF(H4&lt;=72,GETPIVOTDATA("St. Č",Prehledy!$A$6)-56,GETPIVOTDATA("St. Č",Prehledy!$A$6)-72 ) )  )  ),0)</f>
        <v>0</v>
      </c>
    </row>
    <row r="5" spans="1:11" ht="14.25" hidden="1">
      <c r="A5" s="94">
        <v>4</v>
      </c>
      <c r="B5" s="95" t="s">
        <v>136</v>
      </c>
      <c r="C5" s="95" t="s">
        <v>63</v>
      </c>
      <c r="D5" s="73">
        <v>2010</v>
      </c>
      <c r="E5" s="98" t="str">
        <f>IF( $D5=0, "", IF( AND($D5&lt;=Prehledy!$K$3,$D5&gt;=Prehledy!$L$3),"U17,U19",  IF( AND($D5&lt;=Prehledy!$K$4,$D5&gt;=Prehledy!$L$4), "U15",  IF( AND($D5&lt;=Prehledy!$K$5, $D5&gt;=Prehledy!$L$5), "U13","U11"))))</f>
        <v>U15</v>
      </c>
      <c r="F5" s="66"/>
      <c r="G5" s="94"/>
      <c r="H5" s="65" t="str">
        <f>IF(OR(ISNA(MATCH(A5,divize!$AM$24:'divize'!$AM$292,0)), ISBLANK(INDEX(divize!$AN$24:'divize'!$AN$292,MATCH(A5,divize!$AM$24:'divize'!$AM$292,0)) )), "",   INDEX(divize!$AN$24:'divize'!$AN$292,MATCH(A5,divize!$AM$24:'divize'!$AM$292,0)) )</f>
        <v/>
      </c>
      <c r="I5" s="97"/>
      <c r="J5" s="80"/>
      <c r="K5">
        <f>IF(AND($F5="x",LEN(H5)&gt;0), IF(H5&lt;=44, GETPIVOTDATA("St. Č",Prehledy!$A$6)-H5+1, IF(H5&lt;=48,GETPIVOTDATA("St. Č",Prehledy!$A$6)-44,IF(H5&lt;=56,GETPIVOTDATA("St. Č",Prehledy!$A$6)-48,IF(H5&lt;=72,GETPIVOTDATA("St. Č",Prehledy!$A$6)-56,GETPIVOTDATA("St. Č",Prehledy!$A$6)-72 ) )  )  ),0)</f>
        <v>0</v>
      </c>
    </row>
    <row r="6" spans="1:11" ht="14.25">
      <c r="A6" s="94">
        <v>5</v>
      </c>
      <c r="B6" s="95" t="s">
        <v>163</v>
      </c>
      <c r="C6" s="95" t="s">
        <v>63</v>
      </c>
      <c r="D6" s="73">
        <v>2005</v>
      </c>
      <c r="E6" s="98" t="str">
        <f>IF( $D6=0, "", IF( AND($D6&lt;=Prehledy!$K$3,$D6&gt;=Prehledy!$L$3),"U17,U19",  IF( AND($D6&lt;=Prehledy!$K$4,$D6&gt;=Prehledy!$L$4), "U15",  IF( AND($D6&lt;=Prehledy!$K$5, $D6&gt;=Prehledy!$L$5), "U13","U11"))))</f>
        <v>U17,U19</v>
      </c>
      <c r="F6" s="66" t="s">
        <v>58</v>
      </c>
      <c r="G6" s="94"/>
      <c r="H6" s="65">
        <f>IF(OR(ISNA(MATCH(A6,divize!$AM$24:'divize'!$AM$292,0)), ISBLANK(INDEX(divize!$AN$24:'divize'!$AN$292,MATCH(A6,divize!$AM$24:'divize'!$AM$292,0)) )), "",   INDEX(divize!$AN$24:'divize'!$AN$292,MATCH(A6,divize!$AM$24:'divize'!$AM$292,0)) )</f>
        <v>4</v>
      </c>
      <c r="I6" s="97"/>
      <c r="J6" s="80"/>
      <c r="K6">
        <f>IF(AND($F6="x",LEN(H6)&gt;0), IF(H6&lt;=44, GETPIVOTDATA("St. Č",Prehledy!$A$6)-H6+1, IF(H6&lt;=48,GETPIVOTDATA("St. Č",Prehledy!$A$6)-44,IF(H6&lt;=56,GETPIVOTDATA("St. Č",Prehledy!$A$6)-48,IF(H6&lt;=72,GETPIVOTDATA("St. Č",Prehledy!$A$6)-56,GETPIVOTDATA("St. Č",Prehledy!$A$6)-72 ) )  )  ),0)</f>
        <v>37</v>
      </c>
    </row>
    <row r="7" spans="1:11" ht="14.25" hidden="1">
      <c r="A7" s="94">
        <v>6</v>
      </c>
      <c r="B7" s="95" t="s">
        <v>67</v>
      </c>
      <c r="C7" s="95" t="s">
        <v>63</v>
      </c>
      <c r="D7" s="73">
        <v>2006</v>
      </c>
      <c r="E7" s="98" t="str">
        <f>IF( $D7=0, "", IF( AND($D7&lt;=Prehledy!$K$3,$D7&gt;=Prehledy!$L$3),"U17,U19",  IF( AND($D7&lt;=Prehledy!$K$4,$D7&gt;=Prehledy!$L$4), "U15",  IF( AND($D7&lt;=Prehledy!$K$5, $D7&gt;=Prehledy!$L$5), "U13","U11"))))</f>
        <v>U17,U19</v>
      </c>
      <c r="F7" s="66"/>
      <c r="G7" s="94"/>
      <c r="H7" s="65" t="str">
        <f>IF(OR(ISNA(MATCH(A7,divize!$AM$24:'divize'!$AM$292,0)), ISBLANK(INDEX(divize!$AN$24:'divize'!$AN$292,MATCH(A7,divize!$AM$24:'divize'!$AM$292,0)) )), "",   INDEX(divize!$AN$24:'divize'!$AN$292,MATCH(A7,divize!$AM$24:'divize'!$AM$292,0)) )</f>
        <v/>
      </c>
      <c r="I7" s="97"/>
      <c r="J7" s="80"/>
      <c r="K7">
        <f>IF(AND($F7="x",LEN(H7)&gt;0), IF(H7&lt;=44, GETPIVOTDATA("St. Č",Prehledy!$A$6)-H7+1, IF(H7&lt;=48,GETPIVOTDATA("St. Č",Prehledy!$A$6)-44,IF(H7&lt;=56,GETPIVOTDATA("St. Č",Prehledy!$A$6)-48,IF(H7&lt;=72,GETPIVOTDATA("St. Č",Prehledy!$A$6)-56,GETPIVOTDATA("St. Č",Prehledy!$A$6)-72 ) )  )  ),0)</f>
        <v>0</v>
      </c>
    </row>
    <row r="8" spans="1:11" ht="14.25" hidden="1">
      <c r="A8" s="94">
        <v>7</v>
      </c>
      <c r="B8" s="95" t="s">
        <v>59</v>
      </c>
      <c r="C8" s="95" t="s">
        <v>65</v>
      </c>
      <c r="D8" s="73">
        <v>2005</v>
      </c>
      <c r="E8" s="98" t="str">
        <f>IF( $D8=0, "", IF( AND($D8&lt;=Prehledy!$K$3,$D8&gt;=Prehledy!$L$3),"U17,U19",  IF( AND($D8&lt;=Prehledy!$K$4,$D8&gt;=Prehledy!$L$4), "U15",  IF( AND($D8&lt;=Prehledy!$K$5, $D8&gt;=Prehledy!$L$5), "U13","U11"))))</f>
        <v>U17,U19</v>
      </c>
      <c r="F8" s="66"/>
      <c r="G8" s="94"/>
      <c r="H8" s="65" t="str">
        <f>IF(OR(ISNA(MATCH(A8,divize!$AM$24:'divize'!$AM$292,0)), ISBLANK(INDEX(divize!$AN$24:'divize'!$AN$292,MATCH(A8,divize!$AM$24:'divize'!$AM$292,0)) )), "",   INDEX(divize!$AN$24:'divize'!$AN$292,MATCH(A8,divize!$AM$24:'divize'!$AM$292,0)) )</f>
        <v/>
      </c>
      <c r="I8" s="97"/>
      <c r="J8" s="80"/>
      <c r="K8">
        <f>IF(AND($F8="x",LEN(H8)&gt;0), IF(H8&lt;=44, GETPIVOTDATA("St. Č",Prehledy!$A$6)-H8+1, IF(H8&lt;=48,GETPIVOTDATA("St. Č",Prehledy!$A$6)-44,IF(H8&lt;=56,GETPIVOTDATA("St. Č",Prehledy!$A$6)-48,IF(H8&lt;=72,GETPIVOTDATA("St. Č",Prehledy!$A$6)-56,GETPIVOTDATA("St. Č",Prehledy!$A$6)-72 ) )  )  ),0)</f>
        <v>0</v>
      </c>
    </row>
    <row r="9" spans="1:11" ht="14.25" hidden="1">
      <c r="A9" s="94">
        <v>8</v>
      </c>
      <c r="B9" s="95" t="s">
        <v>164</v>
      </c>
      <c r="C9" s="95" t="s">
        <v>63</v>
      </c>
      <c r="D9" s="73">
        <v>2005</v>
      </c>
      <c r="E9" s="98" t="str">
        <f>IF( $D9=0, "", IF( AND($D9&lt;=Prehledy!$K$3,$D9&gt;=Prehledy!$L$3),"U17,U19",  IF( AND($D9&lt;=Prehledy!$K$4,$D9&gt;=Prehledy!$L$4), "U15",  IF( AND($D9&lt;=Prehledy!$K$5, $D9&gt;=Prehledy!$L$5), "U13","U11"))))</f>
        <v>U17,U19</v>
      </c>
      <c r="F9" s="66"/>
      <c r="G9" s="94"/>
      <c r="H9" s="65" t="str">
        <f>IF(OR(ISNA(MATCH(A9,divize!$AM$24:'divize'!$AM$292,0)), ISBLANK(INDEX(divize!$AN$24:'divize'!$AN$292,MATCH(A9,divize!$AM$24:'divize'!$AM$292,0)) )), "",   INDEX(divize!$AN$24:'divize'!$AN$292,MATCH(A9,divize!$AM$24:'divize'!$AM$292,0)) )</f>
        <v/>
      </c>
      <c r="I9" s="97"/>
      <c r="J9" s="80"/>
      <c r="K9">
        <f>IF(AND($F9="x",LEN(H9)&gt;0), IF(H9&lt;=44, GETPIVOTDATA("St. Č",Prehledy!$A$6)-H9+1, IF(H9&lt;=48,GETPIVOTDATA("St. Č",Prehledy!$A$6)-44,IF(H9&lt;=56,GETPIVOTDATA("St. Č",Prehledy!$A$6)-48,IF(H9&lt;=72,GETPIVOTDATA("St. Č",Prehledy!$A$6)-56,GETPIVOTDATA("St. Č",Prehledy!$A$6)-72 ) )  )  ),0)</f>
        <v>0</v>
      </c>
    </row>
    <row r="10" spans="1:11" ht="14.25">
      <c r="A10" s="94">
        <v>9</v>
      </c>
      <c r="B10" s="95" t="s">
        <v>93</v>
      </c>
      <c r="C10" s="95" t="s">
        <v>66</v>
      </c>
      <c r="D10" s="73">
        <v>2011</v>
      </c>
      <c r="E10" s="98" t="str">
        <f>IF( $D10=0, "", IF( AND($D10&lt;=Prehledy!$K$3,$D10&gt;=Prehledy!$L$3),"U17,U19",  IF( AND($D10&lt;=Prehledy!$K$4,$D10&gt;=Prehledy!$L$4), "U15",  IF( AND($D10&lt;=Prehledy!$K$5, $D10&gt;=Prehledy!$L$5), "U13","U11"))))</f>
        <v>U13</v>
      </c>
      <c r="F10" s="66" t="s">
        <v>58</v>
      </c>
      <c r="G10" s="94"/>
      <c r="H10" s="65">
        <f>IF(OR(ISNA(MATCH(A10,divize!$AM$24:'divize'!$AM$292,0)), ISBLANK(INDEX(divize!$AN$24:'divize'!$AN$292,MATCH(A10,divize!$AM$24:'divize'!$AM$292,0)) )), "",   INDEX(divize!$AN$24:'divize'!$AN$292,MATCH(A10,divize!$AM$24:'divize'!$AM$292,0)) )</f>
        <v>1</v>
      </c>
      <c r="I10" s="97"/>
      <c r="J10" s="80"/>
      <c r="K10">
        <f>IF(AND($F10="x",LEN(H10)&gt;0), IF(H10&lt;=44, GETPIVOTDATA("St. Č",Prehledy!$A$6)-H10+1, IF(H10&lt;=48,GETPIVOTDATA("St. Č",Prehledy!$A$6)-44,IF(H10&lt;=56,GETPIVOTDATA("St. Č",Prehledy!$A$6)-48,IF(H10&lt;=72,GETPIVOTDATA("St. Č",Prehledy!$A$6)-56,GETPIVOTDATA("St. Č",Prehledy!$A$6)-72 ) )  )  ),0)</f>
        <v>40</v>
      </c>
    </row>
    <row r="11" spans="1:11" ht="14.25" hidden="1">
      <c r="A11" s="94">
        <v>10</v>
      </c>
      <c r="B11" s="95" t="s">
        <v>92</v>
      </c>
      <c r="C11" s="95" t="s">
        <v>65</v>
      </c>
      <c r="D11" s="73">
        <v>2006</v>
      </c>
      <c r="E11" s="98" t="str">
        <f>IF( $D11=0, "", IF( AND($D11&lt;=Prehledy!$K$3,$D11&gt;=Prehledy!$L$3),"U17,U19",  IF( AND($D11&lt;=Prehledy!$K$4,$D11&gt;=Prehledy!$L$4), "U15",  IF( AND($D11&lt;=Prehledy!$K$5, $D11&gt;=Prehledy!$L$5), "U13","U11"))))</f>
        <v>U17,U19</v>
      </c>
      <c r="F11" s="66"/>
      <c r="G11" s="94"/>
      <c r="H11" s="65" t="str">
        <f>IF(OR(ISNA(MATCH(A11,divize!$AM$24:'divize'!$AM$292,0)), ISBLANK(INDEX(divize!$AN$24:'divize'!$AN$292,MATCH(A11,divize!$AM$24:'divize'!$AM$292,0)) )), "",   INDEX(divize!$AN$24:'divize'!$AN$292,MATCH(A11,divize!$AM$24:'divize'!$AM$292,0)) )</f>
        <v/>
      </c>
      <c r="I11" s="97"/>
      <c r="J11" s="80"/>
      <c r="K11">
        <f>IF(AND($F11="x",LEN(H11)&gt;0), IF(H11&lt;=44, GETPIVOTDATA("St. Č",Prehledy!$A$6)-H11+1, IF(H11&lt;=48,GETPIVOTDATA("St. Č",Prehledy!$A$6)-44,IF(H11&lt;=56,GETPIVOTDATA("St. Č",Prehledy!$A$6)-48,IF(H11&lt;=72,GETPIVOTDATA("St. Č",Prehledy!$A$6)-56,GETPIVOTDATA("St. Č",Prehledy!$A$6)-72 ) )  )  ),0)</f>
        <v>0</v>
      </c>
    </row>
    <row r="12" spans="1:11" ht="14.25">
      <c r="A12" s="94">
        <v>11</v>
      </c>
      <c r="B12" s="95" t="s">
        <v>80</v>
      </c>
      <c r="C12" s="95" t="s">
        <v>63</v>
      </c>
      <c r="D12" s="73">
        <v>2009</v>
      </c>
      <c r="E12" s="98" t="str">
        <f>IF( $D12=0, "", IF( AND($D12&lt;=Prehledy!$K$3,$D12&gt;=Prehledy!$L$3),"U17,U19",  IF( AND($D12&lt;=Prehledy!$K$4,$D12&gt;=Prehledy!$L$4), "U15",  IF( AND($D12&lt;=Prehledy!$K$5, $D12&gt;=Prehledy!$L$5), "U13","U11"))))</f>
        <v>U15</v>
      </c>
      <c r="F12" s="66" t="s">
        <v>58</v>
      </c>
      <c r="G12" s="94"/>
      <c r="H12" s="65">
        <f>IF(OR(ISNA(MATCH(A12,divize!$AM$24:'divize'!$AM$292,0)), ISBLANK(INDEX(divize!$AN$24:'divize'!$AN$292,MATCH(A12,divize!$AM$24:'divize'!$AM$292,0)) )), "",   INDEX(divize!$AN$24:'divize'!$AN$292,MATCH(A12,divize!$AM$24:'divize'!$AM$292,0)) )</f>
        <v>5</v>
      </c>
      <c r="I12" s="97"/>
      <c r="J12" s="80"/>
      <c r="K12">
        <f>IF(AND($F12="x",LEN(H12)&gt;0), IF(H12&lt;=44, GETPIVOTDATA("St. Č",Prehledy!$A$6)-H12+1, IF(H12&lt;=48,GETPIVOTDATA("St. Č",Prehledy!$A$6)-44,IF(H12&lt;=56,GETPIVOTDATA("St. Č",Prehledy!$A$6)-48,IF(H12&lt;=72,GETPIVOTDATA("St. Č",Prehledy!$A$6)-56,GETPIVOTDATA("St. Č",Prehledy!$A$6)-72 ) )  )  ),0)</f>
        <v>36</v>
      </c>
    </row>
    <row r="13" spans="1:11" ht="14.25">
      <c r="A13" s="94">
        <v>12</v>
      </c>
      <c r="B13" s="95" t="s">
        <v>98</v>
      </c>
      <c r="C13" s="95" t="s">
        <v>63</v>
      </c>
      <c r="D13" s="73">
        <v>2007</v>
      </c>
      <c r="E13" s="98" t="str">
        <f>IF( $D13=0, "", IF( AND($D13&lt;=Prehledy!$K$3,$D13&gt;=Prehledy!$L$3),"U17,U19",  IF( AND($D13&lt;=Prehledy!$K$4,$D13&gt;=Prehledy!$L$4), "U15",  IF( AND($D13&lt;=Prehledy!$K$5, $D13&gt;=Prehledy!$L$5), "U13","U11"))))</f>
        <v>U17,U19</v>
      </c>
      <c r="F13" s="66" t="s">
        <v>58</v>
      </c>
      <c r="G13" s="94"/>
      <c r="H13" s="65">
        <f>IF(OR(ISNA(MATCH(A13,divize!$AM$24:'divize'!$AM$292,0)), ISBLANK(INDEX(divize!$AN$24:'divize'!$AN$292,MATCH(A13,divize!$AM$24:'divize'!$AM$292,0)) )), "",   INDEX(divize!$AN$24:'divize'!$AN$292,MATCH(A13,divize!$AM$24:'divize'!$AM$292,0)) )</f>
        <v>2</v>
      </c>
      <c r="I13" s="97"/>
      <c r="J13" s="80"/>
      <c r="K13">
        <f>IF(AND($F13="x",LEN(H13)&gt;0), IF(H13&lt;=44, GETPIVOTDATA("St. Č",Prehledy!$A$6)-H13+1, IF(H13&lt;=48,GETPIVOTDATA("St. Č",Prehledy!$A$6)-44,IF(H13&lt;=56,GETPIVOTDATA("St. Č",Prehledy!$A$6)-48,IF(H13&lt;=72,GETPIVOTDATA("St. Č",Prehledy!$A$6)-56,GETPIVOTDATA("St. Č",Prehledy!$A$6)-72 ) )  )  ),0)</f>
        <v>39</v>
      </c>
    </row>
    <row r="14" spans="1:11" ht="14.25" hidden="1">
      <c r="A14" s="94">
        <v>13</v>
      </c>
      <c r="B14" s="95" t="s">
        <v>73</v>
      </c>
      <c r="C14" s="95" t="s">
        <v>63</v>
      </c>
      <c r="D14" s="73">
        <v>2008</v>
      </c>
      <c r="E14" s="98" t="str">
        <f>IF( $D14=0, "", IF( AND($D14&lt;=Prehledy!$K$3,$D14&gt;=Prehledy!$L$3),"U17,U19",  IF( AND($D14&lt;=Prehledy!$K$4,$D14&gt;=Prehledy!$L$4), "U15",  IF( AND($D14&lt;=Prehledy!$K$5, $D14&gt;=Prehledy!$L$5), "U13","U11"))))</f>
        <v>U17,U19</v>
      </c>
      <c r="F14" s="66"/>
      <c r="G14" s="94"/>
      <c r="H14" s="65" t="str">
        <f>IF(OR(ISNA(MATCH(A14,divize!$AM$24:'divize'!$AM$292,0)), ISBLANK(INDEX(divize!$AN$24:'divize'!$AN$292,MATCH(A14,divize!$AM$24:'divize'!$AM$292,0)) )), "",   INDEX(divize!$AN$24:'divize'!$AN$292,MATCH(A14,divize!$AM$24:'divize'!$AM$292,0)) )</f>
        <v/>
      </c>
      <c r="I14" s="97"/>
      <c r="J14" s="80"/>
      <c r="K14">
        <f>IF(AND($F14="x",LEN(H14)&gt;0), IF(H14&lt;=44, GETPIVOTDATA("St. Č",Prehledy!$A$6)-H14+1, IF(H14&lt;=48,GETPIVOTDATA("St. Č",Prehledy!$A$6)-44,IF(H14&lt;=56,GETPIVOTDATA("St. Č",Prehledy!$A$6)-48,IF(H14&lt;=72,GETPIVOTDATA("St. Č",Prehledy!$A$6)-56,GETPIVOTDATA("St. Č",Prehledy!$A$6)-72 ) )  )  ),0)</f>
        <v>0</v>
      </c>
    </row>
    <row r="15" spans="1:11" ht="14.25">
      <c r="A15" s="94">
        <v>14</v>
      </c>
      <c r="B15" s="95" t="s">
        <v>88</v>
      </c>
      <c r="C15" s="95" t="s">
        <v>63</v>
      </c>
      <c r="D15" s="73">
        <v>2009</v>
      </c>
      <c r="E15" s="98" t="str">
        <f>IF( $D15=0, "", IF( AND($D15&lt;=Prehledy!$K$3,$D15&gt;=Prehledy!$L$3),"U17,U19",  IF( AND($D15&lt;=Prehledy!$K$4,$D15&gt;=Prehledy!$L$4), "U15",  IF( AND($D15&lt;=Prehledy!$K$5, $D15&gt;=Prehledy!$L$5), "U13","U11"))))</f>
        <v>U15</v>
      </c>
      <c r="F15" s="66" t="s">
        <v>58</v>
      </c>
      <c r="G15" s="94"/>
      <c r="H15" s="65">
        <f>IF(OR(ISNA(MATCH(A15,divize!$AM$24:'divize'!$AM$292,0)), ISBLANK(INDEX(divize!$AN$24:'divize'!$AN$292,MATCH(A15,divize!$AM$24:'divize'!$AM$292,0)) )), "",   INDEX(divize!$AN$24:'divize'!$AN$292,MATCH(A15,divize!$AM$24:'divize'!$AM$292,0)) )</f>
        <v>6</v>
      </c>
      <c r="I15" s="97"/>
      <c r="J15" s="80"/>
      <c r="K15">
        <f>IF(AND($F15="x",LEN(H15)&gt;0), IF(H15&lt;=44, GETPIVOTDATA("St. Č",Prehledy!$A$6)-H15+1, IF(H15&lt;=48,GETPIVOTDATA("St. Č",Prehledy!$A$6)-44,IF(H15&lt;=56,GETPIVOTDATA("St. Č",Prehledy!$A$6)-48,IF(H15&lt;=72,GETPIVOTDATA("St. Č",Prehledy!$A$6)-56,GETPIVOTDATA("St. Č",Prehledy!$A$6)-72 ) )  )  ),0)</f>
        <v>35</v>
      </c>
    </row>
    <row r="16" spans="1:11" ht="14.25">
      <c r="A16" s="94">
        <v>15</v>
      </c>
      <c r="B16" s="95" t="s">
        <v>97</v>
      </c>
      <c r="C16" s="95" t="s">
        <v>62</v>
      </c>
      <c r="D16" s="73">
        <v>2012</v>
      </c>
      <c r="E16" s="98" t="str">
        <f>IF( $D16=0, "", IF( AND($D16&lt;=Prehledy!$K$3,$D16&gt;=Prehledy!$L$3),"U17,U19",  IF( AND($D16&lt;=Prehledy!$K$4,$D16&gt;=Prehledy!$L$4), "U15",  IF( AND($D16&lt;=Prehledy!$K$5, $D16&gt;=Prehledy!$L$5), "U13","U11"))))</f>
        <v>U13</v>
      </c>
      <c r="F16" s="66" t="s">
        <v>58</v>
      </c>
      <c r="G16" s="94"/>
      <c r="H16" s="65">
        <f>IF(OR(ISNA(MATCH(A16,divize!$AM$24:'divize'!$AM$292,0)), ISBLANK(INDEX(divize!$AN$24:'divize'!$AN$292,MATCH(A16,divize!$AM$24:'divize'!$AM$292,0)) )), "",   INDEX(divize!$AN$24:'divize'!$AN$292,MATCH(A16,divize!$AM$24:'divize'!$AM$292,0)) )</f>
        <v>16</v>
      </c>
      <c r="I16" s="97"/>
      <c r="J16" s="80"/>
      <c r="K16">
        <f>IF(AND($F16="x",LEN(H16)&gt;0), IF(H16&lt;=44, GETPIVOTDATA("St. Č",Prehledy!$A$6)-H16+1, IF(H16&lt;=48,GETPIVOTDATA("St. Č",Prehledy!$A$6)-44,IF(H16&lt;=56,GETPIVOTDATA("St. Č",Prehledy!$A$6)-48,IF(H16&lt;=72,GETPIVOTDATA("St. Č",Prehledy!$A$6)-56,GETPIVOTDATA("St. Č",Prehledy!$A$6)-72 ) )  )  ),0)</f>
        <v>25</v>
      </c>
    </row>
    <row r="17" spans="1:11" ht="14.25" hidden="1">
      <c r="A17" s="94">
        <v>16</v>
      </c>
      <c r="B17" s="95" t="s">
        <v>89</v>
      </c>
      <c r="C17" s="95" t="s">
        <v>63</v>
      </c>
      <c r="D17" s="73">
        <v>2010</v>
      </c>
      <c r="E17" s="98" t="str">
        <f>IF( $D17=0, "", IF( AND($D17&lt;=Prehledy!$K$3,$D17&gt;=Prehledy!$L$3),"U17,U19",  IF( AND($D17&lt;=Prehledy!$K$4,$D17&gt;=Prehledy!$L$4), "U15",  IF( AND($D17&lt;=Prehledy!$K$5, $D17&gt;=Prehledy!$L$5), "U13","U11"))))</f>
        <v>U15</v>
      </c>
      <c r="F17" s="66"/>
      <c r="G17" s="94"/>
      <c r="H17" s="65" t="str">
        <f>IF(OR(ISNA(MATCH(A17,divize!$AM$24:'divize'!$AM$292,0)), ISBLANK(INDEX(divize!$AN$24:'divize'!$AN$292,MATCH(A17,divize!$AM$24:'divize'!$AM$292,0)) )), "",   INDEX(divize!$AN$24:'divize'!$AN$292,MATCH(A17,divize!$AM$24:'divize'!$AM$292,0)) )</f>
        <v/>
      </c>
      <c r="I17" s="97"/>
      <c r="J17" s="80"/>
      <c r="K17">
        <f>IF(AND($F17="x",LEN(H17)&gt;0), IF(H17&lt;=44, GETPIVOTDATA("St. Č",Prehledy!$A$6)-H17+1, IF(H17&lt;=48,GETPIVOTDATA("St. Č",Prehledy!$A$6)-44,IF(H17&lt;=56,GETPIVOTDATA("St. Č",Prehledy!$A$6)-48,IF(H17&lt;=72,GETPIVOTDATA("St. Č",Prehledy!$A$6)-56,GETPIVOTDATA("St. Č",Prehledy!$A$6)-72 ) )  )  ),0)</f>
        <v>0</v>
      </c>
    </row>
    <row r="18" spans="1:11" ht="14.25" hidden="1">
      <c r="A18" s="94">
        <v>17</v>
      </c>
      <c r="B18" s="95" t="s">
        <v>68</v>
      </c>
      <c r="C18" s="95" t="s">
        <v>64</v>
      </c>
      <c r="D18" s="73">
        <v>2008</v>
      </c>
      <c r="E18" s="98" t="str">
        <f>IF( $D18=0, "", IF( AND($D18&lt;=Prehledy!$K$3,$D18&gt;=Prehledy!$L$3),"U17,U19",  IF( AND($D18&lt;=Prehledy!$K$4,$D18&gt;=Prehledy!$L$4), "U15",  IF( AND($D18&lt;=Prehledy!$K$5, $D18&gt;=Prehledy!$L$5), "U13","U11"))))</f>
        <v>U17,U19</v>
      </c>
      <c r="F18" s="66"/>
      <c r="G18" s="94"/>
      <c r="H18" s="65" t="str">
        <f>IF(OR(ISNA(MATCH(A18,divize!$AM$24:'divize'!$AM$292,0)), ISBLANK(INDEX(divize!$AN$24:'divize'!$AN$292,MATCH(A18,divize!$AM$24:'divize'!$AM$292,0)) )), "",   INDEX(divize!$AN$24:'divize'!$AN$292,MATCH(A18,divize!$AM$24:'divize'!$AM$292,0)) )</f>
        <v/>
      </c>
      <c r="I18" s="97"/>
      <c r="J18" s="80"/>
      <c r="K18">
        <f>IF(AND($F18="x",LEN(H18)&gt;0), IF(H18&lt;=44, GETPIVOTDATA("St. Č",Prehledy!$A$6)-H18+1, IF(H18&lt;=48,GETPIVOTDATA("St. Č",Prehledy!$A$6)-44,IF(H18&lt;=56,GETPIVOTDATA("St. Č",Prehledy!$A$6)-48,IF(H18&lt;=72,GETPIVOTDATA("St. Č",Prehledy!$A$6)-56,GETPIVOTDATA("St. Č",Prehledy!$A$6)-72 ) )  )  ),0)</f>
        <v>0</v>
      </c>
    </row>
    <row r="19" spans="1:11" ht="14.25">
      <c r="A19" s="94">
        <v>18</v>
      </c>
      <c r="B19" s="95" t="s">
        <v>114</v>
      </c>
      <c r="C19" s="95" t="s">
        <v>63</v>
      </c>
      <c r="D19" s="73">
        <v>2009</v>
      </c>
      <c r="E19" s="98" t="str">
        <f>IF( $D19=0, "", IF( AND($D19&lt;=Prehledy!$K$3,$D19&gt;=Prehledy!$L$3),"U17,U19",  IF( AND($D19&lt;=Prehledy!$K$4,$D19&gt;=Prehledy!$L$4), "U15",  IF( AND($D19&lt;=Prehledy!$K$5, $D19&gt;=Prehledy!$L$5), "U13","U11"))))</f>
        <v>U15</v>
      </c>
      <c r="F19" s="66" t="s">
        <v>58</v>
      </c>
      <c r="G19" s="94"/>
      <c r="H19" s="65">
        <f>IF(OR(ISNA(MATCH(A19,divize!$AM$24:'divize'!$AM$292,0)), ISBLANK(INDEX(divize!$AN$24:'divize'!$AN$292,MATCH(A19,divize!$AM$24:'divize'!$AM$292,0)) )), "",   INDEX(divize!$AN$24:'divize'!$AN$292,MATCH(A19,divize!$AM$24:'divize'!$AM$292,0)) )</f>
        <v>11</v>
      </c>
      <c r="I19" s="97"/>
      <c r="J19" s="80"/>
      <c r="K19">
        <f>IF(AND($F19="x",LEN(H19)&gt;0), IF(H19&lt;=44, GETPIVOTDATA("St. Č",Prehledy!$A$6)-H19+1, IF(H19&lt;=48,GETPIVOTDATA("St. Č",Prehledy!$A$6)-44,IF(H19&lt;=56,GETPIVOTDATA("St. Č",Prehledy!$A$6)-48,IF(H19&lt;=72,GETPIVOTDATA("St. Č",Prehledy!$A$6)-56,GETPIVOTDATA("St. Č",Prehledy!$A$6)-72 ) )  )  ),0)</f>
        <v>30</v>
      </c>
    </row>
    <row r="20" spans="1:11" ht="14.25" hidden="1">
      <c r="A20" s="94">
        <v>19</v>
      </c>
      <c r="B20" s="95" t="s">
        <v>113</v>
      </c>
      <c r="C20" s="95" t="s">
        <v>63</v>
      </c>
      <c r="D20" s="73">
        <v>2010</v>
      </c>
      <c r="E20" s="98" t="str">
        <f>IF( $D20=0, "", IF( AND($D20&lt;=Prehledy!$K$3,$D20&gt;=Prehledy!$L$3),"U17,U19",  IF( AND($D20&lt;=Prehledy!$K$4,$D20&gt;=Prehledy!$L$4), "U15",  IF( AND($D20&lt;=Prehledy!$K$5, $D20&gt;=Prehledy!$L$5), "U13","U11"))))</f>
        <v>U15</v>
      </c>
      <c r="F20" s="66"/>
      <c r="G20" s="94"/>
      <c r="H20" s="65" t="str">
        <f>IF(OR(ISNA(MATCH(A20,divize!$AM$24:'divize'!$AM$292,0)), ISBLANK(INDEX(divize!$AN$24:'divize'!$AN$292,MATCH(A20,divize!$AM$24:'divize'!$AM$292,0)) )), "",   INDEX(divize!$AN$24:'divize'!$AN$292,MATCH(A20,divize!$AM$24:'divize'!$AM$292,0)) )</f>
        <v/>
      </c>
      <c r="I20" s="97"/>
      <c r="J20" s="80"/>
      <c r="K20">
        <f>IF(AND($F20="x",LEN(H20)&gt;0), IF(H20&lt;=44, GETPIVOTDATA("St. Č",Prehledy!$A$6)-H20+1, IF(H20&lt;=48,GETPIVOTDATA("St. Č",Prehledy!$A$6)-44,IF(H20&lt;=56,GETPIVOTDATA("St. Č",Prehledy!$A$6)-48,IF(H20&lt;=72,GETPIVOTDATA("St. Č",Prehledy!$A$6)-56,GETPIVOTDATA("St. Č",Prehledy!$A$6)-72 ) )  )  ),0)</f>
        <v>0</v>
      </c>
    </row>
    <row r="21" spans="1:11" ht="14.25" hidden="1">
      <c r="A21" s="94">
        <v>20</v>
      </c>
      <c r="B21" s="95" t="s">
        <v>76</v>
      </c>
      <c r="C21" s="95" t="s">
        <v>65</v>
      </c>
      <c r="D21" s="73">
        <v>2007</v>
      </c>
      <c r="E21" s="98" t="str">
        <f>IF( $D21=0, "", IF( AND($D21&lt;=Prehledy!$K$3,$D21&gt;=Prehledy!$L$3),"U17,U19",  IF( AND($D21&lt;=Prehledy!$K$4,$D21&gt;=Prehledy!$L$4), "U15",  IF( AND($D21&lt;=Prehledy!$K$5, $D21&gt;=Prehledy!$L$5), "U13","U11"))))</f>
        <v>U17,U19</v>
      </c>
      <c r="F21" s="66"/>
      <c r="G21" s="94"/>
      <c r="H21" s="65" t="str">
        <f>IF(OR(ISNA(MATCH(A21,divize!$AM$24:'divize'!$AM$292,0)), ISBLANK(INDEX(divize!$AN$24:'divize'!$AN$292,MATCH(A21,divize!$AM$24:'divize'!$AM$292,0)) )), "",   INDEX(divize!$AN$24:'divize'!$AN$292,MATCH(A21,divize!$AM$24:'divize'!$AM$292,0)) )</f>
        <v/>
      </c>
      <c r="I21" s="97"/>
      <c r="J21" s="80"/>
      <c r="K21">
        <f>IF(AND($F21="x",LEN(H21)&gt;0), IF(H21&lt;=44, GETPIVOTDATA("St. Č",Prehledy!$A$6)-H21+1, IF(H21&lt;=48,GETPIVOTDATA("St. Č",Prehledy!$A$6)-44,IF(H21&lt;=56,GETPIVOTDATA("St. Č",Prehledy!$A$6)-48,IF(H21&lt;=72,GETPIVOTDATA("St. Č",Prehledy!$A$6)-56,GETPIVOTDATA("St. Č",Prehledy!$A$6)-72 ) )  )  ),0)</f>
        <v>0</v>
      </c>
    </row>
    <row r="22" spans="1:11" ht="14.25">
      <c r="A22" s="94">
        <v>21</v>
      </c>
      <c r="B22" s="95" t="s">
        <v>143</v>
      </c>
      <c r="C22" s="95" t="s">
        <v>142</v>
      </c>
      <c r="D22" s="73">
        <v>2008</v>
      </c>
      <c r="E22" s="98" t="str">
        <f>IF( $D22=0, "", IF( AND($D22&lt;=Prehledy!$K$3,$D22&gt;=Prehledy!$L$3),"U17,U19",  IF( AND($D22&lt;=Prehledy!$K$4,$D22&gt;=Prehledy!$L$4), "U15",  IF( AND($D22&lt;=Prehledy!$K$5, $D22&gt;=Prehledy!$L$5), "U13","U11"))))</f>
        <v>U17,U19</v>
      </c>
      <c r="F22" s="66" t="s">
        <v>58</v>
      </c>
      <c r="G22" s="94"/>
      <c r="H22" s="65">
        <f>IF(OR(ISNA(MATCH(A22,divize!$AM$24:'divize'!$AM$292,0)), ISBLANK(INDEX(divize!$AN$24:'divize'!$AN$292,MATCH(A22,divize!$AM$24:'divize'!$AM$292,0)) )), "",   INDEX(divize!$AN$24:'divize'!$AN$292,MATCH(A22,divize!$AM$24:'divize'!$AM$292,0)) )</f>
        <v>13</v>
      </c>
      <c r="I22" s="97"/>
      <c r="J22" s="80"/>
      <c r="K22">
        <f>IF(AND($F22="x",LEN(H22)&gt;0), IF(H22&lt;=44, GETPIVOTDATA("St. Č",Prehledy!$A$6)-H22+1, IF(H22&lt;=48,GETPIVOTDATA("St. Č",Prehledy!$A$6)-44,IF(H22&lt;=56,GETPIVOTDATA("St. Č",Prehledy!$A$6)-48,IF(H22&lt;=72,GETPIVOTDATA("St. Č",Prehledy!$A$6)-56,GETPIVOTDATA("St. Č",Prehledy!$A$6)-72 ) )  )  ),0)</f>
        <v>28</v>
      </c>
    </row>
    <row r="23" spans="1:11" ht="14.25">
      <c r="A23" s="94">
        <v>22</v>
      </c>
      <c r="B23" s="95" t="s">
        <v>81</v>
      </c>
      <c r="C23" s="95" t="s">
        <v>63</v>
      </c>
      <c r="D23" s="73">
        <v>2007</v>
      </c>
      <c r="E23" s="98" t="str">
        <f>IF( $D23=0, "", IF( AND($D23&lt;=Prehledy!$K$3,$D23&gt;=Prehledy!$L$3),"U17,U19",  IF( AND($D23&lt;=Prehledy!$K$4,$D23&gt;=Prehledy!$L$4), "U15",  IF( AND($D23&lt;=Prehledy!$K$5, $D23&gt;=Prehledy!$L$5), "U13","U11"))))</f>
        <v>U17,U19</v>
      </c>
      <c r="F23" s="66" t="s">
        <v>58</v>
      </c>
      <c r="G23" s="94"/>
      <c r="H23" s="65">
        <f>IF(OR(ISNA(MATCH(A23,divize!$AM$24:'divize'!$AM$292,0)), ISBLANK(INDEX(divize!$AN$24:'divize'!$AN$292,MATCH(A23,divize!$AM$24:'divize'!$AM$292,0)) )), "",   INDEX(divize!$AN$24:'divize'!$AN$292,MATCH(A23,divize!$AM$24:'divize'!$AM$292,0)) )</f>
        <v>14</v>
      </c>
      <c r="I23" s="97"/>
      <c r="J23" s="80"/>
      <c r="K23">
        <f>IF(AND($F23="x",LEN(H23)&gt;0), IF(H23&lt;=44, GETPIVOTDATA("St. Č",Prehledy!$A$6)-H23+1, IF(H23&lt;=48,GETPIVOTDATA("St. Č",Prehledy!$A$6)-44,IF(H23&lt;=56,GETPIVOTDATA("St. Č",Prehledy!$A$6)-48,IF(H23&lt;=72,GETPIVOTDATA("St. Č",Prehledy!$A$6)-56,GETPIVOTDATA("St. Č",Prehledy!$A$6)-72 ) )  )  ),0)</f>
        <v>27</v>
      </c>
    </row>
    <row r="24" spans="1:11" ht="14.25" hidden="1">
      <c r="A24" s="94">
        <v>23</v>
      </c>
      <c r="B24" s="95" t="s">
        <v>82</v>
      </c>
      <c r="C24" s="95" t="s">
        <v>64</v>
      </c>
      <c r="D24" s="73">
        <v>2010</v>
      </c>
      <c r="E24" s="98" t="str">
        <f>IF( $D24=0, "", IF( AND($D24&lt;=Prehledy!$K$3,$D24&gt;=Prehledy!$L$3),"U17,U19",  IF( AND($D24&lt;=Prehledy!$K$4,$D24&gt;=Prehledy!$L$4), "U15",  IF( AND($D24&lt;=Prehledy!$K$5, $D24&gt;=Prehledy!$L$5), "U13","U11"))))</f>
        <v>U15</v>
      </c>
      <c r="F24" s="66"/>
      <c r="G24" s="94"/>
      <c r="H24" s="65" t="str">
        <f>IF(OR(ISNA(MATCH(A24,divize!$AM$24:'divize'!$AM$292,0)), ISBLANK(INDEX(divize!$AN$24:'divize'!$AN$292,MATCH(A24,divize!$AM$24:'divize'!$AM$292,0)) )), "",   INDEX(divize!$AN$24:'divize'!$AN$292,MATCH(A24,divize!$AM$24:'divize'!$AM$292,0)) )</f>
        <v/>
      </c>
      <c r="I24" s="97"/>
      <c r="J24" s="80"/>
      <c r="K24">
        <f>IF(AND($F24="x",LEN(H24)&gt;0), IF(H24&lt;=44, GETPIVOTDATA("St. Č",Prehledy!$A$6)-H24+1, IF(H24&lt;=48,GETPIVOTDATA("St. Č",Prehledy!$A$6)-44,IF(H24&lt;=56,GETPIVOTDATA("St. Č",Prehledy!$A$6)-48,IF(H24&lt;=72,GETPIVOTDATA("St. Č",Prehledy!$A$6)-56,GETPIVOTDATA("St. Č",Prehledy!$A$6)-72 ) )  )  ),0)</f>
        <v>0</v>
      </c>
    </row>
    <row r="25" spans="1:11" ht="14.25">
      <c r="A25" s="94">
        <v>24</v>
      </c>
      <c r="B25" s="95" t="s">
        <v>90</v>
      </c>
      <c r="C25" s="95" t="s">
        <v>63</v>
      </c>
      <c r="D25" s="73">
        <v>2010</v>
      </c>
      <c r="E25" s="98" t="str">
        <f>IF( $D25=0, "", IF( AND($D25&lt;=Prehledy!$K$3,$D25&gt;=Prehledy!$L$3),"U17,U19",  IF( AND($D25&lt;=Prehledy!$K$4,$D25&gt;=Prehledy!$L$4), "U15",  IF( AND($D25&lt;=Prehledy!$K$5, $D25&gt;=Prehledy!$L$5), "U13","U11"))))</f>
        <v>U15</v>
      </c>
      <c r="F25" s="66" t="s">
        <v>58</v>
      </c>
      <c r="G25" s="94"/>
      <c r="H25" s="65">
        <f>IF(OR(ISNA(MATCH(A25,divize!$AM$24:'divize'!$AM$292,0)), ISBLANK(INDEX(divize!$AN$24:'divize'!$AN$292,MATCH(A25,divize!$AM$24:'divize'!$AM$292,0)) )), "",   INDEX(divize!$AN$24:'divize'!$AN$292,MATCH(A25,divize!$AM$24:'divize'!$AM$292,0)) )</f>
        <v>21</v>
      </c>
      <c r="I25" s="97"/>
      <c r="J25" s="80"/>
      <c r="K25">
        <f>IF(AND($F25="x",LEN(H25)&gt;0), IF(H25&lt;=44, GETPIVOTDATA("St. Č",Prehledy!$A$6)-H25+1, IF(H25&lt;=48,GETPIVOTDATA("St. Č",Prehledy!$A$6)-44,IF(H25&lt;=56,GETPIVOTDATA("St. Č",Prehledy!$A$6)-48,IF(H25&lt;=72,GETPIVOTDATA("St. Č",Prehledy!$A$6)-56,GETPIVOTDATA("St. Č",Prehledy!$A$6)-72 ) )  )  ),0)</f>
        <v>20</v>
      </c>
    </row>
    <row r="26" spans="1:11" ht="14.25">
      <c r="A26" s="94">
        <v>25</v>
      </c>
      <c r="B26" s="95" t="s">
        <v>109</v>
      </c>
      <c r="C26" s="95" t="s">
        <v>63</v>
      </c>
      <c r="D26" s="73">
        <v>2011</v>
      </c>
      <c r="E26" s="98" t="str">
        <f>IF( $D26=0, "", IF( AND($D26&lt;=Prehledy!$K$3,$D26&gt;=Prehledy!$L$3),"U17,U19",  IF( AND($D26&lt;=Prehledy!$K$4,$D26&gt;=Prehledy!$L$4), "U15",  IF( AND($D26&lt;=Prehledy!$K$5, $D26&gt;=Prehledy!$L$5), "U13","U11"))))</f>
        <v>U13</v>
      </c>
      <c r="F26" s="66" t="s">
        <v>58</v>
      </c>
      <c r="G26" s="94"/>
      <c r="H26" s="65">
        <f>IF(OR(ISNA(MATCH(A26,divize!$AM$24:'divize'!$AM$292,0)), ISBLANK(INDEX(divize!$AN$24:'divize'!$AN$292,MATCH(A26,divize!$AM$24:'divize'!$AM$292,0)) )), "",   INDEX(divize!$AN$24:'divize'!$AN$292,MATCH(A26,divize!$AM$24:'divize'!$AM$292,0)) )</f>
        <v>18</v>
      </c>
      <c r="I26" s="97"/>
      <c r="J26" s="80"/>
      <c r="K26">
        <f>IF(AND($F26="x",LEN(H26)&gt;0), IF(H26&lt;=44, GETPIVOTDATA("St. Č",Prehledy!$A$6)-H26+1, IF(H26&lt;=48,GETPIVOTDATA("St. Č",Prehledy!$A$6)-44,IF(H26&lt;=56,GETPIVOTDATA("St. Č",Prehledy!$A$6)-48,IF(H26&lt;=72,GETPIVOTDATA("St. Č",Prehledy!$A$6)-56,GETPIVOTDATA("St. Č",Prehledy!$A$6)-72 ) )  )  ),0)</f>
        <v>23</v>
      </c>
    </row>
    <row r="27" spans="1:11" ht="14.25">
      <c r="A27" s="94">
        <v>26</v>
      </c>
      <c r="B27" s="95" t="s">
        <v>106</v>
      </c>
      <c r="C27" s="95" t="s">
        <v>63</v>
      </c>
      <c r="D27" s="73">
        <v>2009</v>
      </c>
      <c r="E27" s="98" t="str">
        <f>IF( $D27=0, "", IF( AND($D27&lt;=Prehledy!$K$3,$D27&gt;=Prehledy!$L$3),"U17,U19",  IF( AND($D27&lt;=Prehledy!$K$4,$D27&gt;=Prehledy!$L$4), "U15",  IF( AND($D27&lt;=Prehledy!$K$5, $D27&gt;=Prehledy!$L$5), "U13","U11"))))</f>
        <v>U15</v>
      </c>
      <c r="F27" s="66" t="s">
        <v>58</v>
      </c>
      <c r="G27" s="94"/>
      <c r="H27" s="65">
        <f>IF(OR(ISNA(MATCH(A27,divize!$AM$24:'divize'!$AM$292,0)), ISBLANK(INDEX(divize!$AN$24:'divize'!$AN$292,MATCH(A27,divize!$AM$24:'divize'!$AM$292,0)) )), "",   INDEX(divize!$AN$24:'divize'!$AN$292,MATCH(A27,divize!$AM$24:'divize'!$AM$292,0)) )</f>
        <v>22</v>
      </c>
      <c r="I27" s="97"/>
      <c r="J27" s="80"/>
      <c r="K27">
        <f>IF(AND($F27="x",LEN(H27)&gt;0), IF(H27&lt;=44, GETPIVOTDATA("St. Č",Prehledy!$A$6)-H27+1, IF(H27&lt;=48,GETPIVOTDATA("St. Č",Prehledy!$A$6)-44,IF(H27&lt;=56,GETPIVOTDATA("St. Č",Prehledy!$A$6)-48,IF(H27&lt;=72,GETPIVOTDATA("St. Č",Prehledy!$A$6)-56,GETPIVOTDATA("St. Č",Prehledy!$A$6)-72 ) )  )  ),0)</f>
        <v>19</v>
      </c>
    </row>
    <row r="28" spans="1:11" ht="14.25" hidden="1">
      <c r="A28" s="94">
        <v>27</v>
      </c>
      <c r="B28" s="95" t="s">
        <v>123</v>
      </c>
      <c r="C28" s="95" t="s">
        <v>74</v>
      </c>
      <c r="D28" s="73">
        <v>2008</v>
      </c>
      <c r="E28" s="98" t="str">
        <f>IF( $D28=0, "", IF( AND($D28&lt;=Prehledy!$K$3,$D28&gt;=Prehledy!$L$3),"U17,U19",  IF( AND($D28&lt;=Prehledy!$K$4,$D28&gt;=Prehledy!$L$4), "U15",  IF( AND($D28&lt;=Prehledy!$K$5, $D28&gt;=Prehledy!$L$5), "U13","U11"))))</f>
        <v>U17,U19</v>
      </c>
      <c r="F28" s="66"/>
      <c r="G28" s="94"/>
      <c r="H28" s="65" t="str">
        <f>IF(OR(ISNA(MATCH(A28,divize!$AM$24:'divize'!$AM$292,0)), ISBLANK(INDEX(divize!$AN$24:'divize'!$AN$292,MATCH(A28,divize!$AM$24:'divize'!$AM$292,0)) )), "",   INDEX(divize!$AN$24:'divize'!$AN$292,MATCH(A28,divize!$AM$24:'divize'!$AM$292,0)) )</f>
        <v/>
      </c>
      <c r="I28" s="97"/>
      <c r="J28" s="80"/>
      <c r="K28">
        <f>IF(AND($F28="x",LEN(H28)&gt;0), IF(H28&lt;=44, GETPIVOTDATA("St. Č",Prehledy!$A$6)-H28+1, IF(H28&lt;=48,GETPIVOTDATA("St. Č",Prehledy!$A$6)-44,IF(H28&lt;=56,GETPIVOTDATA("St. Č",Prehledy!$A$6)-48,IF(H28&lt;=72,GETPIVOTDATA("St. Č",Prehledy!$A$6)-56,GETPIVOTDATA("St. Č",Prehledy!$A$6)-72 ) )  )  ),0)</f>
        <v>0</v>
      </c>
    </row>
    <row r="29" spans="1:11" ht="14.25" hidden="1">
      <c r="A29" s="94">
        <v>28</v>
      </c>
      <c r="B29" s="95" t="s">
        <v>78</v>
      </c>
      <c r="C29" s="95" t="s">
        <v>63</v>
      </c>
      <c r="D29" s="73">
        <v>2009</v>
      </c>
      <c r="E29" s="98" t="str">
        <f>IF( $D29=0, "", IF( AND($D29&lt;=Prehledy!$K$3,$D29&gt;=Prehledy!$L$3),"U17,U19",  IF( AND($D29&lt;=Prehledy!$K$4,$D29&gt;=Prehledy!$L$4), "U15",  IF( AND($D29&lt;=Prehledy!$K$5, $D29&gt;=Prehledy!$L$5), "U13","U11"))))</f>
        <v>U15</v>
      </c>
      <c r="F29" s="66"/>
      <c r="G29" s="94"/>
      <c r="H29" s="65" t="str">
        <f>IF(OR(ISNA(MATCH(A29,divize!$AM$24:'divize'!$AM$292,0)), ISBLANK(INDEX(divize!$AN$24:'divize'!$AN$292,MATCH(A29,divize!$AM$24:'divize'!$AM$292,0)) )), "",   INDEX(divize!$AN$24:'divize'!$AN$292,MATCH(A29,divize!$AM$24:'divize'!$AM$292,0)) )</f>
        <v/>
      </c>
      <c r="I29" s="97"/>
      <c r="J29" s="80"/>
      <c r="K29">
        <f>IF(AND($F29="x",LEN(H29)&gt;0), IF(H29&lt;=44, GETPIVOTDATA("St. Č",Prehledy!$A$6)-H29+1, IF(H29&lt;=48,GETPIVOTDATA("St. Č",Prehledy!$A$6)-44,IF(H29&lt;=56,GETPIVOTDATA("St. Č",Prehledy!$A$6)-48,IF(H29&lt;=72,GETPIVOTDATA("St. Č",Prehledy!$A$6)-56,GETPIVOTDATA("St. Č",Prehledy!$A$6)-72 ) )  )  ),0)</f>
        <v>0</v>
      </c>
    </row>
    <row r="30" spans="1:11" ht="14.25" hidden="1">
      <c r="A30" s="94">
        <v>29</v>
      </c>
      <c r="B30" s="95" t="s">
        <v>131</v>
      </c>
      <c r="C30" s="95" t="s">
        <v>74</v>
      </c>
      <c r="D30" s="73">
        <v>2011</v>
      </c>
      <c r="E30" s="98" t="str">
        <f>IF( $D30=0, "", IF( AND($D30&lt;=Prehledy!$K$3,$D30&gt;=Prehledy!$L$3),"U17,U19",  IF( AND($D30&lt;=Prehledy!$K$4,$D30&gt;=Prehledy!$L$4), "U15",  IF( AND($D30&lt;=Prehledy!$K$5, $D30&gt;=Prehledy!$L$5), "U13","U11"))))</f>
        <v>U13</v>
      </c>
      <c r="F30" s="66"/>
      <c r="G30" s="94"/>
      <c r="H30" s="65" t="str">
        <f>IF(OR(ISNA(MATCH(A30,divize!$AM$24:'divize'!$AM$292,0)), ISBLANK(INDEX(divize!$AN$24:'divize'!$AN$292,MATCH(A30,divize!$AM$24:'divize'!$AM$292,0)) )), "",   INDEX(divize!$AN$24:'divize'!$AN$292,MATCH(A30,divize!$AM$24:'divize'!$AM$292,0)) )</f>
        <v/>
      </c>
      <c r="I30" s="97"/>
      <c r="J30" s="80"/>
      <c r="K30">
        <f>IF(AND($F30="x",LEN(H30)&gt;0), IF(H30&lt;=44, GETPIVOTDATA("St. Č",Prehledy!$A$6)-H30+1, IF(H30&lt;=48,GETPIVOTDATA("St. Č",Prehledy!$A$6)-44,IF(H30&lt;=56,GETPIVOTDATA("St. Č",Prehledy!$A$6)-48,IF(H30&lt;=72,GETPIVOTDATA("St. Č",Prehledy!$A$6)-56,GETPIVOTDATA("St. Č",Prehledy!$A$6)-72 ) )  )  ),0)</f>
        <v>0</v>
      </c>
    </row>
    <row r="31" spans="1:11" ht="14.25" hidden="1">
      <c r="A31" s="94">
        <v>30</v>
      </c>
      <c r="B31" s="95" t="s">
        <v>117</v>
      </c>
      <c r="C31" s="95" t="s">
        <v>66</v>
      </c>
      <c r="D31" s="73">
        <v>2010</v>
      </c>
      <c r="E31" s="98" t="str">
        <f>IF( $D31=0, "", IF( AND($D31&lt;=Prehledy!$K$3,$D31&gt;=Prehledy!$L$3),"U17,U19",  IF( AND($D31&lt;=Prehledy!$K$4,$D31&gt;=Prehledy!$L$4), "U15",  IF( AND($D31&lt;=Prehledy!$K$5, $D31&gt;=Prehledy!$L$5), "U13","U11"))))</f>
        <v>U15</v>
      </c>
      <c r="F31" s="66"/>
      <c r="G31" s="94"/>
      <c r="H31" s="65" t="str">
        <f>IF(OR(ISNA(MATCH(A31,divize!$AM$24:'divize'!$AM$292,0)), ISBLANK(INDEX(divize!$AN$24:'divize'!$AN$292,MATCH(A31,divize!$AM$24:'divize'!$AM$292,0)) )), "",   INDEX(divize!$AN$24:'divize'!$AN$292,MATCH(A31,divize!$AM$24:'divize'!$AM$292,0)) )</f>
        <v/>
      </c>
      <c r="I31" s="97"/>
      <c r="J31" s="80"/>
      <c r="K31">
        <f>IF(AND($F31="x",LEN(H31)&gt;0), IF(H31&lt;=44, GETPIVOTDATA("St. Č",Prehledy!$A$6)-H31+1, IF(H31&lt;=48,GETPIVOTDATA("St. Č",Prehledy!$A$6)-44,IF(H31&lt;=56,GETPIVOTDATA("St. Č",Prehledy!$A$6)-48,IF(H31&lt;=72,GETPIVOTDATA("St. Č",Prehledy!$A$6)-56,GETPIVOTDATA("St. Č",Prehledy!$A$6)-72 ) )  )  ),0)</f>
        <v>0</v>
      </c>
    </row>
    <row r="32" spans="1:11" ht="14.25">
      <c r="A32" s="94">
        <v>31</v>
      </c>
      <c r="B32" s="95" t="s">
        <v>107</v>
      </c>
      <c r="C32" s="95" t="s">
        <v>63</v>
      </c>
      <c r="D32" s="73">
        <v>2009</v>
      </c>
      <c r="E32" s="98" t="str">
        <f>IF( $D32=0, "", IF( AND($D32&lt;=Prehledy!$K$3,$D32&gt;=Prehledy!$L$3),"U17,U19",  IF( AND($D32&lt;=Prehledy!$K$4,$D32&gt;=Prehledy!$L$4), "U15",  IF( AND($D32&lt;=Prehledy!$K$5, $D32&gt;=Prehledy!$L$5), "U13","U11"))))</f>
        <v>U15</v>
      </c>
      <c r="F32" s="66" t="s">
        <v>58</v>
      </c>
      <c r="G32" s="94"/>
      <c r="H32" s="65">
        <f>IF(OR(ISNA(MATCH(A32,divize!$AM$24:'divize'!$AM$292,0)), ISBLANK(INDEX(divize!$AN$24:'divize'!$AN$292,MATCH(A32,divize!$AM$24:'divize'!$AM$292,0)) )), "",   INDEX(divize!$AN$24:'divize'!$AN$292,MATCH(A32,divize!$AM$24:'divize'!$AM$292,0)) )</f>
        <v>17</v>
      </c>
      <c r="I32" s="97"/>
      <c r="J32" s="80"/>
      <c r="K32">
        <f>IF(AND($F32="x",LEN(H32)&gt;0), IF(H32&lt;=44, GETPIVOTDATA("St. Č",Prehledy!$A$6)-H32+1, IF(H32&lt;=48,GETPIVOTDATA("St. Č",Prehledy!$A$6)-44,IF(H32&lt;=56,GETPIVOTDATA("St. Č",Prehledy!$A$6)-48,IF(H32&lt;=72,GETPIVOTDATA("St. Č",Prehledy!$A$6)-56,GETPIVOTDATA("St. Č",Prehledy!$A$6)-72 ) )  )  ),0)</f>
        <v>24</v>
      </c>
    </row>
    <row r="33" spans="1:11" ht="14.25">
      <c r="A33" s="94">
        <v>32</v>
      </c>
      <c r="B33" s="95" t="s">
        <v>99</v>
      </c>
      <c r="C33" s="95" t="s">
        <v>74</v>
      </c>
      <c r="D33" s="73">
        <v>2008</v>
      </c>
      <c r="E33" s="98" t="str">
        <f>IF( $D33=0, "", IF( AND($D33&lt;=Prehledy!$K$3,$D33&gt;=Prehledy!$L$3),"U17,U19",  IF( AND($D33&lt;=Prehledy!$K$4,$D33&gt;=Prehledy!$L$4), "U15",  IF( AND($D33&lt;=Prehledy!$K$5, $D33&gt;=Prehledy!$L$5), "U13","U11"))))</f>
        <v>U17,U19</v>
      </c>
      <c r="F33" s="66" t="s">
        <v>58</v>
      </c>
      <c r="G33" s="94"/>
      <c r="H33" s="65">
        <f>IF(OR(ISNA(MATCH(A33,divize!$AM$24:'divize'!$AM$292,0)), ISBLANK(INDEX(divize!$AN$24:'divize'!$AN$292,MATCH(A33,divize!$AM$24:'divize'!$AM$292,0)) )), "",   INDEX(divize!$AN$24:'divize'!$AN$292,MATCH(A33,divize!$AM$24:'divize'!$AM$292,0)) )</f>
        <v>9</v>
      </c>
      <c r="I33" s="97"/>
      <c r="J33" s="80"/>
      <c r="K33">
        <f>IF(AND($F33="x",LEN(H33)&gt;0), IF(H33&lt;=44, GETPIVOTDATA("St. Č",Prehledy!$A$6)-H33+1, IF(H33&lt;=48,GETPIVOTDATA("St. Č",Prehledy!$A$6)-44,IF(H33&lt;=56,GETPIVOTDATA("St. Č",Prehledy!$A$6)-48,IF(H33&lt;=72,GETPIVOTDATA("St. Č",Prehledy!$A$6)-56,GETPIVOTDATA("St. Č",Prehledy!$A$6)-72 ) )  )  ),0)</f>
        <v>32</v>
      </c>
    </row>
    <row r="34" spans="1:11" ht="14.25" hidden="1">
      <c r="A34" s="94">
        <v>33</v>
      </c>
      <c r="B34" s="95" t="s">
        <v>144</v>
      </c>
      <c r="C34" s="95" t="s">
        <v>74</v>
      </c>
      <c r="D34" s="73">
        <v>2008</v>
      </c>
      <c r="E34" s="98" t="str">
        <f>IF( $D34=0, "", IF( AND($D34&lt;=Prehledy!$K$3,$D34&gt;=Prehledy!$L$3),"U17,U19",  IF( AND($D34&lt;=Prehledy!$K$4,$D34&gt;=Prehledy!$L$4), "U15",  IF( AND($D34&lt;=Prehledy!$K$5, $D34&gt;=Prehledy!$L$5), "U13","U11"))))</f>
        <v>U17,U19</v>
      </c>
      <c r="F34" s="66"/>
      <c r="G34" s="94"/>
      <c r="H34" s="65" t="str">
        <f>IF(OR(ISNA(MATCH(A34,divize!$AM$24:'divize'!$AM$292,0)), ISBLANK(INDEX(divize!$AN$24:'divize'!$AN$292,MATCH(A34,divize!$AM$24:'divize'!$AM$292,0)) )), "",   INDEX(divize!$AN$24:'divize'!$AN$292,MATCH(A34,divize!$AM$24:'divize'!$AM$292,0)) )</f>
        <v/>
      </c>
      <c r="I34" s="97"/>
      <c r="J34" s="80"/>
      <c r="K34">
        <f>IF(AND($F34="x",LEN(H34)&gt;0), IF(H34&lt;=44, GETPIVOTDATA("St. Č",Prehledy!$A$6)-H34+1, IF(H34&lt;=48,GETPIVOTDATA("St. Č",Prehledy!$A$6)-44,IF(H34&lt;=56,GETPIVOTDATA("St. Č",Prehledy!$A$6)-48,IF(H34&lt;=72,GETPIVOTDATA("St. Č",Prehledy!$A$6)-56,GETPIVOTDATA("St. Č",Prehledy!$A$6)-72 ) )  )  ),0)</f>
        <v>0</v>
      </c>
    </row>
    <row r="35" spans="1:11" ht="14.25" hidden="1">
      <c r="A35" s="94">
        <v>34</v>
      </c>
      <c r="B35" s="95" t="s">
        <v>128</v>
      </c>
      <c r="C35" s="95" t="s">
        <v>63</v>
      </c>
      <c r="D35" s="73">
        <v>2015</v>
      </c>
      <c r="E35" s="98" t="str">
        <f>IF( $D35=0, "", IF( AND($D35&lt;=Prehledy!$K$3,$D35&gt;=Prehledy!$L$3),"U17,U19",  IF( AND($D35&lt;=Prehledy!$K$4,$D35&gt;=Prehledy!$L$4), "U15",  IF( AND($D35&lt;=Prehledy!$K$5, $D35&gt;=Prehledy!$L$5), "U13","U11"))))</f>
        <v>U11</v>
      </c>
      <c r="F35" s="66"/>
      <c r="G35" s="94"/>
      <c r="H35" s="65" t="str">
        <f>IF(OR(ISNA(MATCH(A35,divize!$AM$24:'divize'!$AM$292,0)), ISBLANK(INDEX(divize!$AN$24:'divize'!$AN$292,MATCH(A35,divize!$AM$24:'divize'!$AM$292,0)) )), "",   INDEX(divize!$AN$24:'divize'!$AN$292,MATCH(A35,divize!$AM$24:'divize'!$AM$292,0)) )</f>
        <v/>
      </c>
      <c r="I35" s="97"/>
      <c r="J35" s="80"/>
      <c r="K35">
        <f>IF(AND($F35="x",LEN(H35)&gt;0), IF(H35&lt;=44, GETPIVOTDATA("St. Č",Prehledy!$A$6)-H35+1, IF(H35&lt;=48,GETPIVOTDATA("St. Č",Prehledy!$A$6)-44,IF(H35&lt;=56,GETPIVOTDATA("St. Č",Prehledy!$A$6)-48,IF(H35&lt;=72,GETPIVOTDATA("St. Č",Prehledy!$A$6)-56,GETPIVOTDATA("St. Č",Prehledy!$A$6)-72 ) )  )  ),0)</f>
        <v>0</v>
      </c>
    </row>
    <row r="36" spans="1:11" ht="14.25" hidden="1">
      <c r="A36" s="94">
        <v>35</v>
      </c>
      <c r="B36" s="95" t="s">
        <v>125</v>
      </c>
      <c r="C36" s="95" t="s">
        <v>63</v>
      </c>
      <c r="D36" s="73">
        <v>2012</v>
      </c>
      <c r="E36" s="98" t="str">
        <f>IF( $D36=0, "", IF( AND($D36&lt;=Prehledy!$K$3,$D36&gt;=Prehledy!$L$3),"U17,U19",  IF( AND($D36&lt;=Prehledy!$K$4,$D36&gt;=Prehledy!$L$4), "U15",  IF( AND($D36&lt;=Prehledy!$K$5, $D36&gt;=Prehledy!$L$5), "U13","U11"))))</f>
        <v>U13</v>
      </c>
      <c r="F36" s="66"/>
      <c r="G36" s="94"/>
      <c r="H36" s="65" t="str">
        <f>IF(OR(ISNA(MATCH(A36,divize!$AM$24:'divize'!$AM$292,0)), ISBLANK(INDEX(divize!$AN$24:'divize'!$AN$292,MATCH(A36,divize!$AM$24:'divize'!$AM$292,0)) )), "",   INDEX(divize!$AN$24:'divize'!$AN$292,MATCH(A36,divize!$AM$24:'divize'!$AM$292,0)) )</f>
        <v/>
      </c>
      <c r="I36" s="97"/>
      <c r="J36" s="80"/>
      <c r="K36">
        <f>IF(AND($F36="x",LEN(H36)&gt;0), IF(H36&lt;=44, GETPIVOTDATA("St. Č",Prehledy!$A$6)-H36+1, IF(H36&lt;=48,GETPIVOTDATA("St. Č",Prehledy!$A$6)-44,IF(H36&lt;=56,GETPIVOTDATA("St. Č",Prehledy!$A$6)-48,IF(H36&lt;=72,GETPIVOTDATA("St. Č",Prehledy!$A$6)-56,GETPIVOTDATA("St. Č",Prehledy!$A$6)-72 ) )  )  ),0)</f>
        <v>0</v>
      </c>
    </row>
    <row r="37" spans="1:11" ht="14.25">
      <c r="A37" s="94">
        <v>36</v>
      </c>
      <c r="B37" s="95" t="s">
        <v>112</v>
      </c>
      <c r="C37" s="95" t="s">
        <v>63</v>
      </c>
      <c r="D37" s="73">
        <v>2011</v>
      </c>
      <c r="E37" s="98" t="str">
        <f>IF( $D37=0, "", IF( AND($D37&lt;=Prehledy!$K$3,$D37&gt;=Prehledy!$L$3),"U17,U19",  IF( AND($D37&lt;=Prehledy!$K$4,$D37&gt;=Prehledy!$L$4), "U15",  IF( AND($D37&lt;=Prehledy!$K$5, $D37&gt;=Prehledy!$L$5), "U13","U11"))))</f>
        <v>U13</v>
      </c>
      <c r="F37" s="66" t="s">
        <v>58</v>
      </c>
      <c r="G37" s="94"/>
      <c r="H37" s="65">
        <f>IF(OR(ISNA(MATCH(A37,divize!$AM$24:'divize'!$AM$292,0)), ISBLANK(INDEX(divize!$AN$24:'divize'!$AN$292,MATCH(A37,divize!$AM$24:'divize'!$AM$292,0)) )), "",   INDEX(divize!$AN$24:'divize'!$AN$292,MATCH(A37,divize!$AM$24:'divize'!$AM$292,0)) )</f>
        <v>29</v>
      </c>
      <c r="I37" s="97"/>
      <c r="J37" s="80"/>
      <c r="K37">
        <f>IF(AND($F37="x",LEN(H37)&gt;0), IF(H37&lt;=44, GETPIVOTDATA("St. Č",Prehledy!$A$6)-H37+1, IF(H37&lt;=48,GETPIVOTDATA("St. Č",Prehledy!$A$6)-44,IF(H37&lt;=56,GETPIVOTDATA("St. Č",Prehledy!$A$6)-48,IF(H37&lt;=72,GETPIVOTDATA("St. Č",Prehledy!$A$6)-56,GETPIVOTDATA("St. Č",Prehledy!$A$6)-72 ) )  )  ),0)</f>
        <v>12</v>
      </c>
    </row>
    <row r="38" spans="1:11" ht="14.25">
      <c r="A38" s="94">
        <v>37</v>
      </c>
      <c r="B38" s="95" t="s">
        <v>122</v>
      </c>
      <c r="C38" s="95" t="s">
        <v>63</v>
      </c>
      <c r="D38" s="73">
        <v>2009</v>
      </c>
      <c r="E38" s="98" t="str">
        <f>IF( $D38=0, "", IF( AND($D38&lt;=Prehledy!$K$3,$D38&gt;=Prehledy!$L$3),"U17,U19",  IF( AND($D38&lt;=Prehledy!$K$4,$D38&gt;=Prehledy!$L$4), "U15",  IF( AND($D38&lt;=Prehledy!$K$5, $D38&gt;=Prehledy!$L$5), "U13","U11"))))</f>
        <v>U15</v>
      </c>
      <c r="F38" s="66" t="s">
        <v>58</v>
      </c>
      <c r="G38" s="94"/>
      <c r="H38" s="65">
        <f>IF(OR(ISNA(MATCH(A38,divize!$AM$24:'divize'!$AM$292,0)), ISBLANK(INDEX(divize!$AN$24:'divize'!$AN$292,MATCH(A38,divize!$AM$24:'divize'!$AM$292,0)) )), "",   INDEX(divize!$AN$24:'divize'!$AN$292,MATCH(A38,divize!$AM$24:'divize'!$AM$292,0)) )</f>
        <v>25</v>
      </c>
      <c r="I38" s="97"/>
      <c r="J38" s="80"/>
      <c r="K38">
        <f>IF(AND($F38="x",LEN(H38)&gt;0), IF(H38&lt;=44, GETPIVOTDATA("St. Č",Prehledy!$A$6)-H38+1, IF(H38&lt;=48,GETPIVOTDATA("St. Č",Prehledy!$A$6)-44,IF(H38&lt;=56,GETPIVOTDATA("St. Č",Prehledy!$A$6)-48,IF(H38&lt;=72,GETPIVOTDATA("St. Č",Prehledy!$A$6)-56,GETPIVOTDATA("St. Č",Prehledy!$A$6)-72 ) )  )  ),0)</f>
        <v>16</v>
      </c>
    </row>
    <row r="39" spans="1:11" ht="14.25" hidden="1">
      <c r="A39" s="94">
        <v>38</v>
      </c>
      <c r="B39" s="95" t="s">
        <v>152</v>
      </c>
      <c r="C39" s="95" t="s">
        <v>63</v>
      </c>
      <c r="D39" s="73">
        <v>2010</v>
      </c>
      <c r="E39" s="98" t="str">
        <f>IF( $D39=0, "", IF( AND($D39&lt;=Prehledy!$K$3,$D39&gt;=Prehledy!$L$3),"U17,U19",  IF( AND($D39&lt;=Prehledy!$K$4,$D39&gt;=Prehledy!$L$4), "U15",  IF( AND($D39&lt;=Prehledy!$K$5, $D39&gt;=Prehledy!$L$5), "U13","U11"))))</f>
        <v>U15</v>
      </c>
      <c r="F39" s="66"/>
      <c r="G39" s="94"/>
      <c r="H39" s="65" t="str">
        <f>IF(OR(ISNA(MATCH(A39,divize!$AM$24:'divize'!$AM$292,0)), ISBLANK(INDEX(divize!$AN$24:'divize'!$AN$292,MATCH(A39,divize!$AM$24:'divize'!$AM$292,0)) )), "",   INDEX(divize!$AN$24:'divize'!$AN$292,MATCH(A39,divize!$AM$24:'divize'!$AM$292,0)) )</f>
        <v/>
      </c>
      <c r="I39" s="97"/>
      <c r="J39" s="80"/>
      <c r="K39">
        <f>IF(AND($F39="x",LEN(H39)&gt;0), IF(H39&lt;=44, GETPIVOTDATA("St. Č",Prehledy!$A$6)-H39+1, IF(H39&lt;=48,GETPIVOTDATA("St. Č",Prehledy!$A$6)-44,IF(H39&lt;=56,GETPIVOTDATA("St. Č",Prehledy!$A$6)-48,IF(H39&lt;=72,GETPIVOTDATA("St. Č",Prehledy!$A$6)-56,GETPIVOTDATA("St. Č",Prehledy!$A$6)-72 ) )  )  ),0)</f>
        <v>0</v>
      </c>
    </row>
    <row r="40" spans="1:11" ht="14.25">
      <c r="A40" s="94">
        <v>39</v>
      </c>
      <c r="B40" s="95" t="s">
        <v>94</v>
      </c>
      <c r="C40" s="95" t="s">
        <v>66</v>
      </c>
      <c r="D40" s="73">
        <v>2011</v>
      </c>
      <c r="E40" s="98" t="str">
        <f>IF( $D40=0, "", IF( AND($D40&lt;=Prehledy!$K$3,$D40&gt;=Prehledy!$L$3),"U17,U19",  IF( AND($D40&lt;=Prehledy!$K$4,$D40&gt;=Prehledy!$L$4), "U15",  IF( AND($D40&lt;=Prehledy!$K$5, $D40&gt;=Prehledy!$L$5), "U13","U11"))))</f>
        <v>U13</v>
      </c>
      <c r="F40" s="66" t="s">
        <v>58</v>
      </c>
      <c r="G40" s="94"/>
      <c r="H40" s="65">
        <f>IF(OR(ISNA(MATCH(A40,divize!$AM$24:'divize'!$AM$292,0)), ISBLANK(INDEX(divize!$AN$24:'divize'!$AN$292,MATCH(A40,divize!$AM$24:'divize'!$AM$292,0)) )), "",   INDEX(divize!$AN$24:'divize'!$AN$292,MATCH(A40,divize!$AM$24:'divize'!$AM$292,0)) )</f>
        <v>19</v>
      </c>
      <c r="I40" s="97"/>
      <c r="J40" s="80"/>
      <c r="K40">
        <f>IF(AND($F40="x",LEN(H40)&gt;0), IF(H40&lt;=44, GETPIVOTDATA("St. Č",Prehledy!$A$6)-H40+1, IF(H40&lt;=48,GETPIVOTDATA("St. Č",Prehledy!$A$6)-44,IF(H40&lt;=56,GETPIVOTDATA("St. Č",Prehledy!$A$6)-48,IF(H40&lt;=72,GETPIVOTDATA("St. Č",Prehledy!$A$6)-56,GETPIVOTDATA("St. Č",Prehledy!$A$6)-72 ) )  )  ),0)</f>
        <v>22</v>
      </c>
    </row>
    <row r="41" spans="1:11" ht="14.25" hidden="1">
      <c r="A41" s="94">
        <v>40</v>
      </c>
      <c r="B41" s="95" t="s">
        <v>133</v>
      </c>
      <c r="C41" s="95" t="s">
        <v>66</v>
      </c>
      <c r="D41" s="73">
        <v>2007</v>
      </c>
      <c r="E41" s="98" t="str">
        <f>IF( $D41=0, "", IF( AND($D41&lt;=Prehledy!$K$3,$D41&gt;=Prehledy!$L$3),"U17,U19",  IF( AND($D41&lt;=Prehledy!$K$4,$D41&gt;=Prehledy!$L$4), "U15",  IF( AND($D41&lt;=Prehledy!$K$5, $D41&gt;=Prehledy!$L$5), "U13","U11"))))</f>
        <v>U17,U19</v>
      </c>
      <c r="F41" s="66"/>
      <c r="G41" s="94"/>
      <c r="H41" s="65" t="str">
        <f>IF(OR(ISNA(MATCH(A41,divize!$AM$24:'divize'!$AM$292,0)), ISBLANK(INDEX(divize!$AN$24:'divize'!$AN$292,MATCH(A41,divize!$AM$24:'divize'!$AM$292,0)) )), "",   INDEX(divize!$AN$24:'divize'!$AN$292,MATCH(A41,divize!$AM$24:'divize'!$AM$292,0)) )</f>
        <v/>
      </c>
      <c r="I41" s="97"/>
      <c r="J41" s="80"/>
      <c r="K41">
        <f>IF(AND($F41="x",LEN(H41)&gt;0), IF(H41&lt;=44, GETPIVOTDATA("St. Č",Prehledy!$A$6)-H41+1, IF(H41&lt;=48,GETPIVOTDATA("St. Č",Prehledy!$A$6)-44,IF(H41&lt;=56,GETPIVOTDATA("St. Č",Prehledy!$A$6)-48,IF(H41&lt;=72,GETPIVOTDATA("St. Č",Prehledy!$A$6)-56,GETPIVOTDATA("St. Č",Prehledy!$A$6)-72 ) )  )  ),0)</f>
        <v>0</v>
      </c>
    </row>
    <row r="42" spans="1:11" ht="14.25">
      <c r="A42" s="94">
        <v>41</v>
      </c>
      <c r="B42" s="95" t="s">
        <v>134</v>
      </c>
      <c r="C42" s="95" t="s">
        <v>65</v>
      </c>
      <c r="D42" s="73">
        <v>2010</v>
      </c>
      <c r="E42" s="98" t="str">
        <f>IF( $D42=0, "", IF( AND($D42&lt;=Prehledy!$K$3,$D42&gt;=Prehledy!$L$3),"U17,U19",  IF( AND($D42&lt;=Prehledy!$K$4,$D42&gt;=Prehledy!$L$4), "U15",  IF( AND($D42&lt;=Prehledy!$K$5, $D42&gt;=Prehledy!$L$5), "U13","U11"))))</f>
        <v>U15</v>
      </c>
      <c r="F42" s="66" t="s">
        <v>58</v>
      </c>
      <c r="G42" s="94"/>
      <c r="H42" s="65">
        <f>IF(OR(ISNA(MATCH(A42,divize!$AM$24:'divize'!$AM$292,0)), ISBLANK(INDEX(divize!$AN$24:'divize'!$AN$292,MATCH(A42,divize!$AM$24:'divize'!$AM$292,0)) )), "",   INDEX(divize!$AN$24:'divize'!$AN$292,MATCH(A42,divize!$AM$24:'divize'!$AM$292,0)) )</f>
        <v>12</v>
      </c>
      <c r="I42" s="97"/>
      <c r="J42" s="80"/>
      <c r="K42">
        <f>IF(AND($F42="x",LEN(H42)&gt;0), IF(H42&lt;=44, GETPIVOTDATA("St. Č",Prehledy!$A$6)-H42+1, IF(H42&lt;=48,GETPIVOTDATA("St. Č",Prehledy!$A$6)-44,IF(H42&lt;=56,GETPIVOTDATA("St. Č",Prehledy!$A$6)-48,IF(H42&lt;=72,GETPIVOTDATA("St. Č",Prehledy!$A$6)-56,GETPIVOTDATA("St. Č",Prehledy!$A$6)-72 ) )  )  ),0)</f>
        <v>29</v>
      </c>
    </row>
    <row r="43" spans="1:11" ht="14.25">
      <c r="A43" s="94">
        <v>42</v>
      </c>
      <c r="B43" s="95" t="s">
        <v>110</v>
      </c>
      <c r="C43" s="95" t="s">
        <v>63</v>
      </c>
      <c r="D43" s="73">
        <v>2011</v>
      </c>
      <c r="E43" s="98" t="str">
        <f>IF( $D43=0, "", IF( AND($D43&lt;=Prehledy!$K$3,$D43&gt;=Prehledy!$L$3),"U17,U19",  IF( AND($D43&lt;=Prehledy!$K$4,$D43&gt;=Prehledy!$L$4), "U15",  IF( AND($D43&lt;=Prehledy!$K$5, $D43&gt;=Prehledy!$L$5), "U13","U11"))))</f>
        <v>U13</v>
      </c>
      <c r="F43" s="66" t="s">
        <v>58</v>
      </c>
      <c r="G43" s="94"/>
      <c r="H43" s="65">
        <f>IF(OR(ISNA(MATCH(A43,divize!$AM$24:'divize'!$AM$292,0)), ISBLANK(INDEX(divize!$AN$24:'divize'!$AN$292,MATCH(A43,divize!$AM$24:'divize'!$AM$292,0)) )), "",   INDEX(divize!$AN$24:'divize'!$AN$292,MATCH(A43,divize!$AM$24:'divize'!$AM$292,0)) )</f>
        <v>28</v>
      </c>
      <c r="I43" s="97"/>
      <c r="J43" s="80"/>
      <c r="K43">
        <f>IF(AND($F43="x",LEN(H43)&gt;0), IF(H43&lt;=44, GETPIVOTDATA("St. Č",Prehledy!$A$6)-H43+1, IF(H43&lt;=48,GETPIVOTDATA("St. Č",Prehledy!$A$6)-44,IF(H43&lt;=56,GETPIVOTDATA("St. Č",Prehledy!$A$6)-48,IF(H43&lt;=72,GETPIVOTDATA("St. Č",Prehledy!$A$6)-56,GETPIVOTDATA("St. Č",Prehledy!$A$6)-72 ) )  )  ),0)</f>
        <v>13</v>
      </c>
    </row>
    <row r="44" spans="1:11" ht="14.25" hidden="1">
      <c r="A44" s="94">
        <v>43</v>
      </c>
      <c r="B44" s="95" t="s">
        <v>132</v>
      </c>
      <c r="C44" s="95" t="s">
        <v>74</v>
      </c>
      <c r="D44" s="73">
        <v>2011</v>
      </c>
      <c r="E44" s="98" t="str">
        <f>IF( $D44=0, "", IF( AND($D44&lt;=Prehledy!$K$3,$D44&gt;=Prehledy!$L$3),"U17,U19",  IF( AND($D44&lt;=Prehledy!$K$4,$D44&gt;=Prehledy!$L$4), "U15",  IF( AND($D44&lt;=Prehledy!$K$5, $D44&gt;=Prehledy!$L$5), "U13","U11"))))</f>
        <v>U13</v>
      </c>
      <c r="F44" s="66"/>
      <c r="G44" s="94"/>
      <c r="H44" s="65" t="str">
        <f>IF(OR(ISNA(MATCH(A44,divize!$AM$24:'divize'!$AM$292,0)), ISBLANK(INDEX(divize!$AN$24:'divize'!$AN$292,MATCH(A44,divize!$AM$24:'divize'!$AM$292,0)) )), "",   INDEX(divize!$AN$24:'divize'!$AN$292,MATCH(A44,divize!$AM$24:'divize'!$AM$292,0)) )</f>
        <v/>
      </c>
      <c r="I44" s="97"/>
      <c r="J44" s="80"/>
      <c r="K44">
        <f>IF(AND($F44="x",LEN(H44)&gt;0), IF(H44&lt;=44, GETPIVOTDATA("St. Č",Prehledy!$A$6)-H44+1, IF(H44&lt;=48,GETPIVOTDATA("St. Č",Prehledy!$A$6)-44,IF(H44&lt;=56,GETPIVOTDATA("St. Č",Prehledy!$A$6)-48,IF(H44&lt;=72,GETPIVOTDATA("St. Č",Prehledy!$A$6)-56,GETPIVOTDATA("St. Č",Prehledy!$A$6)-72 ) )  )  ),0)</f>
        <v>0</v>
      </c>
    </row>
    <row r="45" spans="1:11" ht="14.25">
      <c r="A45" s="94">
        <v>44</v>
      </c>
      <c r="B45" s="95" t="s">
        <v>72</v>
      </c>
      <c r="C45" s="95" t="s">
        <v>65</v>
      </c>
      <c r="D45" s="73">
        <v>2007</v>
      </c>
      <c r="E45" s="98" t="str">
        <f>IF( $D45=0, "", IF( AND($D45&lt;=Prehledy!$K$3,$D45&gt;=Prehledy!$L$3),"U17,U19",  IF( AND($D45&lt;=Prehledy!$K$4,$D45&gt;=Prehledy!$L$4), "U15",  IF( AND($D45&lt;=Prehledy!$K$5, $D45&gt;=Prehledy!$L$5), "U13","U11"))))</f>
        <v>U17,U19</v>
      </c>
      <c r="F45" s="66" t="s">
        <v>58</v>
      </c>
      <c r="G45" s="94"/>
      <c r="H45" s="65">
        <f>IF(OR(ISNA(MATCH(A45,divize!$AM$24:'divize'!$AM$292,0)), ISBLANK(INDEX(divize!$AN$24:'divize'!$AN$292,MATCH(A45,divize!$AM$24:'divize'!$AM$292,0)) )), "",   INDEX(divize!$AN$24:'divize'!$AN$292,MATCH(A45,divize!$AM$24:'divize'!$AM$292,0)) )</f>
        <v>7</v>
      </c>
      <c r="I45" s="97"/>
      <c r="J45" s="80"/>
      <c r="K45">
        <f>IF(AND($F45="x",LEN(H45)&gt;0), IF(H45&lt;=44, GETPIVOTDATA("St. Č",Prehledy!$A$6)-H45+1, IF(H45&lt;=48,GETPIVOTDATA("St. Č",Prehledy!$A$6)-44,IF(H45&lt;=56,GETPIVOTDATA("St. Č",Prehledy!$A$6)-48,IF(H45&lt;=72,GETPIVOTDATA("St. Č",Prehledy!$A$6)-56,GETPIVOTDATA("St. Č",Prehledy!$A$6)-72 ) )  )  ),0)</f>
        <v>34</v>
      </c>
    </row>
    <row r="46" spans="1:11" ht="14.25" hidden="1">
      <c r="A46" s="94">
        <v>45</v>
      </c>
      <c r="B46" s="95" t="s">
        <v>83</v>
      </c>
      <c r="C46" s="95" t="s">
        <v>64</v>
      </c>
      <c r="D46" s="73">
        <v>2008</v>
      </c>
      <c r="E46" s="98" t="str">
        <f>IF( $D46=0, "", IF( AND($D46&lt;=Prehledy!$K$3,$D46&gt;=Prehledy!$L$3),"U17,U19",  IF( AND($D46&lt;=Prehledy!$K$4,$D46&gt;=Prehledy!$L$4), "U15",  IF( AND($D46&lt;=Prehledy!$K$5, $D46&gt;=Prehledy!$L$5), "U13","U11"))))</f>
        <v>U17,U19</v>
      </c>
      <c r="F46" s="66"/>
      <c r="G46" s="94"/>
      <c r="H46" s="65" t="str">
        <f>IF(OR(ISNA(MATCH(A46,divize!$AM$24:'divize'!$AM$292,0)), ISBLANK(INDEX(divize!$AN$24:'divize'!$AN$292,MATCH(A46,divize!$AM$24:'divize'!$AM$292,0)) )), "",   INDEX(divize!$AN$24:'divize'!$AN$292,MATCH(A46,divize!$AM$24:'divize'!$AM$292,0)) )</f>
        <v/>
      </c>
      <c r="I46" s="97"/>
      <c r="J46" s="80"/>
      <c r="K46">
        <f>IF(AND($F46="x",LEN(H46)&gt;0), IF(H46&lt;=44, GETPIVOTDATA("St. Č",Prehledy!$A$6)-H46+1, IF(H46&lt;=48,GETPIVOTDATA("St. Č",Prehledy!$A$6)-44,IF(H46&lt;=56,GETPIVOTDATA("St. Č",Prehledy!$A$6)-48,IF(H46&lt;=72,GETPIVOTDATA("St. Č",Prehledy!$A$6)-56,GETPIVOTDATA("St. Č",Prehledy!$A$6)-72 ) )  )  ),0)</f>
        <v>0</v>
      </c>
    </row>
    <row r="47" spans="1:11" ht="14.25">
      <c r="A47" s="94">
        <v>46</v>
      </c>
      <c r="B47" s="95" t="s">
        <v>70</v>
      </c>
      <c r="C47" s="95" t="s">
        <v>65</v>
      </c>
      <c r="D47" s="73">
        <v>2007</v>
      </c>
      <c r="E47" s="98" t="str">
        <f>IF( $D47=0, "", IF( AND($D47&lt;=Prehledy!$K$3,$D47&gt;=Prehledy!$L$3),"U17,U19",  IF( AND($D47&lt;=Prehledy!$K$4,$D47&gt;=Prehledy!$L$4), "U15",  IF( AND($D47&lt;=Prehledy!$K$5, $D47&gt;=Prehledy!$L$5), "U13","U11"))))</f>
        <v>U17,U19</v>
      </c>
      <c r="F47" s="66" t="s">
        <v>58</v>
      </c>
      <c r="G47" s="94"/>
      <c r="H47" s="65">
        <f>IF(OR(ISNA(MATCH(A47,divize!$AM$24:'divize'!$AM$292,0)), ISBLANK(INDEX(divize!$AN$24:'divize'!$AN$292,MATCH(A47,divize!$AM$24:'divize'!$AM$292,0)) )), "",   INDEX(divize!$AN$24:'divize'!$AN$292,MATCH(A47,divize!$AM$24:'divize'!$AM$292,0)) )</f>
        <v>8</v>
      </c>
      <c r="I47" s="97"/>
      <c r="J47" s="80"/>
      <c r="K47">
        <f>IF(AND($F47="x",LEN(H47)&gt;0), IF(H47&lt;=44, GETPIVOTDATA("St. Č",Prehledy!$A$6)-H47+1, IF(H47&lt;=48,GETPIVOTDATA("St. Č",Prehledy!$A$6)-44,IF(H47&lt;=56,GETPIVOTDATA("St. Č",Prehledy!$A$6)-48,IF(H47&lt;=72,GETPIVOTDATA("St. Č",Prehledy!$A$6)-56,GETPIVOTDATA("St. Č",Prehledy!$A$6)-72 ) )  )  ),0)</f>
        <v>33</v>
      </c>
    </row>
    <row r="48" spans="1:11" ht="14.25">
      <c r="A48" s="94">
        <v>47</v>
      </c>
      <c r="B48" s="95" t="s">
        <v>119</v>
      </c>
      <c r="C48" s="95" t="s">
        <v>63</v>
      </c>
      <c r="D48" s="73">
        <v>2005</v>
      </c>
      <c r="E48" s="98" t="str">
        <f>IF( $D48=0, "", IF( AND($D48&lt;=Prehledy!$K$3,$D48&gt;=Prehledy!$L$3),"U17,U19",  IF( AND($D48&lt;=Prehledy!$K$4,$D48&gt;=Prehledy!$L$4), "U15",  IF( AND($D48&lt;=Prehledy!$K$5, $D48&gt;=Prehledy!$L$5), "U13","U11"))))</f>
        <v>U17,U19</v>
      </c>
      <c r="F48" s="66" t="s">
        <v>58</v>
      </c>
      <c r="G48" s="94"/>
      <c r="H48" s="65">
        <f>IF(OR(ISNA(MATCH(A48,divize!$AM$24:'divize'!$AM$292,0)), ISBLANK(INDEX(divize!$AN$24:'divize'!$AN$292,MATCH(A48,divize!$AM$24:'divize'!$AM$292,0)) )), "",   INDEX(divize!$AN$24:'divize'!$AN$292,MATCH(A48,divize!$AM$24:'divize'!$AM$292,0)) )</f>
        <v>3</v>
      </c>
      <c r="I48" s="97"/>
      <c r="J48" s="80"/>
      <c r="K48">
        <f>IF(AND($F48="x",LEN(H48)&gt;0), IF(H48&lt;=44, GETPIVOTDATA("St. Č",Prehledy!$A$6)-H48+1, IF(H48&lt;=48,GETPIVOTDATA("St. Č",Prehledy!$A$6)-44,IF(H48&lt;=56,GETPIVOTDATA("St. Č",Prehledy!$A$6)-48,IF(H48&lt;=72,GETPIVOTDATA("St. Č",Prehledy!$A$6)-56,GETPIVOTDATA("St. Č",Prehledy!$A$6)-72 ) )  )  ),0)</f>
        <v>38</v>
      </c>
    </row>
    <row r="49" spans="1:11" ht="14.25">
      <c r="A49" s="94">
        <v>48</v>
      </c>
      <c r="B49" s="95" t="s">
        <v>146</v>
      </c>
      <c r="C49" s="95" t="s">
        <v>66</v>
      </c>
      <c r="D49" s="73">
        <v>2010</v>
      </c>
      <c r="E49" s="98" t="str">
        <f>IF( $D49=0, "", IF( AND($D49&lt;=Prehledy!$K$3,$D49&gt;=Prehledy!$L$3),"U17,U19",  IF( AND($D49&lt;=Prehledy!$K$4,$D49&gt;=Prehledy!$L$4), "U15",  IF( AND($D49&lt;=Prehledy!$K$5, $D49&gt;=Prehledy!$L$5), "U13","U11"))))</f>
        <v>U15</v>
      </c>
      <c r="F49" s="66" t="s">
        <v>58</v>
      </c>
      <c r="G49" s="94"/>
      <c r="H49" s="65">
        <f>IF(OR(ISNA(MATCH(A49,divize!$AM$24:'divize'!$AM$292,0)), ISBLANK(INDEX(divize!$AN$24:'divize'!$AN$292,MATCH(A49,divize!$AM$24:'divize'!$AM$292,0)) )), "",   INDEX(divize!$AN$24:'divize'!$AN$292,MATCH(A49,divize!$AM$24:'divize'!$AM$292,0)) )</f>
        <v>24</v>
      </c>
      <c r="I49" s="97"/>
      <c r="J49" s="80"/>
      <c r="K49">
        <f>IF(AND($F49="x",LEN(H49)&gt;0), IF(H49&lt;=44, GETPIVOTDATA("St. Č",Prehledy!$A$6)-H49+1, IF(H49&lt;=48,GETPIVOTDATA("St. Č",Prehledy!$A$6)-44,IF(H49&lt;=56,GETPIVOTDATA("St. Č",Prehledy!$A$6)-48,IF(H49&lt;=72,GETPIVOTDATA("St. Č",Prehledy!$A$6)-56,GETPIVOTDATA("St. Č",Prehledy!$A$6)-72 ) )  )  ),0)</f>
        <v>17</v>
      </c>
    </row>
    <row r="50" spans="1:11" ht="14.25" hidden="1">
      <c r="A50" s="94">
        <v>49</v>
      </c>
      <c r="B50" s="95" t="s">
        <v>105</v>
      </c>
      <c r="C50" s="95" t="s">
        <v>63</v>
      </c>
      <c r="D50" s="73">
        <v>2008</v>
      </c>
      <c r="E50" s="98" t="str">
        <f>IF( $D50=0, "", IF( AND($D50&lt;=Prehledy!$K$3,$D50&gt;=Prehledy!$L$3),"U17,U19",  IF( AND($D50&lt;=Prehledy!$K$4,$D50&gt;=Prehledy!$L$4), "U15",  IF( AND($D50&lt;=Prehledy!$K$5, $D50&gt;=Prehledy!$L$5), "U13","U11"))))</f>
        <v>U17,U19</v>
      </c>
      <c r="F50" s="66"/>
      <c r="G50" s="94"/>
      <c r="H50" s="65" t="str">
        <f>IF(OR(ISNA(MATCH(A50,divize!$AM$24:'divize'!$AM$292,0)), ISBLANK(INDEX(divize!$AN$24:'divize'!$AN$292,MATCH(A50,divize!$AM$24:'divize'!$AM$292,0)) )), "",   INDEX(divize!$AN$24:'divize'!$AN$292,MATCH(A50,divize!$AM$24:'divize'!$AM$292,0)) )</f>
        <v/>
      </c>
      <c r="I50" s="97"/>
      <c r="J50" s="80"/>
      <c r="K50">
        <f>IF(AND($F50="x",LEN(H50)&gt;0), IF(H50&lt;=44, GETPIVOTDATA("St. Č",Prehledy!$A$6)-H50+1, IF(H50&lt;=48,GETPIVOTDATA("St. Č",Prehledy!$A$6)-44,IF(H50&lt;=56,GETPIVOTDATA("St. Č",Prehledy!$A$6)-48,IF(H50&lt;=72,GETPIVOTDATA("St. Č",Prehledy!$A$6)-56,GETPIVOTDATA("St. Č",Prehledy!$A$6)-72 ) )  )  ),0)</f>
        <v>0</v>
      </c>
    </row>
    <row r="51" spans="1:11" ht="14.25" hidden="1">
      <c r="A51" s="94">
        <v>50</v>
      </c>
      <c r="B51" s="95" t="s">
        <v>124</v>
      </c>
      <c r="C51" s="95" t="s">
        <v>63</v>
      </c>
      <c r="D51" s="73">
        <v>2011</v>
      </c>
      <c r="E51" s="98" t="str">
        <f>IF( $D51=0, "", IF( AND($D51&lt;=Prehledy!$K$3,$D51&gt;=Prehledy!$L$3),"U17,U19",  IF( AND($D51&lt;=Prehledy!$K$4,$D51&gt;=Prehledy!$L$4), "U15",  IF( AND($D51&lt;=Prehledy!$K$5, $D51&gt;=Prehledy!$L$5), "U13","U11"))))</f>
        <v>U13</v>
      </c>
      <c r="F51" s="66"/>
      <c r="G51" s="94"/>
      <c r="H51" s="65" t="str">
        <f>IF(OR(ISNA(MATCH(A51,divize!$AM$24:'divize'!$AM$292,0)), ISBLANK(INDEX(divize!$AN$24:'divize'!$AN$292,MATCH(A51,divize!$AM$24:'divize'!$AM$292,0)) )), "",   INDEX(divize!$AN$24:'divize'!$AN$292,MATCH(A51,divize!$AM$24:'divize'!$AM$292,0)) )</f>
        <v/>
      </c>
      <c r="I51" s="97"/>
      <c r="J51" s="80"/>
      <c r="K51">
        <f>IF(AND($F51="x",LEN(H51)&gt;0), IF(H51&lt;=44, GETPIVOTDATA("St. Č",Prehledy!$A$6)-H51+1, IF(H51&lt;=48,GETPIVOTDATA("St. Č",Prehledy!$A$6)-44,IF(H51&lt;=56,GETPIVOTDATA("St. Č",Prehledy!$A$6)-48,IF(H51&lt;=72,GETPIVOTDATA("St. Č",Prehledy!$A$6)-56,GETPIVOTDATA("St. Č",Prehledy!$A$6)-72 ) )  )  ),0)</f>
        <v>0</v>
      </c>
    </row>
    <row r="52" spans="1:11" ht="14.25" hidden="1">
      <c r="A52" s="94">
        <v>51</v>
      </c>
      <c r="B52" s="95" t="s">
        <v>96</v>
      </c>
      <c r="C52" s="95" t="s">
        <v>64</v>
      </c>
      <c r="D52" s="73">
        <v>2008</v>
      </c>
      <c r="E52" s="98" t="str">
        <f>IF( $D52=0, "", IF( AND($D52&lt;=Prehledy!$K$3,$D52&gt;=Prehledy!$L$3),"U17,U19",  IF( AND($D52&lt;=Prehledy!$K$4,$D52&gt;=Prehledy!$L$4), "U15",  IF( AND($D52&lt;=Prehledy!$K$5, $D52&gt;=Prehledy!$L$5), "U13","U11"))))</f>
        <v>U17,U19</v>
      </c>
      <c r="F52" s="66"/>
      <c r="G52" s="94"/>
      <c r="H52" s="65" t="str">
        <f>IF(OR(ISNA(MATCH(A52,divize!$AM$24:'divize'!$AM$292,0)), ISBLANK(INDEX(divize!$AN$24:'divize'!$AN$292,MATCH(A52,divize!$AM$24:'divize'!$AM$292,0)) )), "",   INDEX(divize!$AN$24:'divize'!$AN$292,MATCH(A52,divize!$AM$24:'divize'!$AM$292,0)) )</f>
        <v/>
      </c>
      <c r="I52" s="97"/>
      <c r="J52" s="80"/>
      <c r="K52">
        <f>IF(AND($F52="x",LEN(H52)&gt;0), IF(H52&lt;=44, GETPIVOTDATA("St. Č",Prehledy!$A$6)-H52+1, IF(H52&lt;=48,GETPIVOTDATA("St. Č",Prehledy!$A$6)-44,IF(H52&lt;=56,GETPIVOTDATA("St. Č",Prehledy!$A$6)-48,IF(H52&lt;=72,GETPIVOTDATA("St. Č",Prehledy!$A$6)-56,GETPIVOTDATA("St. Č",Prehledy!$A$6)-72 ) )  )  ),0)</f>
        <v>0</v>
      </c>
    </row>
    <row r="53" spans="1:11" ht="14.25" hidden="1">
      <c r="A53" s="94">
        <v>52</v>
      </c>
      <c r="B53" s="95" t="s">
        <v>118</v>
      </c>
      <c r="C53" s="95" t="s">
        <v>62</v>
      </c>
      <c r="D53" s="73">
        <v>2014</v>
      </c>
      <c r="E53" s="98" t="str">
        <f>IF( $D53=0, "", IF( AND($D53&lt;=Prehledy!$K$3,$D53&gt;=Prehledy!$L$3),"U17,U19",  IF( AND($D53&lt;=Prehledy!$K$4,$D53&gt;=Prehledy!$L$4), "U15",  IF( AND($D53&lt;=Prehledy!$K$5, $D53&gt;=Prehledy!$L$5), "U13","U11"))))</f>
        <v>U11</v>
      </c>
      <c r="F53" s="66"/>
      <c r="G53" s="94"/>
      <c r="H53" s="65" t="str">
        <f>IF(OR(ISNA(MATCH(A53,divize!$AM$24:'divize'!$AM$292,0)), ISBLANK(INDEX(divize!$AN$24:'divize'!$AN$292,MATCH(A53,divize!$AM$24:'divize'!$AM$292,0)) )), "",   INDEX(divize!$AN$24:'divize'!$AN$292,MATCH(A53,divize!$AM$24:'divize'!$AM$292,0)) )</f>
        <v/>
      </c>
      <c r="I53" s="97"/>
      <c r="J53" s="80"/>
      <c r="K53">
        <f>IF(AND($F53="x",LEN(H53)&gt;0), IF(H53&lt;=44, GETPIVOTDATA("St. Č",Prehledy!$A$6)-H53+1, IF(H53&lt;=48,GETPIVOTDATA("St. Č",Prehledy!$A$6)-44,IF(H53&lt;=56,GETPIVOTDATA("St. Č",Prehledy!$A$6)-48,IF(H53&lt;=72,GETPIVOTDATA("St. Č",Prehledy!$A$6)-56,GETPIVOTDATA("St. Č",Prehledy!$A$6)-72 ) )  )  ),0)</f>
        <v>0</v>
      </c>
    </row>
    <row r="54" spans="1:11" ht="14.25">
      <c r="A54" s="94">
        <v>53</v>
      </c>
      <c r="B54" s="95" t="s">
        <v>139</v>
      </c>
      <c r="C54" s="95" t="s">
        <v>63</v>
      </c>
      <c r="D54" s="73">
        <v>2014</v>
      </c>
      <c r="E54" s="98" t="str">
        <f>IF( $D54=0, "", IF( AND($D54&lt;=Prehledy!$K$3,$D54&gt;=Prehledy!$L$3),"U17,U19",  IF( AND($D54&lt;=Prehledy!$K$4,$D54&gt;=Prehledy!$L$4), "U15",  IF( AND($D54&lt;=Prehledy!$K$5, $D54&gt;=Prehledy!$L$5), "U13","U11"))))</f>
        <v>U11</v>
      </c>
      <c r="F54" s="66" t="s">
        <v>58</v>
      </c>
      <c r="G54" s="94"/>
      <c r="H54" s="65">
        <f>IF(OR(ISNA(MATCH(A54,divize!$AM$24:'divize'!$AM$292,0)), ISBLANK(INDEX(divize!$AN$24:'divize'!$AN$292,MATCH(A54,divize!$AM$24:'divize'!$AM$292,0)) )), "",   INDEX(divize!$AN$24:'divize'!$AN$292,MATCH(A54,divize!$AM$24:'divize'!$AM$292,0)) )</f>
        <v>39</v>
      </c>
      <c r="I54" s="97"/>
      <c r="J54" s="80"/>
      <c r="K54">
        <f>IF(AND($F54="x",LEN(H54)&gt;0), IF(H54&lt;=44, GETPIVOTDATA("St. Č",Prehledy!$A$6)-H54+1, IF(H54&lt;=48,GETPIVOTDATA("St. Č",Prehledy!$A$6)-44,IF(H54&lt;=56,GETPIVOTDATA("St. Č",Prehledy!$A$6)-48,IF(H54&lt;=72,GETPIVOTDATA("St. Č",Prehledy!$A$6)-56,GETPIVOTDATA("St. Č",Prehledy!$A$6)-72 ) )  )  ),0)</f>
        <v>2</v>
      </c>
    </row>
    <row r="55" spans="1:11" ht="14.25">
      <c r="A55" s="94">
        <v>54</v>
      </c>
      <c r="B55" s="95" t="s">
        <v>84</v>
      </c>
      <c r="C55" s="95" t="s">
        <v>63</v>
      </c>
      <c r="D55" s="73">
        <v>2008</v>
      </c>
      <c r="E55" s="98" t="str">
        <f>IF( $D55=0, "", IF( AND($D55&lt;=Prehledy!$K$3,$D55&gt;=Prehledy!$L$3),"U17,U19",  IF( AND($D55&lt;=Prehledy!$K$4,$D55&gt;=Prehledy!$L$4), "U15",  IF( AND($D55&lt;=Prehledy!$K$5, $D55&gt;=Prehledy!$L$5), "U13","U11"))))</f>
        <v>U17,U19</v>
      </c>
      <c r="F55" s="66" t="s">
        <v>58</v>
      </c>
      <c r="G55" s="94"/>
      <c r="H55" s="65">
        <f>IF(OR(ISNA(MATCH(A55,divize!$AM$24:'divize'!$AM$292,0)), ISBLANK(INDEX(divize!$AN$24:'divize'!$AN$292,MATCH(A55,divize!$AM$24:'divize'!$AM$292,0)) )), "",   INDEX(divize!$AN$24:'divize'!$AN$292,MATCH(A55,divize!$AM$24:'divize'!$AM$292,0)) )</f>
        <v>10</v>
      </c>
      <c r="I55" s="97"/>
      <c r="J55" s="80"/>
      <c r="K55">
        <f>IF(AND($F55="x",LEN(H55)&gt;0), IF(H55&lt;=44, GETPIVOTDATA("St. Č",Prehledy!$A$6)-H55+1, IF(H55&lt;=48,GETPIVOTDATA("St. Č",Prehledy!$A$6)-44,IF(H55&lt;=56,GETPIVOTDATA("St. Č",Prehledy!$A$6)-48,IF(H55&lt;=72,GETPIVOTDATA("St. Č",Prehledy!$A$6)-56,GETPIVOTDATA("St. Č",Prehledy!$A$6)-72 ) )  )  ),0)</f>
        <v>31</v>
      </c>
    </row>
    <row r="56" spans="1:11" ht="14.25" hidden="1">
      <c r="A56" s="94">
        <v>55</v>
      </c>
      <c r="B56" s="95" t="s">
        <v>115</v>
      </c>
      <c r="C56" s="95" t="s">
        <v>63</v>
      </c>
      <c r="D56" s="73">
        <v>2009</v>
      </c>
      <c r="E56" s="98" t="str">
        <f>IF( $D56=0, "", IF( AND($D56&lt;=Prehledy!$K$3,$D56&gt;=Prehledy!$L$3),"U17,U19",  IF( AND($D56&lt;=Prehledy!$K$4,$D56&gt;=Prehledy!$L$4), "U15",  IF( AND($D56&lt;=Prehledy!$K$5, $D56&gt;=Prehledy!$L$5), "U13","U11"))))</f>
        <v>U15</v>
      </c>
      <c r="F56" s="66"/>
      <c r="G56" s="94"/>
      <c r="H56" s="65" t="str">
        <f>IF(OR(ISNA(MATCH(A56,divize!$AM$24:'divize'!$AM$292,0)), ISBLANK(INDEX(divize!$AN$24:'divize'!$AN$292,MATCH(A56,divize!$AM$24:'divize'!$AM$292,0)) )), "",   INDEX(divize!$AN$24:'divize'!$AN$292,MATCH(A56,divize!$AM$24:'divize'!$AM$292,0)) )</f>
        <v/>
      </c>
      <c r="I56" s="97"/>
      <c r="J56" s="80"/>
      <c r="K56">
        <f>IF(AND($F56="x",LEN(H56)&gt;0), IF(H56&lt;=44, GETPIVOTDATA("St. Č",Prehledy!$A$6)-H56+1, IF(H56&lt;=48,GETPIVOTDATA("St. Č",Prehledy!$A$6)-44,IF(H56&lt;=56,GETPIVOTDATA("St. Č",Prehledy!$A$6)-48,IF(H56&lt;=72,GETPIVOTDATA("St. Č",Prehledy!$A$6)-56,GETPIVOTDATA("St. Č",Prehledy!$A$6)-72 ) )  )  ),0)</f>
        <v>0</v>
      </c>
    </row>
    <row r="57" spans="1:11" ht="14.25">
      <c r="A57" s="94">
        <v>56</v>
      </c>
      <c r="B57" s="95" t="s">
        <v>169</v>
      </c>
      <c r="C57" s="95" t="s">
        <v>142</v>
      </c>
      <c r="D57" s="73">
        <v>2011</v>
      </c>
      <c r="E57" s="98" t="str">
        <f>IF( $D57=0, "", IF( AND($D57&lt;=Prehledy!$K$3,$D57&gt;=Prehledy!$L$3),"U17,U19",  IF( AND($D57&lt;=Prehledy!$K$4,$D57&gt;=Prehledy!$L$4), "U15",  IF( AND($D57&lt;=Prehledy!$K$5, $D57&gt;=Prehledy!$L$5), "U13","U11"))))</f>
        <v>U13</v>
      </c>
      <c r="F57" s="66" t="s">
        <v>58</v>
      </c>
      <c r="G57" s="94"/>
      <c r="H57" s="65">
        <f>IF(OR(ISNA(MATCH(A57,divize!$AM$24:'divize'!$AM$292,0)), ISBLANK(INDEX(divize!$AN$24:'divize'!$AN$292,MATCH(A57,divize!$AM$24:'divize'!$AM$292,0)) )), "",   INDEX(divize!$AN$24:'divize'!$AN$292,MATCH(A57,divize!$AM$24:'divize'!$AM$292,0)) )</f>
        <v>27</v>
      </c>
      <c r="I57" s="97"/>
      <c r="J57" s="80"/>
      <c r="K57">
        <f>IF(AND($F57="x",LEN(H57)&gt;0), IF(H57&lt;=44, GETPIVOTDATA("St. Č",Prehledy!$A$6)-H57+1, IF(H57&lt;=48,GETPIVOTDATA("St. Č",Prehledy!$A$6)-44,IF(H57&lt;=56,GETPIVOTDATA("St. Č",Prehledy!$A$6)-48,IF(H57&lt;=72,GETPIVOTDATA("St. Č",Prehledy!$A$6)-56,GETPIVOTDATA("St. Č",Prehledy!$A$6)-72 ) )  )  ),0)</f>
        <v>14</v>
      </c>
    </row>
    <row r="58" spans="1:11" ht="14.25" hidden="1">
      <c r="A58" s="94">
        <v>57</v>
      </c>
      <c r="B58" s="95" t="s">
        <v>95</v>
      </c>
      <c r="C58" s="95" t="s">
        <v>66</v>
      </c>
      <c r="D58" s="73">
        <v>2009</v>
      </c>
      <c r="E58" s="98" t="str">
        <f>IF( $D58=0, "", IF( AND($D58&lt;=Prehledy!$K$3,$D58&gt;=Prehledy!$L$3),"U17,U19",  IF( AND($D58&lt;=Prehledy!$K$4,$D58&gt;=Prehledy!$L$4), "U15",  IF( AND($D58&lt;=Prehledy!$K$5, $D58&gt;=Prehledy!$L$5), "U13","U11"))))</f>
        <v>U15</v>
      </c>
      <c r="F58" s="66"/>
      <c r="G58" s="94"/>
      <c r="H58" s="65" t="str">
        <f>IF(OR(ISNA(MATCH(A58,divize!$AM$24:'divize'!$AM$292,0)), ISBLANK(INDEX(divize!$AN$24:'divize'!$AN$292,MATCH(A58,divize!$AM$24:'divize'!$AM$292,0)) )), "",   INDEX(divize!$AN$24:'divize'!$AN$292,MATCH(A58,divize!$AM$24:'divize'!$AM$292,0)) )</f>
        <v/>
      </c>
      <c r="I58" s="97"/>
      <c r="J58" s="80"/>
      <c r="K58">
        <f>IF(AND($F58="x",LEN(H58)&gt;0), IF(H58&lt;=44, GETPIVOTDATA("St. Č",Prehledy!$A$6)-H58+1, IF(H58&lt;=48,GETPIVOTDATA("St. Č",Prehledy!$A$6)-44,IF(H58&lt;=56,GETPIVOTDATA("St. Č",Prehledy!$A$6)-48,IF(H58&lt;=72,GETPIVOTDATA("St. Č",Prehledy!$A$6)-56,GETPIVOTDATA("St. Č",Prehledy!$A$6)-72 ) )  )  ),0)</f>
        <v>0</v>
      </c>
    </row>
    <row r="59" spans="1:11" ht="14.25" hidden="1">
      <c r="A59" s="94">
        <v>58</v>
      </c>
      <c r="B59" s="95" t="s">
        <v>161</v>
      </c>
      <c r="C59" s="95" t="s">
        <v>74</v>
      </c>
      <c r="D59" s="73">
        <v>2011</v>
      </c>
      <c r="E59" s="98" t="str">
        <f>IF( $D59=0, "", IF( AND($D59&lt;=Prehledy!$K$3,$D59&gt;=Prehledy!$L$3),"U17,U19",  IF( AND($D59&lt;=Prehledy!$K$4,$D59&gt;=Prehledy!$L$4), "U15",  IF( AND($D59&lt;=Prehledy!$K$5, $D59&gt;=Prehledy!$L$5), "U13","U11"))))</f>
        <v>U13</v>
      </c>
      <c r="F59" s="66"/>
      <c r="G59" s="94"/>
      <c r="H59" s="65" t="str">
        <f>IF(OR(ISNA(MATCH(A59,divize!$AM$24:'divize'!$AM$292,0)), ISBLANK(INDEX(divize!$AN$24:'divize'!$AN$292,MATCH(A59,divize!$AM$24:'divize'!$AM$292,0)) )), "",   INDEX(divize!$AN$24:'divize'!$AN$292,MATCH(A59,divize!$AM$24:'divize'!$AM$292,0)) )</f>
        <v/>
      </c>
      <c r="I59" s="97"/>
      <c r="J59" s="80"/>
      <c r="K59">
        <f>IF(AND($F59="x",LEN(H59)&gt;0), IF(H59&lt;=44, GETPIVOTDATA("St. Č",Prehledy!$A$6)-H59+1, IF(H59&lt;=48,GETPIVOTDATA("St. Č",Prehledy!$A$6)-44,IF(H59&lt;=56,GETPIVOTDATA("St. Č",Prehledy!$A$6)-48,IF(H59&lt;=72,GETPIVOTDATA("St. Č",Prehledy!$A$6)-56,GETPIVOTDATA("St. Č",Prehledy!$A$6)-72 ) )  )  ),0)</f>
        <v>0</v>
      </c>
    </row>
    <row r="60" spans="1:11" ht="14.25">
      <c r="A60" s="94">
        <v>59</v>
      </c>
      <c r="B60" s="95" t="s">
        <v>160</v>
      </c>
      <c r="C60" s="95" t="s">
        <v>74</v>
      </c>
      <c r="D60" s="73">
        <v>2009</v>
      </c>
      <c r="E60" s="98" t="str">
        <f>IF( $D60=0, "", IF( AND($D60&lt;=Prehledy!$K$3,$D60&gt;=Prehledy!$L$3),"U17,U19",  IF( AND($D60&lt;=Prehledy!$K$4,$D60&gt;=Prehledy!$L$4), "U15",  IF( AND($D60&lt;=Prehledy!$K$5, $D60&gt;=Prehledy!$L$5), "U13","U11"))))</f>
        <v>U15</v>
      </c>
      <c r="F60" s="66" t="s">
        <v>58</v>
      </c>
      <c r="G60" s="94"/>
      <c r="H60" s="65">
        <f>IF(OR(ISNA(MATCH(A60,divize!$AM$24:'divize'!$AM$292,0)), ISBLANK(INDEX(divize!$AN$24:'divize'!$AN$292,MATCH(A60,divize!$AM$24:'divize'!$AM$292,0)) )), "",   INDEX(divize!$AN$24:'divize'!$AN$292,MATCH(A60,divize!$AM$24:'divize'!$AM$292,0)) )</f>
        <v>26</v>
      </c>
      <c r="I60" s="97"/>
      <c r="J60" s="80"/>
      <c r="K60">
        <f>IF(AND($F60="x",LEN(H60)&gt;0), IF(H60&lt;=44, GETPIVOTDATA("St. Č",Prehledy!$A$6)-H60+1, IF(H60&lt;=48,GETPIVOTDATA("St. Č",Prehledy!$A$6)-44,IF(H60&lt;=56,GETPIVOTDATA("St. Č",Prehledy!$A$6)-48,IF(H60&lt;=72,GETPIVOTDATA("St. Č",Prehledy!$A$6)-56,GETPIVOTDATA("St. Č",Prehledy!$A$6)-72 ) )  )  ),0)</f>
        <v>15</v>
      </c>
    </row>
    <row r="61" spans="1:11" ht="14.25">
      <c r="A61" s="94">
        <v>60</v>
      </c>
      <c r="B61" s="95" t="s">
        <v>153</v>
      </c>
      <c r="C61" s="95" t="s">
        <v>63</v>
      </c>
      <c r="D61" s="73">
        <v>2013</v>
      </c>
      <c r="E61" s="98" t="str">
        <f>IF( $D61=0, "", IF( AND($D61&lt;=Prehledy!$K$3,$D61&gt;=Prehledy!$L$3),"U17,U19",  IF( AND($D61&lt;=Prehledy!$K$4,$D61&gt;=Prehledy!$L$4), "U15",  IF( AND($D61&lt;=Prehledy!$K$5, $D61&gt;=Prehledy!$L$5), "U13","U11"))))</f>
        <v>U11</v>
      </c>
      <c r="F61" s="66" t="s">
        <v>58</v>
      </c>
      <c r="G61" s="94"/>
      <c r="H61" s="65">
        <f>IF(OR(ISNA(MATCH(A61,divize!$AM$24:'divize'!$AM$292,0)), ISBLANK(INDEX(divize!$AN$24:'divize'!$AN$292,MATCH(A61,divize!$AM$24:'divize'!$AM$292,0)) )), "",   INDEX(divize!$AN$24:'divize'!$AN$292,MATCH(A61,divize!$AM$24:'divize'!$AM$292,0)) )</f>
        <v>34</v>
      </c>
      <c r="I61" s="97"/>
      <c r="J61" s="80"/>
      <c r="K61">
        <f>IF(AND($F61="x",LEN(H61)&gt;0), IF(H61&lt;=44, GETPIVOTDATA("St. Č",Prehledy!$A$6)-H61+1, IF(H61&lt;=48,GETPIVOTDATA("St. Č",Prehledy!$A$6)-44,IF(H61&lt;=56,GETPIVOTDATA("St. Č",Prehledy!$A$6)-48,IF(H61&lt;=72,GETPIVOTDATA("St. Č",Prehledy!$A$6)-56,GETPIVOTDATA("St. Č",Prehledy!$A$6)-72 ) )  )  ),0)</f>
        <v>7</v>
      </c>
    </row>
    <row r="62" spans="1:11" ht="14.25" hidden="1">
      <c r="A62" s="94">
        <v>61</v>
      </c>
      <c r="B62" s="95" t="s">
        <v>154</v>
      </c>
      <c r="C62" s="95" t="s">
        <v>66</v>
      </c>
      <c r="D62" s="73">
        <v>2012</v>
      </c>
      <c r="E62" s="98" t="str">
        <f>IF( $D62=0, "", IF( AND($D62&lt;=Prehledy!$K$3,$D62&gt;=Prehledy!$L$3),"U17,U19",  IF( AND($D62&lt;=Prehledy!$K$4,$D62&gt;=Prehledy!$L$4), "U15",  IF( AND($D62&lt;=Prehledy!$K$5, $D62&gt;=Prehledy!$L$5), "U13","U11"))))</f>
        <v>U13</v>
      </c>
      <c r="F62" s="66"/>
      <c r="G62" s="94"/>
      <c r="H62" s="65" t="str">
        <f>IF(OR(ISNA(MATCH(A62,divize!$AM$24:'divize'!$AM$292,0)), ISBLANK(INDEX(divize!$AN$24:'divize'!$AN$292,MATCH(A62,divize!$AM$24:'divize'!$AM$292,0)) )), "",   INDEX(divize!$AN$24:'divize'!$AN$292,MATCH(A62,divize!$AM$24:'divize'!$AM$292,0)) )</f>
        <v/>
      </c>
      <c r="I62" s="97"/>
      <c r="J62" s="80"/>
      <c r="K62">
        <f>IF(AND($F62="x",LEN(H62)&gt;0), IF(H62&lt;=44, GETPIVOTDATA("St. Č",Prehledy!$A$6)-H62+1, IF(H62&lt;=48,GETPIVOTDATA("St. Č",Prehledy!$A$6)-44,IF(H62&lt;=56,GETPIVOTDATA("St. Č",Prehledy!$A$6)-48,IF(H62&lt;=72,GETPIVOTDATA("St. Č",Prehledy!$A$6)-56,GETPIVOTDATA("St. Č",Prehledy!$A$6)-72 ) )  )  ),0)</f>
        <v>0</v>
      </c>
    </row>
    <row r="63" spans="1:11" ht="14.25" hidden="1">
      <c r="A63" s="94">
        <v>62</v>
      </c>
      <c r="B63" s="95" t="s">
        <v>108</v>
      </c>
      <c r="C63" s="95" t="s">
        <v>63</v>
      </c>
      <c r="D63" s="73">
        <v>2012</v>
      </c>
      <c r="E63" s="98" t="str">
        <f>IF( $D63=0, "", IF( AND($D63&lt;=Prehledy!$K$3,$D63&gt;=Prehledy!$L$3),"U17,U19",  IF( AND($D63&lt;=Prehledy!$K$4,$D63&gt;=Prehledy!$L$4), "U15",  IF( AND($D63&lt;=Prehledy!$K$5, $D63&gt;=Prehledy!$L$5), "U13","U11"))))</f>
        <v>U13</v>
      </c>
      <c r="F63" s="66"/>
      <c r="G63" s="94"/>
      <c r="H63" s="65" t="str">
        <f>IF(OR(ISNA(MATCH(A63,divize!$AM$24:'divize'!$AM$292,0)), ISBLANK(INDEX(divize!$AN$24:'divize'!$AN$292,MATCH(A63,divize!$AM$24:'divize'!$AM$292,0)) )), "",   INDEX(divize!$AN$24:'divize'!$AN$292,MATCH(A63,divize!$AM$24:'divize'!$AM$292,0)) )</f>
        <v/>
      </c>
      <c r="I63" s="97"/>
      <c r="J63" s="80"/>
      <c r="K63">
        <f>IF(AND($F63="x",LEN(H63)&gt;0), IF(H63&lt;=44, GETPIVOTDATA("St. Č",Prehledy!$A$6)-H63+1, IF(H63&lt;=48,GETPIVOTDATA("St. Č",Prehledy!$A$6)-44,IF(H63&lt;=56,GETPIVOTDATA("St. Č",Prehledy!$A$6)-48,IF(H63&lt;=72,GETPIVOTDATA("St. Č",Prehledy!$A$6)-56,GETPIVOTDATA("St. Č",Prehledy!$A$6)-72 ) )  )  ),0)</f>
        <v>0</v>
      </c>
    </row>
    <row r="64" spans="1:11" ht="14.25" hidden="1">
      <c r="A64" s="94">
        <v>63</v>
      </c>
      <c r="B64" s="95" t="s">
        <v>167</v>
      </c>
      <c r="C64" s="95" t="s">
        <v>64</v>
      </c>
      <c r="D64" s="73">
        <v>2011</v>
      </c>
      <c r="E64" s="98" t="str">
        <f>IF( $D64=0, "", IF( AND($D64&lt;=Prehledy!$K$3,$D64&gt;=Prehledy!$L$3),"U17,U19",  IF( AND($D64&lt;=Prehledy!$K$4,$D64&gt;=Prehledy!$L$4), "U15",  IF( AND($D64&lt;=Prehledy!$K$5, $D64&gt;=Prehledy!$L$5), "U13","U11"))))</f>
        <v>U13</v>
      </c>
      <c r="F64" s="66"/>
      <c r="G64" s="94"/>
      <c r="H64" s="65" t="str">
        <f>IF(OR(ISNA(MATCH(A64,divize!$AM$24:'divize'!$AM$292,0)), ISBLANK(INDEX(divize!$AN$24:'divize'!$AN$292,MATCH(A64,divize!$AM$24:'divize'!$AM$292,0)) )), "",   INDEX(divize!$AN$24:'divize'!$AN$292,MATCH(A64,divize!$AM$24:'divize'!$AM$292,0)) )</f>
        <v/>
      </c>
      <c r="I64" s="97"/>
      <c r="J64" s="80"/>
      <c r="K64">
        <f>IF(AND($F64="x",LEN(H64)&gt;0), IF(H64&lt;=44, GETPIVOTDATA("St. Č",Prehledy!$A$6)-H64+1, IF(H64&lt;=48,GETPIVOTDATA("St. Č",Prehledy!$A$6)-44,IF(H64&lt;=56,GETPIVOTDATA("St. Č",Prehledy!$A$6)-48,IF(H64&lt;=72,GETPIVOTDATA("St. Č",Prehledy!$A$6)-56,GETPIVOTDATA("St. Č",Prehledy!$A$6)-72 ) )  )  ),0)</f>
        <v>0</v>
      </c>
    </row>
    <row r="65" spans="1:11" ht="14.25" hidden="1">
      <c r="A65" s="94">
        <v>64</v>
      </c>
      <c r="B65" s="95" t="s">
        <v>165</v>
      </c>
      <c r="C65" s="95" t="s">
        <v>120</v>
      </c>
      <c r="D65" s="73">
        <v>2010</v>
      </c>
      <c r="E65" s="98" t="str">
        <f>IF( $D65=0, "", IF( AND($D65&lt;=Prehledy!$K$3,$D65&gt;=Prehledy!$L$3),"U17,U19",  IF( AND($D65&lt;=Prehledy!$K$4,$D65&gt;=Prehledy!$L$4), "U15",  IF( AND($D65&lt;=Prehledy!$K$5, $D65&gt;=Prehledy!$L$5), "U13","U11"))))</f>
        <v>U15</v>
      </c>
      <c r="F65" s="66"/>
      <c r="G65" s="94"/>
      <c r="H65" s="65" t="str">
        <f>IF(OR(ISNA(MATCH(A65,divize!$AM$24:'divize'!$AM$292,0)), ISBLANK(INDEX(divize!$AN$24:'divize'!$AN$292,MATCH(A65,divize!$AM$24:'divize'!$AM$292,0)) )), "",   INDEX(divize!$AN$24:'divize'!$AN$292,MATCH(A65,divize!$AM$24:'divize'!$AM$292,0)) )</f>
        <v/>
      </c>
      <c r="I65" s="97"/>
      <c r="J65" s="80"/>
      <c r="K65">
        <f>IF(AND($F65="x",LEN(H65)&gt;0), IF(H65&lt;=44, GETPIVOTDATA("St. Č",Prehledy!$A$6)-H65+1, IF(H65&lt;=48,GETPIVOTDATA("St. Č",Prehledy!$A$6)-44,IF(H65&lt;=56,GETPIVOTDATA("St. Č",Prehledy!$A$6)-48,IF(H65&lt;=72,GETPIVOTDATA("St. Č",Prehledy!$A$6)-56,GETPIVOTDATA("St. Č",Prehledy!$A$6)-72 ) )  )  ),0)</f>
        <v>0</v>
      </c>
    </row>
    <row r="66" spans="1:11" ht="14.25" hidden="1">
      <c r="A66" s="94">
        <v>65</v>
      </c>
      <c r="B66" s="95" t="s">
        <v>145</v>
      </c>
      <c r="C66" s="95" t="s">
        <v>66</v>
      </c>
      <c r="D66" s="73">
        <v>2010</v>
      </c>
      <c r="E66" s="98" t="str">
        <f>IF( $D66=0, "", IF( AND($D66&lt;=Prehledy!$K$3,$D66&gt;=Prehledy!$L$3),"U17,U19",  IF( AND($D66&lt;=Prehledy!$K$4,$D66&gt;=Prehledy!$L$4), "U15",  IF( AND($D66&lt;=Prehledy!$K$5, $D66&gt;=Prehledy!$L$5), "U13","U11"))))</f>
        <v>U15</v>
      </c>
      <c r="F66" s="66"/>
      <c r="G66" s="94"/>
      <c r="H66" s="65" t="str">
        <f>IF(OR(ISNA(MATCH(A66,divize!$AM$24:'divize'!$AM$292,0)), ISBLANK(INDEX(divize!$AN$24:'divize'!$AN$292,MATCH(A66,divize!$AM$24:'divize'!$AM$292,0)) )), "",   INDEX(divize!$AN$24:'divize'!$AN$292,MATCH(A66,divize!$AM$24:'divize'!$AM$292,0)) )</f>
        <v/>
      </c>
      <c r="I66" s="97"/>
      <c r="J66" s="80"/>
      <c r="K66">
        <f>IF(AND($F66="x",LEN(H66)&gt;0), IF(H66&lt;=44, GETPIVOTDATA("St. Č",Prehledy!$A$6)-H66+1, IF(H66&lt;=48,GETPIVOTDATA("St. Č",Prehledy!$A$6)-44,IF(H66&lt;=56,GETPIVOTDATA("St. Č",Prehledy!$A$6)-48,IF(H66&lt;=72,GETPIVOTDATA("St. Č",Prehledy!$A$6)-56,GETPIVOTDATA("St. Č",Prehledy!$A$6)-72 ) )  )  ),0)</f>
        <v>0</v>
      </c>
    </row>
    <row r="67" spans="1:11" ht="14.25" hidden="1">
      <c r="A67" s="94">
        <v>66</v>
      </c>
      <c r="B67" s="95" t="s">
        <v>149</v>
      </c>
      <c r="C67" s="95" t="s">
        <v>63</v>
      </c>
      <c r="D67" s="73">
        <v>2006</v>
      </c>
      <c r="E67" s="98" t="str">
        <f>IF( $D67=0, "", IF( AND($D67&lt;=Prehledy!$K$3,$D67&gt;=Prehledy!$L$3),"U17,U19",  IF( AND($D67&lt;=Prehledy!$K$4,$D67&gt;=Prehledy!$L$4), "U15",  IF( AND($D67&lt;=Prehledy!$K$5, $D67&gt;=Prehledy!$L$5), "U13","U11"))))</f>
        <v>U17,U19</v>
      </c>
      <c r="F67" s="66"/>
      <c r="G67" s="94"/>
      <c r="H67" s="65" t="str">
        <f>IF(OR(ISNA(MATCH(A67,divize!$AM$24:'divize'!$AM$292,0)), ISBLANK(INDEX(divize!$AN$24:'divize'!$AN$292,MATCH(A67,divize!$AM$24:'divize'!$AM$292,0)) )), "",   INDEX(divize!$AN$24:'divize'!$AN$292,MATCH(A67,divize!$AM$24:'divize'!$AM$292,0)) )</f>
        <v/>
      </c>
      <c r="I67" s="97"/>
      <c r="J67" s="80"/>
      <c r="K67">
        <f>IF(AND($F67="x",LEN(H67)&gt;0), IF(H67&lt;=44, GETPIVOTDATA("St. Č",Prehledy!$A$6)-H67+1, IF(H67&lt;=48,GETPIVOTDATA("St. Č",Prehledy!$A$6)-44,IF(H67&lt;=56,GETPIVOTDATA("St. Č",Prehledy!$A$6)-48,IF(H67&lt;=72,GETPIVOTDATA("St. Č",Prehledy!$A$6)-56,GETPIVOTDATA("St. Č",Prehledy!$A$6)-72 ) )  )  ),0)</f>
        <v>0</v>
      </c>
    </row>
    <row r="68" spans="1:11" ht="14.25" hidden="1">
      <c r="A68" s="94">
        <v>67</v>
      </c>
      <c r="B68" s="95" t="s">
        <v>159</v>
      </c>
      <c r="C68" s="95" t="s">
        <v>120</v>
      </c>
      <c r="D68" s="73">
        <v>2009</v>
      </c>
      <c r="E68" s="98" t="str">
        <f>IF( $D68=0, "", IF( AND($D68&lt;=Prehledy!$K$3,$D68&gt;=Prehledy!$L$3),"U17,U19",  IF( AND($D68&lt;=Prehledy!$K$4,$D68&gt;=Prehledy!$L$4), "U15",  IF( AND($D68&lt;=Prehledy!$K$5, $D68&gt;=Prehledy!$L$5), "U13","U11"))))</f>
        <v>U15</v>
      </c>
      <c r="F68" s="66"/>
      <c r="G68" s="94"/>
      <c r="H68" s="65" t="str">
        <f>IF(OR(ISNA(MATCH(A68,divize!$AM$24:'divize'!$AM$292,0)), ISBLANK(INDEX(divize!$AN$24:'divize'!$AN$292,MATCH(A68,divize!$AM$24:'divize'!$AM$292,0)) )), "",   INDEX(divize!$AN$24:'divize'!$AN$292,MATCH(A68,divize!$AM$24:'divize'!$AM$292,0)) )</f>
        <v/>
      </c>
      <c r="I68" s="97"/>
      <c r="J68" s="80"/>
      <c r="K68">
        <f>IF(AND($F68="x",LEN(H68)&gt;0), IF(H68&lt;=44, GETPIVOTDATA("St. Č",Prehledy!$A$6)-H68+1, IF(H68&lt;=48,GETPIVOTDATA("St. Č",Prehledy!$A$6)-44,IF(H68&lt;=56,GETPIVOTDATA("St. Č",Prehledy!$A$6)-48,IF(H68&lt;=72,GETPIVOTDATA("St. Č",Prehledy!$A$6)-56,GETPIVOTDATA("St. Č",Prehledy!$A$6)-72 ) )  )  ),0)</f>
        <v>0</v>
      </c>
    </row>
    <row r="69" spans="1:11" ht="14.25" hidden="1">
      <c r="A69" s="94">
        <v>68</v>
      </c>
      <c r="B69" s="95" t="s">
        <v>129</v>
      </c>
      <c r="C69" s="95" t="s">
        <v>63</v>
      </c>
      <c r="D69" s="73">
        <v>2013</v>
      </c>
      <c r="E69" s="98" t="str">
        <f>IF( $D69=0, "", IF( AND($D69&lt;=Prehledy!$K$3,$D69&gt;=Prehledy!$L$3),"U17,U19",  IF( AND($D69&lt;=Prehledy!$K$4,$D69&gt;=Prehledy!$L$4), "U15",  IF( AND($D69&lt;=Prehledy!$K$5, $D69&gt;=Prehledy!$L$5), "U13","U11"))))</f>
        <v>U11</v>
      </c>
      <c r="F69" s="66"/>
      <c r="G69" s="94"/>
      <c r="H69" s="65" t="str">
        <f>IF(OR(ISNA(MATCH(A69,divize!$AM$24:'divize'!$AM$292,0)), ISBLANK(INDEX(divize!$AN$24:'divize'!$AN$292,MATCH(A69,divize!$AM$24:'divize'!$AM$292,0)) )), "",   INDEX(divize!$AN$24:'divize'!$AN$292,MATCH(A69,divize!$AM$24:'divize'!$AM$292,0)) )</f>
        <v/>
      </c>
      <c r="I69" s="97"/>
      <c r="J69" s="80"/>
      <c r="K69">
        <f>IF(AND($F69="x",LEN(H69)&gt;0), IF(H69&lt;=44, GETPIVOTDATA("St. Č",Prehledy!$A$6)-H69+1, IF(H69&lt;=48,GETPIVOTDATA("St. Č",Prehledy!$A$6)-44,IF(H69&lt;=56,GETPIVOTDATA("St. Č",Prehledy!$A$6)-48,IF(H69&lt;=72,GETPIVOTDATA("St. Č",Prehledy!$A$6)-56,GETPIVOTDATA("St. Č",Prehledy!$A$6)-72 ) )  )  ),0)</f>
        <v>0</v>
      </c>
    </row>
    <row r="70" spans="1:11" ht="14.25">
      <c r="A70" s="94">
        <v>69</v>
      </c>
      <c r="B70" s="95" t="s">
        <v>116</v>
      </c>
      <c r="C70" s="95" t="s">
        <v>66</v>
      </c>
      <c r="D70" s="73">
        <v>2009</v>
      </c>
      <c r="E70" s="98" t="str">
        <f>IF( $D70=0, "", IF( AND($D70&lt;=Prehledy!$K$3,$D70&gt;=Prehledy!$L$3),"U17,U19",  IF( AND($D70&lt;=Prehledy!$K$4,$D70&gt;=Prehledy!$L$4), "U15",  IF( AND($D70&lt;=Prehledy!$K$5, $D70&gt;=Prehledy!$L$5), "U13","U11"))))</f>
        <v>U15</v>
      </c>
      <c r="F70" s="66" t="s">
        <v>58</v>
      </c>
      <c r="G70" s="94"/>
      <c r="H70" s="65">
        <f>IF(OR(ISNA(MATCH(A70,divize!$AM$24:'divize'!$AM$292,0)), ISBLANK(INDEX(divize!$AN$24:'divize'!$AN$292,MATCH(A70,divize!$AM$24:'divize'!$AM$292,0)) )), "",   INDEX(divize!$AN$24:'divize'!$AN$292,MATCH(A70,divize!$AM$24:'divize'!$AM$292,0)) )</f>
        <v>31</v>
      </c>
      <c r="I70" s="97"/>
      <c r="J70" s="80"/>
      <c r="K70">
        <f>IF(AND($F70="x",LEN(H70)&gt;0), IF(H70&lt;=44, GETPIVOTDATA("St. Č",Prehledy!$A$6)-H70+1, IF(H70&lt;=48,GETPIVOTDATA("St. Č",Prehledy!$A$6)-44,IF(H70&lt;=56,GETPIVOTDATA("St. Č",Prehledy!$A$6)-48,IF(H70&lt;=72,GETPIVOTDATA("St. Č",Prehledy!$A$6)-56,GETPIVOTDATA("St. Č",Prehledy!$A$6)-72 ) )  )  ),0)</f>
        <v>10</v>
      </c>
    </row>
    <row r="71" spans="1:11" ht="14.25" hidden="1">
      <c r="A71" s="94">
        <v>70</v>
      </c>
      <c r="B71" s="95" t="s">
        <v>126</v>
      </c>
      <c r="C71" s="95" t="s">
        <v>66</v>
      </c>
      <c r="D71" s="73">
        <v>2013</v>
      </c>
      <c r="E71" s="98" t="str">
        <f>IF( $D71=0, "", IF( AND($D71&lt;=Prehledy!$K$3,$D71&gt;=Prehledy!$L$3),"U17,U19",  IF( AND($D71&lt;=Prehledy!$K$4,$D71&gt;=Prehledy!$L$4), "U15",  IF( AND($D71&lt;=Prehledy!$K$5, $D71&gt;=Prehledy!$L$5), "U13","U11"))))</f>
        <v>U11</v>
      </c>
      <c r="F71" s="66"/>
      <c r="G71" s="94"/>
      <c r="H71" s="65" t="str">
        <f>IF(OR(ISNA(MATCH(A71,divize!$AM$24:'divize'!$AM$292,0)), ISBLANK(INDEX(divize!$AN$24:'divize'!$AN$292,MATCH(A71,divize!$AM$24:'divize'!$AM$292,0)) )), "",   INDEX(divize!$AN$24:'divize'!$AN$292,MATCH(A71,divize!$AM$24:'divize'!$AM$292,0)) )</f>
        <v/>
      </c>
      <c r="I71" s="97"/>
      <c r="J71" s="80"/>
      <c r="K71">
        <f>IF(AND($F71="x",LEN(H71)&gt;0), IF(H71&lt;=44, GETPIVOTDATA("St. Č",Prehledy!$A$6)-H71+1, IF(H71&lt;=48,GETPIVOTDATA("St. Č",Prehledy!$A$6)-44,IF(H71&lt;=56,GETPIVOTDATA("St. Č",Prehledy!$A$6)-48,IF(H71&lt;=72,GETPIVOTDATA("St. Č",Prehledy!$A$6)-56,GETPIVOTDATA("St. Č",Prehledy!$A$6)-72 ) )  )  ),0)</f>
        <v>0</v>
      </c>
    </row>
    <row r="72" spans="1:11" ht="14.25">
      <c r="A72" s="94">
        <v>71</v>
      </c>
      <c r="B72" s="95" t="s">
        <v>155</v>
      </c>
      <c r="C72" s="95" t="s">
        <v>120</v>
      </c>
      <c r="D72" s="73">
        <v>2010</v>
      </c>
      <c r="E72" s="98" t="str">
        <f>IF( $D72=0, "", IF( AND($D72&lt;=Prehledy!$K$3,$D72&gt;=Prehledy!$L$3),"U17,U19",  IF( AND($D72&lt;=Prehledy!$K$4,$D72&gt;=Prehledy!$L$4), "U15",  IF( AND($D72&lt;=Prehledy!$K$5, $D72&gt;=Prehledy!$L$5), "U13","U11"))))</f>
        <v>U15</v>
      </c>
      <c r="F72" s="66" t="s">
        <v>58</v>
      </c>
      <c r="G72" s="94"/>
      <c r="H72" s="65">
        <f>IF(OR(ISNA(MATCH(A72,divize!$AM$24:'divize'!$AM$292,0)), ISBLANK(INDEX(divize!$AN$24:'divize'!$AN$292,MATCH(A72,divize!$AM$24:'divize'!$AM$292,0)) )), "",   INDEX(divize!$AN$24:'divize'!$AN$292,MATCH(A72,divize!$AM$24:'divize'!$AM$292,0)) )</f>
        <v>15</v>
      </c>
      <c r="I72" s="97"/>
      <c r="J72" s="80"/>
      <c r="K72">
        <f>IF(AND($F72="x",LEN(H72)&gt;0), IF(H72&lt;=44, GETPIVOTDATA("St. Č",Prehledy!$A$6)-H72+1, IF(H72&lt;=48,GETPIVOTDATA("St. Č",Prehledy!$A$6)-44,IF(H72&lt;=56,GETPIVOTDATA("St. Č",Prehledy!$A$6)-48,IF(H72&lt;=72,GETPIVOTDATA("St. Č",Prehledy!$A$6)-56,GETPIVOTDATA("St. Č",Prehledy!$A$6)-72 ) )  )  ),0)</f>
        <v>26</v>
      </c>
    </row>
    <row r="73" spans="1:11" ht="14.25">
      <c r="A73" s="94">
        <v>72</v>
      </c>
      <c r="B73" s="95" t="s">
        <v>166</v>
      </c>
      <c r="C73" s="95" t="s">
        <v>74</v>
      </c>
      <c r="D73" s="73">
        <v>2015</v>
      </c>
      <c r="E73" s="98" t="str">
        <f>IF( $D73=0, "", IF( AND($D73&lt;=Prehledy!$K$3,$D73&gt;=Prehledy!$L$3),"U17,U19",  IF( AND($D73&lt;=Prehledy!$K$4,$D73&gt;=Prehledy!$L$4), "U15",  IF( AND($D73&lt;=Prehledy!$K$5, $D73&gt;=Prehledy!$L$5), "U13","U11"))))</f>
        <v>U11</v>
      </c>
      <c r="F73" s="66" t="s">
        <v>58</v>
      </c>
      <c r="G73" s="94"/>
      <c r="H73" s="65">
        <f>IF(OR(ISNA(MATCH(A73,divize!$AM$24:'divize'!$AM$292,0)), ISBLANK(INDEX(divize!$AN$24:'divize'!$AN$292,MATCH(A73,divize!$AM$24:'divize'!$AM$292,0)) )), "",   INDEX(divize!$AN$24:'divize'!$AN$292,MATCH(A73,divize!$AM$24:'divize'!$AM$292,0)) )</f>
        <v>37</v>
      </c>
      <c r="I73" s="97"/>
      <c r="J73" s="80"/>
      <c r="K73">
        <f>IF(AND($F73="x",LEN(H73)&gt;0), IF(H73&lt;=44, GETPIVOTDATA("St. Č",Prehledy!$A$6)-H73+1, IF(H73&lt;=48,GETPIVOTDATA("St. Č",Prehledy!$A$6)-44,IF(H73&lt;=56,GETPIVOTDATA("St. Č",Prehledy!$A$6)-48,IF(H73&lt;=72,GETPIVOTDATA("St. Č",Prehledy!$A$6)-56,GETPIVOTDATA("St. Č",Prehledy!$A$6)-72 ) )  )  ),0)</f>
        <v>4</v>
      </c>
    </row>
    <row r="74" spans="1:11" ht="14.25" hidden="1">
      <c r="A74" s="94">
        <v>73</v>
      </c>
      <c r="B74" s="95" t="s">
        <v>75</v>
      </c>
      <c r="C74" s="95" t="s">
        <v>66</v>
      </c>
      <c r="D74" s="73">
        <v>2006</v>
      </c>
      <c r="E74" s="98" t="str">
        <f>IF( $D74=0, "", IF( AND($D74&lt;=Prehledy!$K$3,$D74&gt;=Prehledy!$L$3),"U17,U19",  IF( AND($D74&lt;=Prehledy!$K$4,$D74&gt;=Prehledy!$L$4), "U15",  IF( AND($D74&lt;=Prehledy!$K$5, $D74&gt;=Prehledy!$L$5), "U13","U11"))))</f>
        <v>U17,U19</v>
      </c>
      <c r="F74" s="66"/>
      <c r="G74" s="94"/>
      <c r="H74" s="65" t="str">
        <f>IF(OR(ISNA(MATCH(A74,divize!$AM$24:'divize'!$AM$292,0)), ISBLANK(INDEX(divize!$AN$24:'divize'!$AN$292,MATCH(A74,divize!$AM$24:'divize'!$AM$292,0)) )), "",   INDEX(divize!$AN$24:'divize'!$AN$292,MATCH(A74,divize!$AM$24:'divize'!$AM$292,0)) )</f>
        <v/>
      </c>
      <c r="I74" s="97"/>
      <c r="J74" s="80"/>
      <c r="K74">
        <f>IF(AND($F74="x",LEN(H74)&gt;0), IF(H74&lt;=44, GETPIVOTDATA("St. Č",Prehledy!$A$6)-H74+1, IF(H74&lt;=48,GETPIVOTDATA("St. Č",Prehledy!$A$6)-44,IF(H74&lt;=56,GETPIVOTDATA("St. Č",Prehledy!$A$6)-48,IF(H74&lt;=72,GETPIVOTDATA("St. Č",Prehledy!$A$6)-56,GETPIVOTDATA("St. Č",Prehledy!$A$6)-72 ) )  )  ),0)</f>
        <v>0</v>
      </c>
    </row>
    <row r="75" spans="1:11" ht="14.25" hidden="1">
      <c r="A75" s="94">
        <v>74</v>
      </c>
      <c r="B75" s="95" t="s">
        <v>69</v>
      </c>
      <c r="C75" s="95" t="s">
        <v>64</v>
      </c>
      <c r="D75" s="73">
        <v>2006</v>
      </c>
      <c r="E75" s="98" t="str">
        <f>IF( $D75=0, "", IF( AND($D75&lt;=Prehledy!$K$3,$D75&gt;=Prehledy!$L$3),"U17,U19",  IF( AND($D75&lt;=Prehledy!$K$4,$D75&gt;=Prehledy!$L$4), "U15",  IF( AND($D75&lt;=Prehledy!$K$5, $D75&gt;=Prehledy!$L$5), "U13","U11"))))</f>
        <v>U17,U19</v>
      </c>
      <c r="F75" s="66"/>
      <c r="G75" s="94"/>
      <c r="H75" s="65" t="str">
        <f>IF(OR(ISNA(MATCH(A75,divize!$AM$24:'divize'!$AM$292,0)), ISBLANK(INDEX(divize!$AN$24:'divize'!$AN$292,MATCH(A75,divize!$AM$24:'divize'!$AM$292,0)) )), "",   INDEX(divize!$AN$24:'divize'!$AN$292,MATCH(A75,divize!$AM$24:'divize'!$AM$292,0)) )</f>
        <v/>
      </c>
      <c r="I75" s="97"/>
      <c r="J75" s="80"/>
      <c r="K75">
        <f>IF(AND($F75="x",LEN(H75)&gt;0), IF(H75&lt;=44, GETPIVOTDATA("St. Č",Prehledy!$A$6)-H75+1, IF(H75&lt;=48,GETPIVOTDATA("St. Č",Prehledy!$A$6)-44,IF(H75&lt;=56,GETPIVOTDATA("St. Č",Prehledy!$A$6)-48,IF(H75&lt;=72,GETPIVOTDATA("St. Č",Prehledy!$A$6)-56,GETPIVOTDATA("St. Č",Prehledy!$A$6)-72 ) )  )  ),0)</f>
        <v>0</v>
      </c>
    </row>
    <row r="76" spans="1:11" ht="14.25" hidden="1">
      <c r="A76" s="94">
        <v>75</v>
      </c>
      <c r="B76" s="95" t="s">
        <v>137</v>
      </c>
      <c r="C76" s="95" t="s">
        <v>63</v>
      </c>
      <c r="D76" s="113">
        <v>2013</v>
      </c>
      <c r="E76" s="98" t="str">
        <f>IF( $D76=0, "", IF( AND($D76&lt;=Prehledy!$K$3,$D76&gt;=Prehledy!$L$3),"U17,U19",  IF( AND($D76&lt;=Prehledy!$K$4,$D76&gt;=Prehledy!$L$4), "U15",  IF( AND($D76&lt;=Prehledy!$K$5, $D76&gt;=Prehledy!$L$5), "U13","U11"))))</f>
        <v>U11</v>
      </c>
      <c r="F76" s="66"/>
      <c r="G76" s="94"/>
      <c r="H76" s="65" t="str">
        <f>IF(OR(ISNA(MATCH(A76,divize!$AM$24:'divize'!$AM$292,0)), ISBLANK(INDEX(divize!$AN$24:'divize'!$AN$292,MATCH(A76,divize!$AM$24:'divize'!$AM$292,0)) )), "",   INDEX(divize!$AN$24:'divize'!$AN$292,MATCH(A76,divize!$AM$24:'divize'!$AM$292,0)) )</f>
        <v/>
      </c>
      <c r="I76" s="97"/>
      <c r="J76" s="80"/>
      <c r="K76">
        <f>IF(AND($F76="x",LEN(H76)&gt;0), IF(H76&lt;=44, GETPIVOTDATA("St. Č",Prehledy!$A$6)-H76+1, IF(H76&lt;=48,GETPIVOTDATA("St. Č",Prehledy!$A$6)-44,IF(H76&lt;=56,GETPIVOTDATA("St. Č",Prehledy!$A$6)-48,IF(H76&lt;=72,GETPIVOTDATA("St. Č",Prehledy!$A$6)-56,GETPIVOTDATA("St. Č",Prehledy!$A$6)-72 ) )  )  ),0)</f>
        <v>0</v>
      </c>
    </row>
    <row r="77" spans="1:11" ht="14.25" hidden="1">
      <c r="A77" s="94">
        <v>76</v>
      </c>
      <c r="B77" s="95" t="s">
        <v>140</v>
      </c>
      <c r="C77" s="95" t="s">
        <v>63</v>
      </c>
      <c r="D77" s="73">
        <v>2014</v>
      </c>
      <c r="E77" s="98" t="str">
        <f>IF( $D77=0, "", IF( AND($D77&lt;=Prehledy!$K$3,$D77&gt;=Prehledy!$L$3),"U17,U19",  IF( AND($D77&lt;=Prehledy!$K$4,$D77&gt;=Prehledy!$L$4), "U15",  IF( AND($D77&lt;=Prehledy!$K$5, $D77&gt;=Prehledy!$L$5), "U13","U11"))))</f>
        <v>U11</v>
      </c>
      <c r="F77" s="66"/>
      <c r="G77" s="94"/>
      <c r="H77" s="65" t="str">
        <f>IF(OR(ISNA(MATCH(A77,divize!$AM$24:'divize'!$AM$292,0)), ISBLANK(INDEX(divize!$AN$24:'divize'!$AN$292,MATCH(A77,divize!$AM$24:'divize'!$AM$292,0)) )), "",   INDEX(divize!$AN$24:'divize'!$AN$292,MATCH(A77,divize!$AM$24:'divize'!$AM$292,0)) )</f>
        <v/>
      </c>
      <c r="I77" s="97"/>
      <c r="J77" s="80"/>
      <c r="K77">
        <f>IF(AND($F77="x",LEN(H77)&gt;0), IF(H77&lt;=44, GETPIVOTDATA("St. Č",Prehledy!$A$6)-H77+1, IF(H77&lt;=48,GETPIVOTDATA("St. Č",Prehledy!$A$6)-44,IF(H77&lt;=56,GETPIVOTDATA("St. Č",Prehledy!$A$6)-48,IF(H77&lt;=72,GETPIVOTDATA("St. Č",Prehledy!$A$6)-56,GETPIVOTDATA("St. Č",Prehledy!$A$6)-72 ) )  )  ),0)</f>
        <v>0</v>
      </c>
    </row>
    <row r="78" spans="1:11" ht="14.25" hidden="1">
      <c r="A78" s="94">
        <v>77</v>
      </c>
      <c r="B78" s="95" t="s">
        <v>111</v>
      </c>
      <c r="C78" s="95" t="s">
        <v>63</v>
      </c>
      <c r="D78" s="73">
        <v>2011</v>
      </c>
      <c r="E78" s="98" t="str">
        <f>IF( $D78=0, "", IF( AND($D78&lt;=Prehledy!$K$3,$D78&gt;=Prehledy!$L$3),"U17,U19",  IF( AND($D78&lt;=Prehledy!$K$4,$D78&gt;=Prehledy!$L$4), "U15",  IF( AND($D78&lt;=Prehledy!$K$5, $D78&gt;=Prehledy!$L$5), "U13","U11"))))</f>
        <v>U13</v>
      </c>
      <c r="F78" s="66"/>
      <c r="G78" s="94"/>
      <c r="H78" s="65" t="str">
        <f>IF(OR(ISNA(MATCH(A78,divize!$AM$24:'divize'!$AM$292,0)), ISBLANK(INDEX(divize!$AN$24:'divize'!$AN$292,MATCH(A78,divize!$AM$24:'divize'!$AM$292,0)) )), "",   INDEX(divize!$AN$24:'divize'!$AN$292,MATCH(A78,divize!$AM$24:'divize'!$AM$292,0)) )</f>
        <v/>
      </c>
      <c r="I78" s="97"/>
      <c r="J78" s="80"/>
      <c r="K78">
        <f>IF(AND($F78="x",LEN(H78)&gt;0), IF(H78&lt;=44, GETPIVOTDATA("St. Č",Prehledy!$A$6)-H78+1, IF(H78&lt;=48,GETPIVOTDATA("St. Č",Prehledy!$A$6)-44,IF(H78&lt;=56,GETPIVOTDATA("St. Č",Prehledy!$A$6)-48,IF(H78&lt;=72,GETPIVOTDATA("St. Č",Prehledy!$A$6)-56,GETPIVOTDATA("St. Č",Prehledy!$A$6)-72 ) )  )  ),0)</f>
        <v>0</v>
      </c>
    </row>
    <row r="79" spans="1:11" ht="14.25" hidden="1">
      <c r="A79" s="94">
        <v>78</v>
      </c>
      <c r="B79" s="95" t="s">
        <v>172</v>
      </c>
      <c r="C79" s="95" t="s">
        <v>74</v>
      </c>
      <c r="D79" s="73">
        <v>2010</v>
      </c>
      <c r="E79" s="98" t="str">
        <f>IF( $D79=0, "", IF( AND($D79&lt;=Prehledy!$K$3,$D79&gt;=Prehledy!$L$3),"U17,U19",  IF( AND($D79&lt;=Prehledy!$K$4,$D79&gt;=Prehledy!$L$4), "U15",  IF( AND($D79&lt;=Prehledy!$K$5, $D79&gt;=Prehledy!$L$5), "U13","U11"))))</f>
        <v>U15</v>
      </c>
      <c r="F79" s="66"/>
      <c r="G79" s="94"/>
      <c r="H79" s="65" t="str">
        <f>IF(OR(ISNA(MATCH(A79,divize!$AM$24:'divize'!$AM$292,0)), ISBLANK(INDEX(divize!$AN$24:'divize'!$AN$292,MATCH(A79,divize!$AM$24:'divize'!$AM$292,0)) )), "",   INDEX(divize!$AN$24:'divize'!$AN$292,MATCH(A79,divize!$AM$24:'divize'!$AM$292,0)) )</f>
        <v/>
      </c>
      <c r="I79" s="97"/>
      <c r="J79" s="80"/>
      <c r="K79">
        <f>IF(AND($F79="x",LEN(H79)&gt;0), IF(H79&lt;=44, GETPIVOTDATA("St. Č",Prehledy!$A$6)-H79+1, IF(H79&lt;=48,GETPIVOTDATA("St. Č",Prehledy!$A$6)-44,IF(H79&lt;=56,GETPIVOTDATA("St. Č",Prehledy!$A$6)-48,IF(H79&lt;=72,GETPIVOTDATA("St. Č",Prehledy!$A$6)-56,GETPIVOTDATA("St. Č",Prehledy!$A$6)-72 ) )  )  ),0)</f>
        <v>0</v>
      </c>
    </row>
    <row r="80" spans="1:11" ht="14.25" hidden="1">
      <c r="A80" s="94">
        <v>79</v>
      </c>
      <c r="B80" s="95" t="s">
        <v>141</v>
      </c>
      <c r="C80" s="95" t="s">
        <v>63</v>
      </c>
      <c r="D80" s="73">
        <v>2016</v>
      </c>
      <c r="E80" s="98" t="str">
        <f>IF( $D80=0, "", IF( AND($D80&lt;=Prehledy!$K$3,$D80&gt;=Prehledy!$L$3),"U17,U19",  IF( AND($D80&lt;=Prehledy!$K$4,$D80&gt;=Prehledy!$L$4), "U15",  IF( AND($D80&lt;=Prehledy!$K$5, $D80&gt;=Prehledy!$L$5), "U13","U11"))))</f>
        <v>U11</v>
      </c>
      <c r="F80" s="66"/>
      <c r="G80" s="94"/>
      <c r="H80" s="65" t="str">
        <f>IF(OR(ISNA(MATCH(A80,divize!$AM$24:'divize'!$AM$292,0)), ISBLANK(INDEX(divize!$AN$24:'divize'!$AN$292,MATCH(A80,divize!$AM$24:'divize'!$AM$292,0)) )), "",   INDEX(divize!$AN$24:'divize'!$AN$292,MATCH(A80,divize!$AM$24:'divize'!$AM$292,0)) )</f>
        <v/>
      </c>
      <c r="I80" s="97"/>
      <c r="J80" s="80"/>
      <c r="K80">
        <f>IF(AND($F80="x",LEN(H80)&gt;0), IF(H80&lt;=44, GETPIVOTDATA("St. Č",Prehledy!$A$6)-H80+1, IF(H80&lt;=48,GETPIVOTDATA("St. Č",Prehledy!$A$6)-44,IF(H80&lt;=56,GETPIVOTDATA("St. Č",Prehledy!$A$6)-48,IF(H80&lt;=72,GETPIVOTDATA("St. Č",Prehledy!$A$6)-56,GETPIVOTDATA("St. Č",Prehledy!$A$6)-72 ) )  )  ),0)</f>
        <v>0</v>
      </c>
    </row>
    <row r="81" spans="1:11" ht="14.25" hidden="1">
      <c r="A81" s="94">
        <v>80</v>
      </c>
      <c r="B81" s="95" t="s">
        <v>157</v>
      </c>
      <c r="C81" s="95" t="s">
        <v>120</v>
      </c>
      <c r="D81" s="73">
        <v>2011</v>
      </c>
      <c r="E81" s="98" t="str">
        <f>IF( $D81=0, "", IF( AND($D81&lt;=Prehledy!$K$3,$D81&gt;=Prehledy!$L$3),"U17,U19",  IF( AND($D81&lt;=Prehledy!$K$4,$D81&gt;=Prehledy!$L$4), "U15",  IF( AND($D81&lt;=Prehledy!$K$5, $D81&gt;=Prehledy!$L$5), "U13","U11"))))</f>
        <v>U13</v>
      </c>
      <c r="F81" s="66"/>
      <c r="G81" s="94"/>
      <c r="H81" s="65" t="str">
        <f>IF(OR(ISNA(MATCH(A81,divize!$AM$24:'divize'!$AM$292,0)), ISBLANK(INDEX(divize!$AN$24:'divize'!$AN$292,MATCH(A81,divize!$AM$24:'divize'!$AM$292,0)) )), "",   INDEX(divize!$AN$24:'divize'!$AN$292,MATCH(A81,divize!$AM$24:'divize'!$AM$292,0)) )</f>
        <v/>
      </c>
      <c r="I81" s="97"/>
      <c r="J81" s="80"/>
      <c r="K81">
        <f>IF(AND($F81="x",LEN(H81)&gt;0), IF(H81&lt;=44, GETPIVOTDATA("St. Č",Prehledy!$A$6)-H81+1, IF(H81&lt;=48,GETPIVOTDATA("St. Č",Prehledy!$A$6)-44,IF(H81&lt;=56,GETPIVOTDATA("St. Č",Prehledy!$A$6)-48,IF(H81&lt;=72,GETPIVOTDATA("St. Č",Prehledy!$A$6)-56,GETPIVOTDATA("St. Č",Prehledy!$A$6)-72 ) )  )  ),0)</f>
        <v>0</v>
      </c>
    </row>
    <row r="82" spans="1:11" ht="14.25" hidden="1">
      <c r="A82" s="94">
        <v>81</v>
      </c>
      <c r="B82" s="95" t="s">
        <v>71</v>
      </c>
      <c r="C82" s="95" t="s">
        <v>66</v>
      </c>
      <c r="D82" s="73">
        <v>2006</v>
      </c>
      <c r="E82" s="98" t="str">
        <f>IF( $D82=0, "", IF( AND($D82&lt;=Prehledy!$K$3,$D82&gt;=Prehledy!$L$3),"U17,U19",  IF( AND($D82&lt;=Prehledy!$K$4,$D82&gt;=Prehledy!$L$4), "U15",  IF( AND($D82&lt;=Prehledy!$K$5, $D82&gt;=Prehledy!$L$5), "U13","U11"))))</f>
        <v>U17,U19</v>
      </c>
      <c r="F82" s="66"/>
      <c r="G82" s="94"/>
      <c r="H82" s="65" t="str">
        <f>IF(OR(ISNA(MATCH(A82,divize!$AM$24:'divize'!$AM$292,0)), ISBLANK(INDEX(divize!$AN$24:'divize'!$AN$292,MATCH(A82,divize!$AM$24:'divize'!$AM$292,0)) )), "",   INDEX(divize!$AN$24:'divize'!$AN$292,MATCH(A82,divize!$AM$24:'divize'!$AM$292,0)) )</f>
        <v/>
      </c>
      <c r="I82" s="97"/>
      <c r="J82" s="80"/>
      <c r="K82">
        <f>IF(AND($F82="x",LEN(H82)&gt;0), IF(H82&lt;=44, GETPIVOTDATA("St. Č",Prehledy!$A$6)-H82+1, IF(H82&lt;=48,GETPIVOTDATA("St. Č",Prehledy!$A$6)-44,IF(H82&lt;=56,GETPIVOTDATA("St. Č",Prehledy!$A$6)-48,IF(H82&lt;=72,GETPIVOTDATA("St. Č",Prehledy!$A$6)-56,GETPIVOTDATA("St. Č",Prehledy!$A$6)-72 ) )  )  ),0)</f>
        <v>0</v>
      </c>
    </row>
    <row r="83" spans="1:11" ht="14.25" hidden="1">
      <c r="A83" s="94">
        <v>82</v>
      </c>
      <c r="B83" s="95" t="s">
        <v>171</v>
      </c>
      <c r="C83" s="95" t="s">
        <v>142</v>
      </c>
      <c r="D83" s="73">
        <v>2012</v>
      </c>
      <c r="E83" s="98" t="str">
        <f>IF( $D83=0, "", IF( AND($D83&lt;=Prehledy!$K$3,$D83&gt;=Prehledy!$L$3),"U17,U19",  IF( AND($D83&lt;=Prehledy!$K$4,$D83&gt;=Prehledy!$L$4), "U15",  IF( AND($D83&lt;=Prehledy!$K$5, $D83&gt;=Prehledy!$L$5), "U13","U11"))))</f>
        <v>U13</v>
      </c>
      <c r="F83" s="66"/>
      <c r="G83" s="94"/>
      <c r="H83" s="65" t="str">
        <f>IF(OR(ISNA(MATCH(A83,divize!$AM$24:'divize'!$AM$292,0)), ISBLANK(INDEX(divize!$AN$24:'divize'!$AN$292,MATCH(A83,divize!$AM$24:'divize'!$AM$292,0)) )), "",   INDEX(divize!$AN$24:'divize'!$AN$292,MATCH(A83,divize!$AM$24:'divize'!$AM$292,0)) )</f>
        <v/>
      </c>
      <c r="I83" s="97"/>
      <c r="J83" s="80"/>
      <c r="K83">
        <f>IF(AND($F83="x",LEN(H83)&gt;0), IF(H83&lt;=44, GETPIVOTDATA("St. Č",Prehledy!$A$6)-H83+1, IF(H83&lt;=48,GETPIVOTDATA("St. Č",Prehledy!$A$6)-44,IF(H83&lt;=56,GETPIVOTDATA("St. Č",Prehledy!$A$6)-48,IF(H83&lt;=72,GETPIVOTDATA("St. Č",Prehledy!$A$6)-56,GETPIVOTDATA("St. Č",Prehledy!$A$6)-72 ) )  )  ),0)</f>
        <v>0</v>
      </c>
    </row>
    <row r="84" spans="1:11" ht="14.25" hidden="1">
      <c r="A84" s="94">
        <v>83</v>
      </c>
      <c r="B84" s="95" t="s">
        <v>150</v>
      </c>
      <c r="C84" s="95" t="s">
        <v>66</v>
      </c>
      <c r="D84" s="73">
        <v>2011</v>
      </c>
      <c r="E84" s="98" t="str">
        <f>IF( $D84=0, "", IF( AND($D84&lt;=Prehledy!$K$3,$D84&gt;=Prehledy!$L$3),"U17,U19",  IF( AND($D84&lt;=Prehledy!$K$4,$D84&gt;=Prehledy!$L$4), "U15",  IF( AND($D84&lt;=Prehledy!$K$5, $D84&gt;=Prehledy!$L$5), "U13","U11"))))</f>
        <v>U13</v>
      </c>
      <c r="F84" s="66"/>
      <c r="G84" s="94"/>
      <c r="H84" s="65" t="str">
        <f>IF(OR(ISNA(MATCH(A84,divize!$AM$24:'divize'!$AM$292,0)), ISBLANK(INDEX(divize!$AN$24:'divize'!$AN$292,MATCH(A84,divize!$AM$24:'divize'!$AM$292,0)) )), "",   INDEX(divize!$AN$24:'divize'!$AN$292,MATCH(A84,divize!$AM$24:'divize'!$AM$292,0)) )</f>
        <v/>
      </c>
      <c r="I84" s="97"/>
      <c r="J84" s="80"/>
      <c r="K84">
        <f>IF(AND($F84="x",LEN(H84)&gt;0), IF(H84&lt;=44, GETPIVOTDATA("St. Č",Prehledy!$A$6)-H84+1, IF(H84&lt;=48,GETPIVOTDATA("St. Č",Prehledy!$A$6)-44,IF(H84&lt;=56,GETPIVOTDATA("St. Č",Prehledy!$A$6)-48,IF(H84&lt;=72,GETPIVOTDATA("St. Č",Prehledy!$A$6)-56,GETPIVOTDATA("St. Č",Prehledy!$A$6)-72 ) )  )  ),0)</f>
        <v>0</v>
      </c>
    </row>
    <row r="85" spans="1:11" ht="14.25">
      <c r="A85" s="94">
        <v>84</v>
      </c>
      <c r="B85" s="95" t="s">
        <v>174</v>
      </c>
      <c r="C85" s="95" t="s">
        <v>63</v>
      </c>
      <c r="D85" s="73">
        <v>2012</v>
      </c>
      <c r="E85" s="98" t="str">
        <f>IF( $D85=0, "", IF( AND($D85&lt;=Prehledy!$K$3,$D85&gt;=Prehledy!$L$3),"U17,U19",  IF( AND($D85&lt;=Prehledy!$K$4,$D85&gt;=Prehledy!$L$4), "U15",  IF( AND($D85&lt;=Prehledy!$K$5, $D85&gt;=Prehledy!$L$5), "U13","U11"))))</f>
        <v>U13</v>
      </c>
      <c r="F85" s="66" t="s">
        <v>58</v>
      </c>
      <c r="G85" s="94"/>
      <c r="H85" s="65">
        <f>IF(OR(ISNA(MATCH(A85,divize!$AM$24:'divize'!$AM$292,0)), ISBLANK(INDEX(divize!$AN$24:'divize'!$AN$292,MATCH(A85,divize!$AM$24:'divize'!$AM$292,0)) )), "",   INDEX(divize!$AN$24:'divize'!$AN$292,MATCH(A85,divize!$AM$24:'divize'!$AM$292,0)) )</f>
        <v>30</v>
      </c>
      <c r="I85" s="97"/>
      <c r="J85" s="80"/>
      <c r="K85">
        <f>IF(AND($F85="x",LEN(H85)&gt;0), IF(H85&lt;=44, GETPIVOTDATA("St. Č",Prehledy!$A$6)-H85+1, IF(H85&lt;=48,GETPIVOTDATA("St. Č",Prehledy!$A$6)-44,IF(H85&lt;=56,GETPIVOTDATA("St. Č",Prehledy!$A$6)-48,IF(H85&lt;=72,GETPIVOTDATA("St. Č",Prehledy!$A$6)-56,GETPIVOTDATA("St. Č",Prehledy!$A$6)-72 ) )  )  ),0)</f>
        <v>11</v>
      </c>
    </row>
    <row r="86" spans="1:11" ht="14.25" hidden="1">
      <c r="A86" s="94">
        <v>85</v>
      </c>
      <c r="B86" s="95" t="s">
        <v>79</v>
      </c>
      <c r="C86" s="95" t="s">
        <v>64</v>
      </c>
      <c r="D86" s="73">
        <v>2008</v>
      </c>
      <c r="E86" s="98" t="str">
        <f>IF( $D86=0, "", IF( AND($D86&lt;=Prehledy!$K$3,$D86&gt;=Prehledy!$L$3),"U17,U19",  IF( AND($D86&lt;=Prehledy!$K$4,$D86&gt;=Prehledy!$L$4), "U15",  IF( AND($D86&lt;=Prehledy!$K$5, $D86&gt;=Prehledy!$L$5), "U13","U11"))))</f>
        <v>U17,U19</v>
      </c>
      <c r="F86" s="66"/>
      <c r="G86" s="94"/>
      <c r="H86" s="65" t="str">
        <f>IF(OR(ISNA(MATCH(A86,divize!$AM$24:'divize'!$AM$292,0)), ISBLANK(INDEX(divize!$AN$24:'divize'!$AN$292,MATCH(A86,divize!$AM$24:'divize'!$AM$292,0)) )), "",   INDEX(divize!$AN$24:'divize'!$AN$292,MATCH(A86,divize!$AM$24:'divize'!$AM$292,0)) )</f>
        <v/>
      </c>
      <c r="I86" s="97"/>
      <c r="J86" s="80"/>
      <c r="K86">
        <f>IF(AND($F86="x",LEN(H86)&gt;0), IF(H86&lt;=44, GETPIVOTDATA("St. Č",Prehledy!$A$6)-H86+1, IF(H86&lt;=48,GETPIVOTDATA("St. Č",Prehledy!$A$6)-44,IF(H86&lt;=56,GETPIVOTDATA("St. Č",Prehledy!$A$6)-48,IF(H86&lt;=72,GETPIVOTDATA("St. Č",Prehledy!$A$6)-56,GETPIVOTDATA("St. Č",Prehledy!$A$6)-72 ) )  )  ),0)</f>
        <v>0</v>
      </c>
    </row>
    <row r="87" spans="1:11" ht="14.25" hidden="1">
      <c r="A87" s="94">
        <v>86</v>
      </c>
      <c r="B87" s="95" t="s">
        <v>151</v>
      </c>
      <c r="C87" s="95" t="s">
        <v>74</v>
      </c>
      <c r="D87" s="73">
        <v>2010</v>
      </c>
      <c r="E87" s="98" t="str">
        <f>IF( $D87=0, "", IF( AND($D87&lt;=Prehledy!$K$3,$D87&gt;=Prehledy!$L$3),"U17,U19",  IF( AND($D87&lt;=Prehledy!$K$4,$D87&gt;=Prehledy!$L$4), "U15",  IF( AND($D87&lt;=Prehledy!$K$5, $D87&gt;=Prehledy!$L$5), "U13","U11"))))</f>
        <v>U15</v>
      </c>
      <c r="F87" s="66"/>
      <c r="G87" s="94"/>
      <c r="H87" s="65" t="str">
        <f>IF(OR(ISNA(MATCH(A87,divize!$AM$24:'divize'!$AM$292,0)), ISBLANK(INDEX(divize!$AN$24:'divize'!$AN$292,MATCH(A87,divize!$AM$24:'divize'!$AM$292,0)) )), "",   INDEX(divize!$AN$24:'divize'!$AN$292,MATCH(A87,divize!$AM$24:'divize'!$AM$292,0)) )</f>
        <v/>
      </c>
      <c r="I87" s="97"/>
      <c r="J87" s="80"/>
      <c r="K87">
        <f>IF(AND($F87="x",LEN(H87)&gt;0), IF(H87&lt;=44, GETPIVOTDATA("St. Č",Prehledy!$A$6)-H87+1, IF(H87&lt;=48,GETPIVOTDATA("St. Č",Prehledy!$A$6)-44,IF(H87&lt;=56,GETPIVOTDATA("St. Č",Prehledy!$A$6)-48,IF(H87&lt;=72,GETPIVOTDATA("St. Č",Prehledy!$A$6)-56,GETPIVOTDATA("St. Č",Prehledy!$A$6)-72 ) )  )  ),0)</f>
        <v>0</v>
      </c>
    </row>
    <row r="88" spans="1:11" ht="14.25">
      <c r="A88" s="94">
        <v>87</v>
      </c>
      <c r="B88" s="95" t="s">
        <v>162</v>
      </c>
      <c r="C88" s="95" t="s">
        <v>63</v>
      </c>
      <c r="D88" s="73">
        <v>2015</v>
      </c>
      <c r="E88" s="98" t="str">
        <f>IF( $D88=0, "", IF( AND($D88&lt;=Prehledy!$K$3,$D88&gt;=Prehledy!$L$3),"U17,U19",  IF( AND($D88&lt;=Prehledy!$K$4,$D88&gt;=Prehledy!$L$4), "U15",  IF( AND($D88&lt;=Prehledy!$K$5, $D88&gt;=Prehledy!$L$5), "U13","U11"))))</f>
        <v>U11</v>
      </c>
      <c r="F88" s="66" t="s">
        <v>58</v>
      </c>
      <c r="G88" s="94"/>
      <c r="H88" s="65">
        <f>IF(OR(ISNA(MATCH(A88,divize!$AM$24:'divize'!$AM$292,0)), ISBLANK(INDEX(divize!$AN$24:'divize'!$AN$292,MATCH(A88,divize!$AM$24:'divize'!$AM$292,0)) )), "",   INDEX(divize!$AN$24:'divize'!$AN$292,MATCH(A88,divize!$AM$24:'divize'!$AM$292,0)) )</f>
        <v>40</v>
      </c>
      <c r="I88" s="97"/>
      <c r="J88" s="80"/>
      <c r="K88">
        <f>IF(AND($F88="x",LEN(H88)&gt;0), IF(H88&lt;=44, GETPIVOTDATA("St. Č",Prehledy!$A$6)-H88+1, IF(H88&lt;=48,GETPIVOTDATA("St. Č",Prehledy!$A$6)-44,IF(H88&lt;=56,GETPIVOTDATA("St. Č",Prehledy!$A$6)-48,IF(H88&lt;=72,GETPIVOTDATA("St. Č",Prehledy!$A$6)-56,GETPIVOTDATA("St. Č",Prehledy!$A$6)-72 ) )  )  ),0)</f>
        <v>1</v>
      </c>
    </row>
    <row r="89" spans="1:11" ht="14.25">
      <c r="A89" s="94">
        <v>88</v>
      </c>
      <c r="B89" s="95" t="s">
        <v>173</v>
      </c>
      <c r="C89" s="95" t="s">
        <v>63</v>
      </c>
      <c r="D89" s="73">
        <v>2012</v>
      </c>
      <c r="E89" s="98" t="str">
        <f>IF( $D89=0, "", IF( AND($D89&lt;=Prehledy!$K$3,$D89&gt;=Prehledy!$L$3),"U17,U19",  IF( AND($D89&lt;=Prehledy!$K$4,$D89&gt;=Prehledy!$L$4), "U15",  IF( AND($D89&lt;=Prehledy!$K$5, $D89&gt;=Prehledy!$L$5), "U13","U11"))))</f>
        <v>U13</v>
      </c>
      <c r="F89" s="66" t="s">
        <v>58</v>
      </c>
      <c r="G89" s="94"/>
      <c r="H89" s="65">
        <f>IF(OR(ISNA(MATCH(A89,divize!$AM$24:'divize'!$AM$292,0)), ISBLANK(INDEX(divize!$AN$24:'divize'!$AN$292,MATCH(A89,divize!$AM$24:'divize'!$AM$292,0)) )), "",   INDEX(divize!$AN$24:'divize'!$AN$292,MATCH(A89,divize!$AM$24:'divize'!$AM$292,0)) )</f>
        <v>32</v>
      </c>
      <c r="I89" s="97"/>
      <c r="J89" s="80"/>
      <c r="K89">
        <f>IF(AND($F89="x",LEN(H89)&gt;0), IF(H89&lt;=44, GETPIVOTDATA("St. Č",Prehledy!$A$6)-H89+1, IF(H89&lt;=48,GETPIVOTDATA("St. Č",Prehledy!$A$6)-44,IF(H89&lt;=56,GETPIVOTDATA("St. Č",Prehledy!$A$6)-48,IF(H89&lt;=72,GETPIVOTDATA("St. Č",Prehledy!$A$6)-56,GETPIVOTDATA("St. Č",Prehledy!$A$6)-72 ) )  )  ),0)</f>
        <v>9</v>
      </c>
    </row>
    <row r="90" spans="1:11" ht="14.25" hidden="1">
      <c r="A90" s="94">
        <v>89</v>
      </c>
      <c r="B90" s="95" t="s">
        <v>138</v>
      </c>
      <c r="C90" s="95" t="s">
        <v>63</v>
      </c>
      <c r="D90" s="73">
        <v>2013</v>
      </c>
      <c r="E90" s="98" t="str">
        <f>IF( $D90=0, "", IF( AND($D90&lt;=Prehledy!$K$3,$D90&gt;=Prehledy!$L$3),"U17,U19",  IF( AND($D90&lt;=Prehledy!$K$4,$D90&gt;=Prehledy!$L$4), "U15",  IF( AND($D90&lt;=Prehledy!$K$5, $D90&gt;=Prehledy!$L$5), "U13","U11"))))</f>
        <v>U11</v>
      </c>
      <c r="F90" s="66"/>
      <c r="G90" s="94"/>
      <c r="H90" s="65" t="str">
        <f>IF(OR(ISNA(MATCH(A90,divize!$AM$24:'divize'!$AM$292,0)), ISBLANK(INDEX(divize!$AN$24:'divize'!$AN$292,MATCH(A90,divize!$AM$24:'divize'!$AM$292,0)) )), "",   INDEX(divize!$AN$24:'divize'!$AN$292,MATCH(A90,divize!$AM$24:'divize'!$AM$292,0)) )</f>
        <v/>
      </c>
      <c r="I90" s="97"/>
      <c r="J90" s="80"/>
      <c r="K90">
        <f>IF(AND($F90="x",LEN(H90)&gt;0), IF(H90&lt;=44, GETPIVOTDATA("St. Č",Prehledy!$A$6)-H90+1, IF(H90&lt;=48,GETPIVOTDATA("St. Č",Prehledy!$A$6)-44,IF(H90&lt;=56,GETPIVOTDATA("St. Č",Prehledy!$A$6)-48,IF(H90&lt;=72,GETPIVOTDATA("St. Č",Prehledy!$A$6)-56,GETPIVOTDATA("St. Č",Prehledy!$A$6)-72 ) )  )  ),0)</f>
        <v>0</v>
      </c>
    </row>
    <row r="91" spans="1:11" ht="14.25" hidden="1">
      <c r="A91" s="94">
        <v>90</v>
      </c>
      <c r="B91" s="95" t="s">
        <v>176</v>
      </c>
      <c r="C91" s="95" t="s">
        <v>62</v>
      </c>
      <c r="D91" s="73">
        <v>2014</v>
      </c>
      <c r="E91" s="98" t="str">
        <f>IF( $D91=0, "", IF( AND($D91&lt;=Prehledy!$K$3,$D91&gt;=Prehledy!$L$3),"U17,U19",  IF( AND($D91&lt;=Prehledy!$K$4,$D91&gt;=Prehledy!$L$4), "U15",  IF( AND($D91&lt;=Prehledy!$K$5, $D91&gt;=Prehledy!$L$5), "U13","U11"))))</f>
        <v>U11</v>
      </c>
      <c r="F91" s="66"/>
      <c r="G91" s="94"/>
      <c r="H91" s="65" t="str">
        <f>IF(OR(ISNA(MATCH(A91,divize!$AM$24:'divize'!$AM$292,0)), ISBLANK(INDEX(divize!$AN$24:'divize'!$AN$292,MATCH(A91,divize!$AM$24:'divize'!$AM$292,0)) )), "",   INDEX(divize!$AN$24:'divize'!$AN$292,MATCH(A91,divize!$AM$24:'divize'!$AM$292,0)) )</f>
        <v/>
      </c>
      <c r="I91" s="97"/>
      <c r="J91" s="80"/>
      <c r="K91">
        <f>IF(AND($F91="x",LEN(H91)&gt;0), IF(H91&lt;=44, GETPIVOTDATA("St. Č",Prehledy!$A$6)-H91+1, IF(H91&lt;=48,GETPIVOTDATA("St. Č",Prehledy!$A$6)-44,IF(H91&lt;=56,GETPIVOTDATA("St. Č",Prehledy!$A$6)-48,IF(H91&lt;=72,GETPIVOTDATA("St. Č",Prehledy!$A$6)-56,GETPIVOTDATA("St. Č",Prehledy!$A$6)-72 ) )  )  ),0)</f>
        <v>0</v>
      </c>
    </row>
    <row r="92" spans="1:11" ht="14.25" hidden="1">
      <c r="A92" s="94">
        <v>91</v>
      </c>
      <c r="B92" s="95" t="s">
        <v>180</v>
      </c>
      <c r="C92" s="95" t="s">
        <v>65</v>
      </c>
      <c r="D92" s="73">
        <v>2009</v>
      </c>
      <c r="E92" s="98" t="str">
        <f>IF( $D92=0, "", IF( AND($D92&lt;=Prehledy!$K$3,$D92&gt;=Prehledy!$L$3),"U17,U19",  IF( AND($D92&lt;=Prehledy!$K$4,$D92&gt;=Prehledy!$L$4), "U15",  IF( AND($D92&lt;=Prehledy!$K$5, $D92&gt;=Prehledy!$L$5), "U13","U11"))))</f>
        <v>U15</v>
      </c>
      <c r="F92" s="66"/>
      <c r="G92" s="94"/>
      <c r="H92" s="65" t="str">
        <f>IF(OR(ISNA(MATCH(A92,divize!$AM$24:'divize'!$AM$292,0)), ISBLANK(INDEX(divize!$AN$24:'divize'!$AN$292,MATCH(A92,divize!$AM$24:'divize'!$AM$292,0)) )), "",   INDEX(divize!$AN$24:'divize'!$AN$292,MATCH(A92,divize!$AM$24:'divize'!$AM$292,0)) )</f>
        <v/>
      </c>
      <c r="I92" s="97"/>
      <c r="J92" s="80"/>
      <c r="K92">
        <f>IF(AND($F92="x",LEN(H92)&gt;0), IF(H92&lt;=44, GETPIVOTDATA("St. Č",Prehledy!$A$6)-H92+1, IF(H92&lt;=48,GETPIVOTDATA("St. Č",Prehledy!$A$6)-44,IF(H92&lt;=56,GETPIVOTDATA("St. Č",Prehledy!$A$6)-48,IF(H92&lt;=72,GETPIVOTDATA("St. Č",Prehledy!$A$6)-56,GETPIVOTDATA("St. Č",Prehledy!$A$6)-72 ) )  )  ),0)</f>
        <v>0</v>
      </c>
    </row>
    <row r="93" spans="1:11" ht="14.25" hidden="1">
      <c r="A93" s="94">
        <v>92</v>
      </c>
      <c r="B93" s="95" t="s">
        <v>156</v>
      </c>
      <c r="C93" s="95" t="s">
        <v>120</v>
      </c>
      <c r="D93" s="73">
        <v>2011</v>
      </c>
      <c r="E93" s="98" t="str">
        <f>IF( $D93=0, "", IF( AND($D93&lt;=Prehledy!$K$3,$D93&gt;=Prehledy!$L$3),"U17,U19",  IF( AND($D93&lt;=Prehledy!$K$4,$D93&gt;=Prehledy!$L$4), "U15",  IF( AND($D93&lt;=Prehledy!$K$5, $D93&gt;=Prehledy!$L$5), "U13","U11"))))</f>
        <v>U13</v>
      </c>
      <c r="F93" s="66"/>
      <c r="G93" s="94"/>
      <c r="H93" s="65" t="str">
        <f>IF(OR(ISNA(MATCH(A93,divize!$AM$24:'divize'!$AM$292,0)), ISBLANK(INDEX(divize!$AN$24:'divize'!$AN$292,MATCH(A93,divize!$AM$24:'divize'!$AM$292,0)) )), "",   INDEX(divize!$AN$24:'divize'!$AN$292,MATCH(A93,divize!$AM$24:'divize'!$AM$292,0)) )</f>
        <v/>
      </c>
      <c r="I93" s="97"/>
      <c r="J93" s="80"/>
      <c r="K93">
        <f>IF(AND($F93="x",LEN(H93)&gt;0), IF(H93&lt;=44, GETPIVOTDATA("St. Č",Prehledy!$A$6)-H93+1, IF(H93&lt;=48,GETPIVOTDATA("St. Č",Prehledy!$A$6)-44,IF(H93&lt;=56,GETPIVOTDATA("St. Č",Prehledy!$A$6)-48,IF(H93&lt;=72,GETPIVOTDATA("St. Č",Prehledy!$A$6)-56,GETPIVOTDATA("St. Č",Prehledy!$A$6)-72 ) )  )  ),0)</f>
        <v>0</v>
      </c>
    </row>
    <row r="94" spans="1:11" ht="14.25" hidden="1">
      <c r="A94" s="94">
        <v>93</v>
      </c>
      <c r="B94" s="95" t="s">
        <v>127</v>
      </c>
      <c r="C94" s="95" t="s">
        <v>66</v>
      </c>
      <c r="D94" s="73">
        <v>2014</v>
      </c>
      <c r="E94" s="98" t="str">
        <f>IF( $D94=0, "", IF( AND($D94&lt;=Prehledy!$K$3,$D94&gt;=Prehledy!$L$3),"U17,U19",  IF( AND($D94&lt;=Prehledy!$K$4,$D94&gt;=Prehledy!$L$4), "U15",  IF( AND($D94&lt;=Prehledy!$K$5, $D94&gt;=Prehledy!$L$5), "U13","U11"))))</f>
        <v>U11</v>
      </c>
      <c r="F94" s="66"/>
      <c r="G94" s="94"/>
      <c r="H94" s="65" t="str">
        <f>IF(OR(ISNA(MATCH(A94,divize!$AM$24:'divize'!$AM$292,0)), ISBLANK(INDEX(divize!$AN$24:'divize'!$AN$292,MATCH(A94,divize!$AM$24:'divize'!$AM$292,0)) )), "",   INDEX(divize!$AN$24:'divize'!$AN$292,MATCH(A94,divize!$AM$24:'divize'!$AM$292,0)) )</f>
        <v/>
      </c>
      <c r="I94" s="97"/>
      <c r="J94" s="80"/>
      <c r="K94">
        <f>IF(AND($F94="x",LEN(H94)&gt;0), IF(H94&lt;=44, GETPIVOTDATA("St. Č",Prehledy!$A$6)-H94+1, IF(H94&lt;=48,GETPIVOTDATA("St. Č",Prehledy!$A$6)-44,IF(H94&lt;=56,GETPIVOTDATA("St. Č",Prehledy!$A$6)-48,IF(H94&lt;=72,GETPIVOTDATA("St. Č",Prehledy!$A$6)-56,GETPIVOTDATA("St. Č",Prehledy!$A$6)-72 ) )  )  ),0)</f>
        <v>0</v>
      </c>
    </row>
    <row r="95" spans="1:11" ht="14.25" hidden="1">
      <c r="A95" s="94">
        <v>94</v>
      </c>
      <c r="B95" s="95" t="s">
        <v>178</v>
      </c>
      <c r="C95" s="95" t="s">
        <v>62</v>
      </c>
      <c r="D95" s="73">
        <v>2012</v>
      </c>
      <c r="E95" s="98" t="str">
        <f>IF( $D95=0, "", IF( AND($D95&lt;=Prehledy!$K$3,$D95&gt;=Prehledy!$L$3),"U17,U19",  IF( AND($D95&lt;=Prehledy!$K$4,$D95&gt;=Prehledy!$L$4), "U15",  IF( AND($D95&lt;=Prehledy!$K$5, $D95&gt;=Prehledy!$L$5), "U13","U11"))))</f>
        <v>U13</v>
      </c>
      <c r="F95" s="66"/>
      <c r="G95" s="94"/>
      <c r="H95" s="65" t="str">
        <f>IF(OR(ISNA(MATCH(A95,divize!$AM$24:'divize'!$AM$292,0)), ISBLANK(INDEX(divize!$AN$24:'divize'!$AN$292,MATCH(A95,divize!$AM$24:'divize'!$AM$292,0)) )), "",   INDEX(divize!$AN$24:'divize'!$AN$292,MATCH(A95,divize!$AM$24:'divize'!$AM$292,0)) )</f>
        <v/>
      </c>
      <c r="I95" s="97"/>
      <c r="J95" s="80"/>
      <c r="K95">
        <f>IF(AND($F95="x",LEN(H95)&gt;0), IF(H95&lt;=44, GETPIVOTDATA("St. Č",Prehledy!$A$6)-H95+1, IF(H95&lt;=48,GETPIVOTDATA("St. Č",Prehledy!$A$6)-44,IF(H95&lt;=56,GETPIVOTDATA("St. Č",Prehledy!$A$6)-48,IF(H95&lt;=72,GETPIVOTDATA("St. Č",Prehledy!$A$6)-56,GETPIVOTDATA("St. Č",Prehledy!$A$6)-72 ) )  )  ),0)</f>
        <v>0</v>
      </c>
    </row>
    <row r="96" spans="1:11" ht="14.25">
      <c r="A96" s="94">
        <v>95</v>
      </c>
      <c r="B96" s="95" t="s">
        <v>179</v>
      </c>
      <c r="C96" s="95" t="s">
        <v>63</v>
      </c>
      <c r="D96" s="73">
        <v>2011</v>
      </c>
      <c r="E96" s="98" t="str">
        <f>IF( $D96=0, "", IF( AND($D96&lt;=Prehledy!$K$3,$D96&gt;=Prehledy!$L$3),"U17,U19",  IF( AND($D96&lt;=Prehledy!$K$4,$D96&gt;=Prehledy!$L$4), "U15",  IF( AND($D96&lt;=Prehledy!$K$5, $D96&gt;=Prehledy!$L$5), "U13","U11"))))</f>
        <v>U13</v>
      </c>
      <c r="F96" s="66" t="s">
        <v>58</v>
      </c>
      <c r="G96" s="94"/>
      <c r="H96" s="65">
        <f>IF(OR(ISNA(MATCH(A96,divize!$AM$24:'divize'!$AM$292,0)), ISBLANK(INDEX(divize!$AN$24:'divize'!$AN$292,MATCH(A96,divize!$AM$24:'divize'!$AM$292,0)) )), "",   INDEX(divize!$AN$24:'divize'!$AN$292,MATCH(A96,divize!$AM$24:'divize'!$AM$292,0)) )</f>
        <v>33</v>
      </c>
      <c r="I96" s="97"/>
      <c r="J96" s="80"/>
      <c r="K96">
        <f>IF(AND($F96="x",LEN(H96)&gt;0), IF(H96&lt;=44, GETPIVOTDATA("St. Č",Prehledy!$A$6)-H96+1, IF(H96&lt;=48,GETPIVOTDATA("St. Č",Prehledy!$A$6)-44,IF(H96&lt;=56,GETPIVOTDATA("St. Č",Prehledy!$A$6)-48,IF(H96&lt;=72,GETPIVOTDATA("St. Č",Prehledy!$A$6)-56,GETPIVOTDATA("St. Č",Prehledy!$A$6)-72 ) )  )  ),0)</f>
        <v>8</v>
      </c>
    </row>
    <row r="97" spans="1:11" ht="14.25" hidden="1">
      <c r="A97" s="94">
        <v>96</v>
      </c>
      <c r="B97" s="95" t="s">
        <v>77</v>
      </c>
      <c r="C97" s="95" t="s">
        <v>63</v>
      </c>
      <c r="D97" s="73">
        <v>2008</v>
      </c>
      <c r="E97" s="98" t="str">
        <f>IF( $D97=0, "", IF( AND($D97&lt;=Prehledy!$K$3,$D97&gt;=Prehledy!$L$3),"U17,U19",  IF( AND($D97&lt;=Prehledy!$K$4,$D97&gt;=Prehledy!$L$4), "U15",  IF( AND($D97&lt;=Prehledy!$K$5, $D97&gt;=Prehledy!$L$5), "U13","U11"))))</f>
        <v>U17,U19</v>
      </c>
      <c r="F97" s="66"/>
      <c r="G97" s="94"/>
      <c r="H97" s="65" t="str">
        <f>IF(OR(ISNA(MATCH(A97,divize!$AM$24:'divize'!$AM$292,0)), ISBLANK(INDEX(divize!$AN$24:'divize'!$AN$292,MATCH(A97,divize!$AM$24:'divize'!$AM$292,0)) )), "",   INDEX(divize!$AN$24:'divize'!$AN$292,MATCH(A97,divize!$AM$24:'divize'!$AM$292,0)) )</f>
        <v/>
      </c>
      <c r="I97" s="97"/>
      <c r="J97" s="80"/>
      <c r="K97">
        <f>IF(AND($F97="x",LEN(H97)&gt;0), IF(H97&lt;=44, GETPIVOTDATA("St. Č",Prehledy!$A$6)-H97+1, IF(H97&lt;=48,GETPIVOTDATA("St. Č",Prehledy!$A$6)-44,IF(H97&lt;=56,GETPIVOTDATA("St. Č",Prehledy!$A$6)-48,IF(H97&lt;=72,GETPIVOTDATA("St. Č",Prehledy!$A$6)-56,GETPIVOTDATA("St. Č",Prehledy!$A$6)-72 ) )  )  ),0)</f>
        <v>0</v>
      </c>
    </row>
    <row r="98" spans="1:11" ht="14.25" hidden="1">
      <c r="A98" s="94">
        <v>97</v>
      </c>
      <c r="B98" s="95" t="s">
        <v>130</v>
      </c>
      <c r="C98" s="95" t="s">
        <v>74</v>
      </c>
      <c r="D98" s="73">
        <v>2009</v>
      </c>
      <c r="E98" s="98" t="str">
        <f>IF( $D98=0, "", IF( AND($D98&lt;=Prehledy!$K$3,$D98&gt;=Prehledy!$L$3),"U17,U19",  IF( AND($D98&lt;=Prehledy!$K$4,$D98&gt;=Prehledy!$L$4), "U15",  IF( AND($D98&lt;=Prehledy!$K$5, $D98&gt;=Prehledy!$L$5), "U13","U11"))))</f>
        <v>U15</v>
      </c>
      <c r="F98" s="66"/>
      <c r="G98" s="94"/>
      <c r="H98" s="65" t="str">
        <f>IF(OR(ISNA(MATCH(A98,divize!$AM$24:'divize'!$AM$292,0)), ISBLANK(INDEX(divize!$AN$24:'divize'!$AN$292,MATCH(A98,divize!$AM$24:'divize'!$AM$292,0)) )), "",   INDEX(divize!$AN$24:'divize'!$AN$292,MATCH(A98,divize!$AM$24:'divize'!$AM$292,0)) )</f>
        <v/>
      </c>
      <c r="I98" s="97"/>
      <c r="J98" s="80"/>
      <c r="K98">
        <f>IF(AND($F98="x",LEN(H98)&gt;0), IF(H98&lt;=44, GETPIVOTDATA("St. Č",Prehledy!$A$6)-H98+1, IF(H98&lt;=48,GETPIVOTDATA("St. Č",Prehledy!$A$6)-44,IF(H98&lt;=56,GETPIVOTDATA("St. Č",Prehledy!$A$6)-48,IF(H98&lt;=72,GETPIVOTDATA("St. Č",Prehledy!$A$6)-56,GETPIVOTDATA("St. Č",Prehledy!$A$6)-72 ) )  )  ),0)</f>
        <v>0</v>
      </c>
    </row>
    <row r="99" spans="1:11" ht="14.25" hidden="1">
      <c r="A99" s="94">
        <v>98</v>
      </c>
      <c r="B99" s="95" t="s">
        <v>121</v>
      </c>
      <c r="C99" s="95" t="s">
        <v>63</v>
      </c>
      <c r="D99" s="73">
        <v>2012</v>
      </c>
      <c r="E99" s="98" t="str">
        <f>IF( $D99=0, "", IF( AND($D99&lt;=Prehledy!$K$3,$D99&gt;=Prehledy!$L$3),"U17,U19",  IF( AND($D99&lt;=Prehledy!$K$4,$D99&gt;=Prehledy!$L$4), "U15",  IF( AND($D99&lt;=Prehledy!$K$5, $D99&gt;=Prehledy!$L$5), "U13","U11"))))</f>
        <v>U13</v>
      </c>
      <c r="F99" s="66"/>
      <c r="G99" s="94"/>
      <c r="H99" s="65" t="str">
        <f>IF(OR(ISNA(MATCH(A99,divize!$AM$24:'divize'!$AM$292,0)), ISBLANK(INDEX(divize!$AN$24:'divize'!$AN$292,MATCH(A99,divize!$AM$24:'divize'!$AM$292,0)) )), "",   INDEX(divize!$AN$24:'divize'!$AN$292,MATCH(A99,divize!$AM$24:'divize'!$AM$292,0)) )</f>
        <v/>
      </c>
      <c r="I99" s="97"/>
      <c r="J99" s="80"/>
      <c r="K99">
        <f>IF(AND($F99="x",LEN(H99)&gt;0), IF(H99&lt;=44, GETPIVOTDATA("St. Č",Prehledy!$A$6)-H99+1, IF(H99&lt;=48,GETPIVOTDATA("St. Č",Prehledy!$A$6)-44,IF(H99&lt;=56,GETPIVOTDATA("St. Č",Prehledy!$A$6)-48,IF(H99&lt;=72,GETPIVOTDATA("St. Č",Prehledy!$A$6)-56,GETPIVOTDATA("St. Č",Prehledy!$A$6)-72 ) )  )  ),0)</f>
        <v>0</v>
      </c>
    </row>
    <row r="100" spans="1:11" ht="14.25" hidden="1">
      <c r="A100" s="94">
        <v>99</v>
      </c>
      <c r="B100" s="95" t="s">
        <v>91</v>
      </c>
      <c r="C100" s="95" t="s">
        <v>63</v>
      </c>
      <c r="D100" s="73">
        <v>2007</v>
      </c>
      <c r="E100" s="98" t="str">
        <f>IF( $D100=0, "", IF( AND($D100&lt;=Prehledy!$K$3,$D100&gt;=Prehledy!$L$3),"U17,U19",  IF( AND($D100&lt;=Prehledy!$K$4,$D100&gt;=Prehledy!$L$4), "U15",  IF( AND($D100&lt;=Prehledy!$K$5, $D100&gt;=Prehledy!$L$5), "U13","U11"))))</f>
        <v>U17,U19</v>
      </c>
      <c r="F100" s="66"/>
      <c r="G100" s="94"/>
      <c r="H100" s="65" t="str">
        <f>IF(OR(ISNA(MATCH(A100,divize!$AM$24:'divize'!$AM$292,0)), ISBLANK(INDEX(divize!$AN$24:'divize'!$AN$292,MATCH(A100,divize!$AM$24:'divize'!$AM$292,0)) )), "",   INDEX(divize!$AN$24:'divize'!$AN$292,MATCH(A100,divize!$AM$24:'divize'!$AM$292,0)) )</f>
        <v/>
      </c>
      <c r="I100" s="97"/>
      <c r="J100" s="80"/>
      <c r="K100">
        <f>IF(AND($F100="x",LEN(H100)&gt;0), IF(H100&lt;=44, GETPIVOTDATA("St. Č",Prehledy!$A$6)-H100+1, IF(H100&lt;=48,GETPIVOTDATA("St. Č",Prehledy!$A$6)-44,IF(H100&lt;=56,GETPIVOTDATA("St. Č",Prehledy!$A$6)-48,IF(H100&lt;=72,GETPIVOTDATA("St. Č",Prehledy!$A$6)-56,GETPIVOTDATA("St. Č",Prehledy!$A$6)-72 ) )  )  ),0)</f>
        <v>0</v>
      </c>
    </row>
    <row r="101" spans="1:11" ht="14.25" hidden="1">
      <c r="A101" s="94">
        <v>100</v>
      </c>
      <c r="B101" s="95" t="s">
        <v>175</v>
      </c>
      <c r="C101" s="95" t="s">
        <v>62</v>
      </c>
      <c r="D101" s="73">
        <v>2011</v>
      </c>
      <c r="E101" s="98" t="str">
        <f>IF( $D101=0, "", IF( AND($D101&lt;=Prehledy!$K$3,$D101&gt;=Prehledy!$L$3),"U17,U19",  IF( AND($D101&lt;=Prehledy!$K$4,$D101&gt;=Prehledy!$L$4), "U15",  IF( AND($D101&lt;=Prehledy!$K$5, $D101&gt;=Prehledy!$L$5), "U13","U11"))))</f>
        <v>U13</v>
      </c>
      <c r="F101" s="66"/>
      <c r="G101" s="94"/>
      <c r="H101" s="65" t="str">
        <f>IF(OR(ISNA(MATCH(A101,divize!$AM$24:'divize'!$AM$292,0)), ISBLANK(INDEX(divize!$AN$24:'divize'!$AN$292,MATCH(A101,divize!$AM$24:'divize'!$AM$292,0)) )), "",   INDEX(divize!$AN$24:'divize'!$AN$292,MATCH(A101,divize!$AM$24:'divize'!$AM$292,0)) )</f>
        <v/>
      </c>
      <c r="I101" s="97"/>
      <c r="J101" s="80"/>
      <c r="K101">
        <f>IF(AND($F101="x",LEN(H101)&gt;0), IF(H101&lt;=44, GETPIVOTDATA("St. Č",Prehledy!$A$6)-H101+1, IF(H101&lt;=48,GETPIVOTDATA("St. Č",Prehledy!$A$6)-44,IF(H101&lt;=56,GETPIVOTDATA("St. Č",Prehledy!$A$6)-48,IF(H101&lt;=72,GETPIVOTDATA("St. Č",Prehledy!$A$6)-56,GETPIVOTDATA("St. Č",Prehledy!$A$6)-72 ) )  )  ),0)</f>
        <v>0</v>
      </c>
    </row>
    <row r="102" spans="1:11" ht="14.25" hidden="1">
      <c r="A102" s="94">
        <v>101</v>
      </c>
      <c r="B102" s="95" t="s">
        <v>168</v>
      </c>
      <c r="C102" s="95" t="s">
        <v>66</v>
      </c>
      <c r="D102" s="73">
        <v>2012</v>
      </c>
      <c r="E102" s="98" t="str">
        <f>IF( $D102=0, "", IF( AND($D102&lt;=Prehledy!$K$3,$D102&gt;=Prehledy!$L$3),"U17,U19",  IF( AND($D102&lt;=Prehledy!$K$4,$D102&gt;=Prehledy!$L$4), "U15",  IF( AND($D102&lt;=Prehledy!$K$5, $D102&gt;=Prehledy!$L$5), "U13","U11"))))</f>
        <v>U13</v>
      </c>
      <c r="F102" s="66"/>
      <c r="G102" s="94"/>
      <c r="H102" s="65" t="str">
        <f>IF(OR(ISNA(MATCH(A102,divize!$AM$24:'divize'!$AM$292,0)), ISBLANK(INDEX(divize!$AN$24:'divize'!$AN$292,MATCH(A102,divize!$AM$24:'divize'!$AM$292,0)) )), "",   INDEX(divize!$AN$24:'divize'!$AN$292,MATCH(A102,divize!$AM$24:'divize'!$AM$292,0)) )</f>
        <v/>
      </c>
      <c r="I102" s="97"/>
      <c r="J102" s="80"/>
      <c r="K102">
        <f>IF(AND($F102="x",LEN(H102)&gt;0), IF(H102&lt;=44, GETPIVOTDATA("St. Č",Prehledy!$A$6)-H102+1, IF(H102&lt;=48,GETPIVOTDATA("St. Č",Prehledy!$A$6)-44,IF(H102&lt;=56,GETPIVOTDATA("St. Č",Prehledy!$A$6)-48,IF(H102&lt;=72,GETPIVOTDATA("St. Č",Prehledy!$A$6)-56,GETPIVOTDATA("St. Č",Prehledy!$A$6)-72 ) )  )  ),0)</f>
        <v>0</v>
      </c>
    </row>
    <row r="103" spans="1:11" ht="14.25" hidden="1">
      <c r="A103" s="94">
        <v>102</v>
      </c>
      <c r="B103" s="95" t="s">
        <v>177</v>
      </c>
      <c r="C103" s="95" t="s">
        <v>142</v>
      </c>
      <c r="D103" s="73">
        <v>2015</v>
      </c>
      <c r="E103" s="98" t="str">
        <f>IF( $D103=0, "", IF( AND($D103&lt;=Prehledy!$K$3,$D103&gt;=Prehledy!$L$3),"U17,U19",  IF( AND($D103&lt;=Prehledy!$K$4,$D103&gt;=Prehledy!$L$4), "U15",  IF( AND($D103&lt;=Prehledy!$K$5, $D103&gt;=Prehledy!$L$5), "U13","U11"))))</f>
        <v>U11</v>
      </c>
      <c r="F103" s="66"/>
      <c r="G103" s="94"/>
      <c r="H103" s="65" t="str">
        <f>IF(OR(ISNA(MATCH(A103,divize!$AM$24:'divize'!$AM$292,0)), ISBLANK(INDEX(divize!$AN$24:'divize'!$AN$292,MATCH(A103,divize!$AM$24:'divize'!$AM$292,0)) )), "",   INDEX(divize!$AN$24:'divize'!$AN$292,MATCH(A103,divize!$AM$24:'divize'!$AM$292,0)) )</f>
        <v/>
      </c>
      <c r="I103" s="97"/>
      <c r="J103" s="80"/>
      <c r="K103">
        <f>IF(AND($F103="x",LEN(H103)&gt;0), IF(H103&lt;=44, GETPIVOTDATA("St. Č",Prehledy!$A$6)-H103+1, IF(H103&lt;=48,GETPIVOTDATA("St. Č",Prehledy!$A$6)-44,IF(H103&lt;=56,GETPIVOTDATA("St. Č",Prehledy!$A$6)-48,IF(H103&lt;=72,GETPIVOTDATA("St. Č",Prehledy!$A$6)-56,GETPIVOTDATA("St. Č",Prehledy!$A$6)-72 ) )  )  ),0)</f>
        <v>0</v>
      </c>
    </row>
    <row r="104" spans="1:11" ht="14.25" hidden="1">
      <c r="A104" s="94">
        <v>103</v>
      </c>
      <c r="B104" s="95" t="s">
        <v>158</v>
      </c>
      <c r="C104" s="95" t="s">
        <v>120</v>
      </c>
      <c r="D104" s="73">
        <v>2012</v>
      </c>
      <c r="E104" s="98" t="str">
        <f>IF( $D104=0, "", IF( AND($D104&lt;=Prehledy!$K$3,$D104&gt;=Prehledy!$L$3),"U17,U19",  IF( AND($D104&lt;=Prehledy!$K$4,$D104&gt;=Prehledy!$L$4), "U15",  IF( AND($D104&lt;=Prehledy!$K$5, $D104&gt;=Prehledy!$L$5), "U13","U11"))))</f>
        <v>U13</v>
      </c>
      <c r="F104" s="66"/>
      <c r="G104" s="94"/>
      <c r="H104" s="65" t="str">
        <f>IF(OR(ISNA(MATCH(A104,divize!$AM$24:'divize'!$AM$292,0)), ISBLANK(INDEX(divize!$AN$24:'divize'!$AN$292,MATCH(A104,divize!$AM$24:'divize'!$AM$292,0)) )), "",   INDEX(divize!$AN$24:'divize'!$AN$292,MATCH(A104,divize!$AM$24:'divize'!$AM$292,0)) )</f>
        <v/>
      </c>
      <c r="I104" s="97"/>
      <c r="J104" s="80"/>
      <c r="K104">
        <f>IF(AND($F104="x",LEN(H104)&gt;0), IF(H104&lt;=44, GETPIVOTDATA("St. Č",Prehledy!$A$6)-H104+1, IF(H104&lt;=48,GETPIVOTDATA("St. Č",Prehledy!$A$6)-44,IF(H104&lt;=56,GETPIVOTDATA("St. Č",Prehledy!$A$6)-48,IF(H104&lt;=72,GETPIVOTDATA("St. Č",Prehledy!$A$6)-56,GETPIVOTDATA("St. Č",Prehledy!$A$6)-72 ) )  )  ),0)</f>
        <v>0</v>
      </c>
    </row>
    <row r="105" spans="1:11" ht="14.25" hidden="1">
      <c r="A105" s="94">
        <v>104</v>
      </c>
      <c r="B105" s="95" t="s">
        <v>181</v>
      </c>
      <c r="C105" s="95" t="s">
        <v>142</v>
      </c>
      <c r="D105" s="73">
        <v>2012</v>
      </c>
      <c r="E105" s="98" t="str">
        <f>IF( $D105=0, "", IF( AND($D105&lt;=Prehledy!$K$3,$D105&gt;=Prehledy!$L$3),"U17,U19",  IF( AND($D105&lt;=Prehledy!$K$4,$D105&gt;=Prehledy!$L$4), "U15",  IF( AND($D105&lt;=Prehledy!$K$5, $D105&gt;=Prehledy!$L$5), "U13","U11"))))</f>
        <v>U13</v>
      </c>
      <c r="F105" s="66"/>
      <c r="G105" s="94"/>
      <c r="H105" s="65" t="str">
        <f>IF(OR(ISNA(MATCH(A105,divize!$AM$24:'divize'!$AM$292,0)), ISBLANK(INDEX(divize!$AN$24:'divize'!$AN$292,MATCH(A105,divize!$AM$24:'divize'!$AM$292,0)) )), "",   INDEX(divize!$AN$24:'divize'!$AN$292,MATCH(A105,divize!$AM$24:'divize'!$AM$292,0)) )</f>
        <v/>
      </c>
      <c r="I105" s="97"/>
      <c r="J105" s="80"/>
      <c r="K105">
        <f>IF(AND($F105="x",LEN(H105)&gt;0), IF(H105&lt;=44, GETPIVOTDATA("St. Č",Prehledy!$A$6)-H105+1, IF(H105&lt;=48,GETPIVOTDATA("St. Č",Prehledy!$A$6)-44,IF(H105&lt;=56,GETPIVOTDATA("St. Č",Prehledy!$A$6)-48,IF(H105&lt;=72,GETPIVOTDATA("St. Č",Prehledy!$A$6)-56,GETPIVOTDATA("St. Č",Prehledy!$A$6)-72 ) )  )  ),0)</f>
        <v>0</v>
      </c>
    </row>
    <row r="106" spans="1:11" ht="14.25">
      <c r="A106" s="94">
        <v>105</v>
      </c>
      <c r="B106" s="95" t="s">
        <v>189</v>
      </c>
      <c r="C106" s="95" t="s">
        <v>63</v>
      </c>
      <c r="D106" s="73">
        <v>2012</v>
      </c>
      <c r="E106" s="98" t="str">
        <f>IF( $D106=0, "", IF( AND($D106&lt;=Prehledy!$K$3,$D106&gt;=Prehledy!$L$3),"U17,U19",  IF( AND($D106&lt;=Prehledy!$K$4,$D106&gt;=Prehledy!$L$4), "U15",  IF( AND($D106&lt;=Prehledy!$K$5, $D106&gt;=Prehledy!$L$5), "U13","U11"))))</f>
        <v>U13</v>
      </c>
      <c r="F106" s="66" t="s">
        <v>58</v>
      </c>
      <c r="G106" s="94"/>
      <c r="H106" s="65">
        <f>IF(OR(ISNA(MATCH(A106,divize!$AM$24:'divize'!$AM$292,0)), ISBLANK(INDEX(divize!$AN$24:'divize'!$AN$292,MATCH(A106,divize!$AM$24:'divize'!$AM$292,0)) )), "",   INDEX(divize!$AN$24:'divize'!$AN$292,MATCH(A106,divize!$AM$24:'divize'!$AM$292,0)) )</f>
        <v>20</v>
      </c>
      <c r="I106" s="97"/>
      <c r="J106" s="80"/>
      <c r="K106">
        <f>IF(AND($F106="x",LEN(H106)&gt;0), IF(H106&lt;=44, GETPIVOTDATA("St. Č",Prehledy!$A$6)-H106+1, IF(H106&lt;=48,GETPIVOTDATA("St. Č",Prehledy!$A$6)-44,IF(H106&lt;=56,GETPIVOTDATA("St. Č",Prehledy!$A$6)-48,IF(H106&lt;=72,GETPIVOTDATA("St. Č",Prehledy!$A$6)-56,GETPIVOTDATA("St. Č",Prehledy!$A$6)-72 ) )  )  ),0)</f>
        <v>21</v>
      </c>
    </row>
    <row r="107" spans="1:11" ht="14.25">
      <c r="A107" s="94">
        <v>106</v>
      </c>
      <c r="B107" s="95" t="s">
        <v>190</v>
      </c>
      <c r="C107" s="95" t="s">
        <v>65</v>
      </c>
      <c r="D107" s="73">
        <v>2013</v>
      </c>
      <c r="E107" s="98" t="str">
        <f>IF( $D107=0, "", IF( AND($D107&lt;=Prehledy!$K$3,$D107&gt;=Prehledy!$L$3),"U17,U19",  IF( AND($D107&lt;=Prehledy!$K$4,$D107&gt;=Prehledy!$L$4), "U15",  IF( AND($D107&lt;=Prehledy!$K$5, $D107&gt;=Prehledy!$L$5), "U13","U11"))))</f>
        <v>U11</v>
      </c>
      <c r="F107" s="66" t="s">
        <v>58</v>
      </c>
      <c r="G107" s="94"/>
      <c r="H107" s="65">
        <f>IF(OR(ISNA(MATCH(A107,divize!$AM$24:'divize'!$AM$292,0)), ISBLANK(INDEX(divize!$AN$24:'divize'!$AN$292,MATCH(A107,divize!$AM$24:'divize'!$AM$292,0)) )), "",   INDEX(divize!$AN$24:'divize'!$AN$292,MATCH(A107,divize!$AM$24:'divize'!$AM$292,0)) )</f>
        <v>38</v>
      </c>
      <c r="I107" s="97"/>
      <c r="J107" s="80"/>
      <c r="K107">
        <f>IF(AND($F107="x",LEN(H107)&gt;0), IF(H107&lt;=44, GETPIVOTDATA("St. Č",Prehledy!$A$6)-H107+1, IF(H107&lt;=48,GETPIVOTDATA("St. Č",Prehledy!$A$6)-44,IF(H107&lt;=56,GETPIVOTDATA("St. Č",Prehledy!$A$6)-48,IF(H107&lt;=72,GETPIVOTDATA("St. Č",Prehledy!$A$6)-56,GETPIVOTDATA("St. Č",Prehledy!$A$6)-72 ) )  )  ),0)</f>
        <v>3</v>
      </c>
    </row>
    <row r="108" spans="1:11" ht="14.25">
      <c r="A108" s="94">
        <v>107</v>
      </c>
      <c r="B108" s="95" t="s">
        <v>191</v>
      </c>
      <c r="C108" s="95" t="s">
        <v>65</v>
      </c>
      <c r="D108" s="73">
        <v>2013</v>
      </c>
      <c r="E108" s="98" t="str">
        <f>IF( $D108=0, "", IF( AND($D108&lt;=Prehledy!$K$3,$D108&gt;=Prehledy!$L$3),"U17,U19",  IF( AND($D108&lt;=Prehledy!$K$4,$D108&gt;=Prehledy!$L$4), "U15",  IF( AND($D108&lt;=Prehledy!$K$5, $D108&gt;=Prehledy!$L$5), "U13","U11"))))</f>
        <v>U11</v>
      </c>
      <c r="F108" s="66" t="s">
        <v>58</v>
      </c>
      <c r="G108" s="94"/>
      <c r="H108" s="65">
        <f>IF(OR(ISNA(MATCH(A108,divize!$AM$24:'divize'!$AM$292,0)), ISBLANK(INDEX(divize!$AN$24:'divize'!$AN$292,MATCH(A108,divize!$AM$24:'divize'!$AM$292,0)) )), "",   INDEX(divize!$AN$24:'divize'!$AN$292,MATCH(A108,divize!$AM$24:'divize'!$AM$292,0)) )</f>
        <v>36</v>
      </c>
      <c r="I108" s="97"/>
      <c r="J108" s="80"/>
      <c r="K108">
        <f>IF(AND($F108="x",LEN(H108)&gt;0), IF(H108&lt;=44, GETPIVOTDATA("St. Č",Prehledy!$A$6)-H108+1, IF(H108&lt;=48,GETPIVOTDATA("St. Č",Prehledy!$A$6)-44,IF(H108&lt;=56,GETPIVOTDATA("St. Č",Prehledy!$A$6)-48,IF(H108&lt;=72,GETPIVOTDATA("St. Č",Prehledy!$A$6)-56,GETPIVOTDATA("St. Č",Prehledy!$A$6)-72 ) )  )  ),0)</f>
        <v>5</v>
      </c>
    </row>
    <row r="109" spans="1:11" ht="14.25">
      <c r="A109" s="94">
        <v>108</v>
      </c>
      <c r="B109" s="95" t="s">
        <v>192</v>
      </c>
      <c r="C109" s="95" t="s">
        <v>65</v>
      </c>
      <c r="D109" s="73">
        <v>2011</v>
      </c>
      <c r="E109" s="98" t="str">
        <f>IF( $D109=0, "", IF( AND($D109&lt;=Prehledy!$K$3,$D109&gt;=Prehledy!$L$3),"U17,U19",  IF( AND($D109&lt;=Prehledy!$K$4,$D109&gt;=Prehledy!$L$4), "U15",  IF( AND($D109&lt;=Prehledy!$K$5, $D109&gt;=Prehledy!$L$5), "U13","U11"))))</f>
        <v>U13</v>
      </c>
      <c r="F109" s="66" t="s">
        <v>58</v>
      </c>
      <c r="G109" s="94"/>
      <c r="H109" s="65">
        <f>IF(OR(ISNA(MATCH(A109,divize!$AM$24:'divize'!$AM$292,0)), ISBLANK(INDEX(divize!$AN$24:'divize'!$AN$292,MATCH(A109,divize!$AM$24:'divize'!$AM$292,0)) )), "",   INDEX(divize!$AN$24:'divize'!$AN$292,MATCH(A109,divize!$AM$24:'divize'!$AM$292,0)) )</f>
        <v>35</v>
      </c>
      <c r="I109" s="97"/>
      <c r="J109" s="80"/>
      <c r="K109">
        <f>IF(AND($F109="x",LEN(H109)&gt;0), IF(H109&lt;=44, GETPIVOTDATA("St. Č",Prehledy!$A$6)-H109+1, IF(H109&lt;=48,GETPIVOTDATA("St. Č",Prehledy!$A$6)-44,IF(H109&lt;=56,GETPIVOTDATA("St. Č",Prehledy!$A$6)-48,IF(H109&lt;=72,GETPIVOTDATA("St. Č",Prehledy!$A$6)-56,GETPIVOTDATA("St. Č",Prehledy!$A$6)-72 ) )  )  ),0)</f>
        <v>6</v>
      </c>
    </row>
    <row r="110" spans="1:11" ht="14.25">
      <c r="A110" s="94">
        <v>109</v>
      </c>
      <c r="B110" s="95" t="s">
        <v>180</v>
      </c>
      <c r="C110" s="95" t="s">
        <v>65</v>
      </c>
      <c r="D110" s="73">
        <v>2009</v>
      </c>
      <c r="E110" s="98" t="str">
        <f>IF( $D110=0, "", IF( AND($D110&lt;=Prehledy!$K$3,$D110&gt;=Prehledy!$L$3),"U17,U19",  IF( AND($D110&lt;=Prehledy!$K$4,$D110&gt;=Prehledy!$L$4), "U15",  IF( AND($D110&lt;=Prehledy!$K$5, $D110&gt;=Prehledy!$L$5), "U13","U11"))))</f>
        <v>U15</v>
      </c>
      <c r="F110" s="66" t="s">
        <v>58</v>
      </c>
      <c r="G110" s="94"/>
      <c r="H110" s="65">
        <f>IF(OR(ISNA(MATCH(A110,divize!$AM$24:'divize'!$AM$292,0)), ISBLANK(INDEX(divize!$AN$24:'divize'!$AN$292,MATCH(A110,divize!$AM$24:'divize'!$AM$292,0)) )), "",   INDEX(divize!$AN$24:'divize'!$AN$292,MATCH(A110,divize!$AM$24:'divize'!$AM$292,0)) )</f>
        <v>23</v>
      </c>
      <c r="I110" s="97"/>
      <c r="J110" s="80"/>
      <c r="K110">
        <f>IF(AND($F110="x",LEN(H110)&gt;0), IF(H110&lt;=44, GETPIVOTDATA("St. Č",Prehledy!$A$6)-H110+1, IF(H110&lt;=48,GETPIVOTDATA("St. Č",Prehledy!$A$6)-44,IF(H110&lt;=56,GETPIVOTDATA("St. Č",Prehledy!$A$6)-48,IF(H110&lt;=72,GETPIVOTDATA("St. Č",Prehledy!$A$6)-56,GETPIVOTDATA("St. Č",Prehledy!$A$6)-72 ) )  )  ),0)</f>
        <v>18</v>
      </c>
    </row>
    <row r="111" spans="1:11" ht="14.25" hidden="1">
      <c r="A111" s="94">
        <v>111</v>
      </c>
      <c r="B111" s="95"/>
      <c r="C111" s="95"/>
      <c r="D111" s="73"/>
      <c r="E111" s="98" t="str">
        <f>IF( $D111=0, "", IF( AND($D111&lt;=Prehledy!$K$3,$D111&gt;=Prehledy!$L$3),"U17,U19",  IF( AND($D111&lt;=Prehledy!$K$4,$D111&gt;=Prehledy!$L$4), "U15",  IF( AND($D111&lt;=Prehledy!$K$5, $D111&gt;=Prehledy!$L$5), "U13","U11"))))</f>
        <v/>
      </c>
      <c r="F111" s="66"/>
      <c r="G111" s="94"/>
      <c r="H111" s="65" t="str">
        <f>IF(OR(ISNA(MATCH(A111,divize!$AM$24:'divize'!$AM$292,0)), ISBLANK(INDEX(divize!$AN$24:'divize'!$AN$292,MATCH(A111,divize!$AM$24:'divize'!$AM$292,0)) )), "",   INDEX(divize!$AN$24:'divize'!$AN$292,MATCH(A111,divize!$AM$24:'divize'!$AM$292,0)) )</f>
        <v/>
      </c>
      <c r="I111" s="97"/>
      <c r="J111" s="80"/>
      <c r="K111">
        <f>IF(AND($F111="x",LEN(H111)&gt;0), IF(H111&lt;=44, GETPIVOTDATA("St. Č",Prehledy!$A$6)-H111+1, IF(H111&lt;=48,GETPIVOTDATA("St. Č",Prehledy!$A$6)-44,IF(H111&lt;=56,GETPIVOTDATA("St. Č",Prehledy!$A$6)-48,IF(H111&lt;=72,GETPIVOTDATA("St. Č",Prehledy!$A$6)-56,GETPIVOTDATA("St. Č",Prehledy!$A$6)-72 ) )  )  ),0)</f>
        <v>0</v>
      </c>
    </row>
    <row r="112" spans="1:11" ht="14.25" hidden="1">
      <c r="A112" s="94">
        <v>112</v>
      </c>
      <c r="B112" s="95"/>
      <c r="C112" s="95"/>
      <c r="D112" s="89"/>
      <c r="E112" s="98" t="str">
        <f>IF( $D112=0, "", IF( AND($D112&lt;=Prehledy!$K$3,$D112&gt;=Prehledy!$L$3),"U17,U19",  IF( AND($D112&lt;=Prehledy!$K$4,$D112&gt;=Prehledy!$L$4), "U15",  IF( AND($D112&lt;=Prehledy!$K$5, $D112&gt;=Prehledy!$L$5), "U13","U11"))))</f>
        <v/>
      </c>
      <c r="F112" s="66"/>
      <c r="G112" s="94"/>
      <c r="H112" s="65" t="str">
        <f>IF(OR(ISNA(MATCH(A112,divize!$AM$24:'divize'!$AM$292,0)), ISBLANK(INDEX(divize!$AN$24:'divize'!$AN$292,MATCH(A112,divize!$AM$24:'divize'!$AM$292,0)) )), "",   INDEX(divize!$AN$24:'divize'!$AN$292,MATCH(A112,divize!$AM$24:'divize'!$AM$292,0)) )</f>
        <v/>
      </c>
      <c r="I112" s="97"/>
      <c r="J112" s="80"/>
      <c r="K112">
        <f>IF(AND($F112="x",LEN(H112)&gt;0), IF(H112&lt;=44, GETPIVOTDATA("St. Č",Prehledy!$A$6)-H112+1, IF(H112&lt;=48,GETPIVOTDATA("St. Č",Prehledy!$A$6)-44,IF(H112&lt;=56,GETPIVOTDATA("St. Č",Prehledy!$A$6)-48,IF(H112&lt;=72,GETPIVOTDATA("St. Č",Prehledy!$A$6)-56,GETPIVOTDATA("St. Č",Prehledy!$A$6)-72 ) )  )  ),0)</f>
        <v>0</v>
      </c>
    </row>
    <row r="113" spans="1:11" ht="14.25" hidden="1">
      <c r="A113" s="88">
        <v>113</v>
      </c>
      <c r="B113" s="95"/>
      <c r="C113" s="95"/>
      <c r="D113" s="73"/>
      <c r="E113" s="98" t="str">
        <f>IF( $D113=0, "", IF( AND($D113&lt;=Prehledy!$K$3,$D113&gt;=Prehledy!$L$3),"U17,U19",  IF( AND($D113&lt;=Prehledy!$K$4,$D113&gt;=Prehledy!$L$4), "U15",  IF( AND($D113&lt;=Prehledy!$K$5, $D113&gt;=Prehledy!$L$5), "U13","U11"))))</f>
        <v/>
      </c>
      <c r="F113" s="66"/>
      <c r="G113" s="94"/>
      <c r="H113" s="65" t="str">
        <f>IF(OR(ISNA(MATCH(A113,divize!$AM$24:'divize'!$AM$292,0)), ISBLANK(INDEX(divize!$AN$24:'divize'!$AN$292,MATCH(A113,divize!$AM$24:'divize'!$AM$292,0)) )), "",   INDEX(divize!$AN$24:'divize'!$AN$292,MATCH(A113,divize!$AM$24:'divize'!$AM$292,0)) )</f>
        <v/>
      </c>
      <c r="I113" s="97"/>
      <c r="J113" s="80"/>
      <c r="K113">
        <f>IF(AND($F113="x",LEN(H113)&gt;0), IF(H113&lt;=44, GETPIVOTDATA("St. Č",Prehledy!$A$6)-H113+1, IF(H113&lt;=48,GETPIVOTDATA("St. Č",Prehledy!$A$6)-44,IF(H113&lt;=56,GETPIVOTDATA("St. Č",Prehledy!$A$6)-48,IF(H113&lt;=72,GETPIVOTDATA("St. Č",Prehledy!$A$6)-56,GETPIVOTDATA("St. Č",Prehledy!$A$6)-72 ) )  )  ),0)</f>
        <v>0</v>
      </c>
    </row>
    <row r="114" spans="1:11" ht="14.25" hidden="1">
      <c r="A114" s="88">
        <v>114</v>
      </c>
      <c r="B114" s="95"/>
      <c r="C114" s="95"/>
      <c r="D114" s="73"/>
      <c r="E114" s="98" t="str">
        <f>IF( $D114=0, "", IF( AND($D114&lt;=Prehledy!$K$3,$D114&gt;=Prehledy!$L$3),"U17,U19",  IF( AND($D114&lt;=Prehledy!$K$4,$D114&gt;=Prehledy!$L$4), "U15",  IF( AND($D114&lt;=Prehledy!$K$5, $D114&gt;=Prehledy!$L$5), "U13","U11"))))</f>
        <v/>
      </c>
      <c r="F114" s="66"/>
      <c r="G114" s="94"/>
      <c r="H114" s="65" t="str">
        <f>IF(OR(ISNA(MATCH(A114,divize!$AM$24:'divize'!$AM$292,0)), ISBLANK(INDEX(divize!$AN$24:'divize'!$AN$292,MATCH(A114,divize!$AM$24:'divize'!$AM$292,0)) )), "",   INDEX(divize!$AN$24:'divize'!$AN$292,MATCH(A114,divize!$AM$24:'divize'!$AM$292,0)) )</f>
        <v/>
      </c>
      <c r="I114" s="97"/>
      <c r="J114" s="80"/>
      <c r="K114">
        <f>IF(AND($F114="x",LEN(H114)&gt;0), IF(H114&lt;=44, GETPIVOTDATA("St. Č",Prehledy!$A$6)-H114+1, IF(H114&lt;=48,GETPIVOTDATA("St. Č",Prehledy!$A$6)-44,IF(H114&lt;=56,GETPIVOTDATA("St. Č",Prehledy!$A$6)-48,IF(H114&lt;=72,GETPIVOTDATA("St. Č",Prehledy!$A$6)-56,GETPIVOTDATA("St. Č",Prehledy!$A$6)-72 ) )  )  ),0)</f>
        <v>0</v>
      </c>
    </row>
    <row r="115" spans="1:11" ht="14.25" hidden="1">
      <c r="A115" s="88">
        <v>115</v>
      </c>
      <c r="B115" s="95"/>
      <c r="C115" s="95"/>
      <c r="D115" s="89"/>
      <c r="E115" s="98" t="str">
        <f>IF( $D115=0, "", IF( AND($D115&lt;=Prehledy!$K$3,$D115&gt;=Prehledy!$L$3),"U17,U19",  IF( AND($D115&lt;=Prehledy!$K$4,$D115&gt;=Prehledy!$L$4), "U15",  IF( AND($D115&lt;=Prehledy!$K$5, $D115&gt;=Prehledy!$L$5), "U13","U11"))))</f>
        <v/>
      </c>
      <c r="F115" s="66"/>
      <c r="G115" s="94"/>
      <c r="H115" s="65" t="str">
        <f>IF(OR(ISNA(MATCH(A115,divize!$AM$24:'divize'!$AM$292,0)), ISBLANK(INDEX(divize!$AN$24:'divize'!$AN$292,MATCH(A115,divize!$AM$24:'divize'!$AM$292,0)) )), "",   INDEX(divize!$AN$24:'divize'!$AN$292,MATCH(A115,divize!$AM$24:'divize'!$AM$292,0)) )</f>
        <v/>
      </c>
      <c r="I115" s="97"/>
      <c r="J115" s="80"/>
      <c r="K115">
        <f>IF(AND($F115="x",LEN(H115)&gt;0), IF(H115&lt;=44, GETPIVOTDATA("St. Č",Prehledy!$A$6)-H115+1, IF(H115&lt;=48,GETPIVOTDATA("St. Č",Prehledy!$A$6)-44,IF(H115&lt;=56,GETPIVOTDATA("St. Č",Prehledy!$A$6)-48,IF(H115&lt;=72,GETPIVOTDATA("St. Č",Prehledy!$A$6)-56,GETPIVOTDATA("St. Č",Prehledy!$A$6)-72 ) )  )  ),0)</f>
        <v>0</v>
      </c>
    </row>
    <row r="116" spans="1:11" ht="14.25" hidden="1">
      <c r="A116" s="88">
        <v>116</v>
      </c>
      <c r="B116" s="95"/>
      <c r="C116" s="95"/>
      <c r="D116" s="89"/>
      <c r="E116" s="98" t="str">
        <f>IF( $D116=0, "", IF( AND($D116&lt;=Prehledy!$K$3,$D116&gt;=Prehledy!$L$3),"U17,U19",  IF( AND($D116&lt;=Prehledy!$K$4,$D116&gt;=Prehledy!$L$4), "U15",  IF( AND($D116&lt;=Prehledy!$K$5, $D116&gt;=Prehledy!$L$5), "U13","U11"))))</f>
        <v/>
      </c>
      <c r="F116" s="66"/>
      <c r="G116" s="94"/>
      <c r="H116" s="65" t="str">
        <f>IF(OR(ISNA(MATCH(A116,divize!$AM$24:'divize'!$AM$292,0)), ISBLANK(INDEX(divize!$AN$24:'divize'!$AN$292,MATCH(A116,divize!$AM$24:'divize'!$AM$292,0)) )), "",   INDEX(divize!$AN$24:'divize'!$AN$292,MATCH(A116,divize!$AM$24:'divize'!$AM$292,0)) )</f>
        <v/>
      </c>
      <c r="I116" s="97"/>
      <c r="J116" s="80"/>
      <c r="K116">
        <f>IF(AND($F116="x",LEN(H116)&gt;0), IF(H116&lt;=44, GETPIVOTDATA("St. Č",Prehledy!$A$6)-H116+1, IF(H116&lt;=48,GETPIVOTDATA("St. Č",Prehledy!$A$6)-44,IF(H116&lt;=56,GETPIVOTDATA("St. Č",Prehledy!$A$6)-48,IF(H116&lt;=72,GETPIVOTDATA("St. Č",Prehledy!$A$6)-56,GETPIVOTDATA("St. Č",Prehledy!$A$6)-72 ) )  )  ),0)</f>
        <v>0</v>
      </c>
    </row>
    <row r="117" spans="1:11" ht="14.25" hidden="1">
      <c r="A117" s="88">
        <v>117</v>
      </c>
      <c r="B117" s="95"/>
      <c r="C117" s="95"/>
      <c r="D117" s="73"/>
      <c r="E117" s="98" t="str">
        <f>IF( $D117=0, "", IF( AND($D117&lt;=Prehledy!$K$3,$D117&gt;=Prehledy!$L$3),"U17,U19",  IF( AND($D117&lt;=Prehledy!$K$4,$D117&gt;=Prehledy!$L$4), "U15",  IF( AND($D117&lt;=Prehledy!$K$5, $D117&gt;=Prehledy!$L$5), "U13","U11"))))</f>
        <v/>
      </c>
      <c r="F117" s="66"/>
      <c r="G117" s="94"/>
      <c r="H117" s="65" t="str">
        <f>IF(OR(ISNA(MATCH(A117,divize!$AM$24:'divize'!$AM$292,0)), ISBLANK(INDEX(divize!$AN$24:'divize'!$AN$292,MATCH(A117,divize!$AM$24:'divize'!$AM$292,0)) )), "",   INDEX(divize!$AN$24:'divize'!$AN$292,MATCH(A117,divize!$AM$24:'divize'!$AM$292,0)) )</f>
        <v/>
      </c>
      <c r="I117" s="97"/>
      <c r="J117" s="80"/>
      <c r="K117">
        <f>IF(AND($F117="x",LEN(H117)&gt;0), IF(H117&lt;=44, GETPIVOTDATA("St. Č",Prehledy!$A$6)-H117+1, IF(H117&lt;=48,GETPIVOTDATA("St. Č",Prehledy!$A$6)-44,IF(H117&lt;=56,GETPIVOTDATA("St. Č",Prehledy!$A$6)-48,IF(H117&lt;=72,GETPIVOTDATA("St. Č",Prehledy!$A$6)-56,GETPIVOTDATA("St. Č",Prehledy!$A$6)-72 ) )  )  ),0)</f>
        <v>0</v>
      </c>
    </row>
    <row r="118" spans="1:11" ht="14.25" hidden="1">
      <c r="A118" s="88">
        <v>118</v>
      </c>
      <c r="B118" s="95"/>
      <c r="C118" s="95"/>
      <c r="D118" s="73"/>
      <c r="E118" s="98" t="str">
        <f>IF( $D118=0, "", IF( AND($D118&lt;=Prehledy!$K$3,$D118&gt;=Prehledy!$L$3),"U17,U19",  IF( AND($D118&lt;=Prehledy!$K$4,$D118&gt;=Prehledy!$L$4), "U15",  IF( AND($D118&lt;=Prehledy!$K$5, $D118&gt;=Prehledy!$L$5), "U13","U11"))))</f>
        <v/>
      </c>
      <c r="F118" s="66"/>
      <c r="G118" s="94"/>
      <c r="H118" s="65" t="str">
        <f>IF(OR(ISNA(MATCH(A118,divize!$AM$24:'divize'!$AM$292,0)), ISBLANK(INDEX(divize!$AN$24:'divize'!$AN$292,MATCH(A118,divize!$AM$24:'divize'!$AM$292,0)) )), "",   INDEX(divize!$AN$24:'divize'!$AN$292,MATCH(A118,divize!$AM$24:'divize'!$AM$292,0)) )</f>
        <v/>
      </c>
      <c r="I118" s="97"/>
      <c r="J118" s="80"/>
      <c r="K118">
        <f>IF(AND($F118="x",LEN(H118)&gt;0), IF(H118&lt;=44, GETPIVOTDATA("St. Č",Prehledy!$A$6)-H118+1, IF(H118&lt;=48,GETPIVOTDATA("St. Č",Prehledy!$A$6)-44,IF(H118&lt;=56,GETPIVOTDATA("St. Č",Prehledy!$A$6)-48,IF(H118&lt;=72,GETPIVOTDATA("St. Č",Prehledy!$A$6)-56,GETPIVOTDATA("St. Č",Prehledy!$A$6)-72 ) )  )  ),0)</f>
        <v>0</v>
      </c>
    </row>
    <row r="119" spans="1:11" ht="14.25" hidden="1">
      <c r="A119" s="94">
        <v>119</v>
      </c>
      <c r="B119" s="95"/>
      <c r="C119" s="95"/>
      <c r="D119" s="73"/>
      <c r="E119" s="98" t="str">
        <f>IF( $D119=0, "", IF( AND($D119&lt;=Prehledy!$K$3,$D119&gt;=Prehledy!$L$3),"U17,U19",  IF( AND($D119&lt;=Prehledy!$K$4,$D119&gt;=Prehledy!$L$4), "U15",  IF( AND($D119&lt;=Prehledy!$K$5, $D119&gt;=Prehledy!$L$5), "U13","U11"))))</f>
        <v/>
      </c>
      <c r="F119" s="66"/>
      <c r="G119" s="94"/>
      <c r="H119" s="65" t="str">
        <f>IF(OR(ISNA(MATCH(A119,divize!$AM$24:'divize'!$AM$292,0)), ISBLANK(INDEX(divize!$AN$24:'divize'!$AN$292,MATCH(A119,divize!$AM$24:'divize'!$AM$292,0)) )), "",   INDEX(divize!$AN$24:'divize'!$AN$292,MATCH(A119,divize!$AM$24:'divize'!$AM$292,0)) )</f>
        <v/>
      </c>
      <c r="I119" s="97"/>
      <c r="J119" s="80"/>
      <c r="K119">
        <f>IF(AND($F119="x",LEN(H119)&gt;0), IF(H119&lt;=44, GETPIVOTDATA("St. Č",Prehledy!$A$6)-H119+1, IF(H119&lt;=48,GETPIVOTDATA("St. Č",Prehledy!$A$6)-44,IF(H119&lt;=56,GETPIVOTDATA("St. Č",Prehledy!$A$6)-48,IF(H119&lt;=72,GETPIVOTDATA("St. Č",Prehledy!$A$6)-56,GETPIVOTDATA("St. Č",Prehledy!$A$6)-72 ) )  )  ),0)</f>
        <v>0</v>
      </c>
    </row>
    <row r="120" spans="1:11" ht="14.25" hidden="1">
      <c r="A120" s="94">
        <v>120</v>
      </c>
      <c r="B120" s="95"/>
      <c r="C120" s="95"/>
      <c r="D120" s="73"/>
      <c r="E120" s="98" t="str">
        <f>IF( $D120=0, "", IF( AND($D120&lt;=Prehledy!$K$3,$D120&gt;=Prehledy!$L$3),"U17,U19",  IF( AND($D120&lt;=Prehledy!$K$4,$D120&gt;=Prehledy!$L$4), "U15",  IF( AND($D120&lt;=Prehledy!$K$5, $D120&gt;=Prehledy!$L$5), "U13","U11"))))</f>
        <v/>
      </c>
      <c r="F120" s="66"/>
      <c r="G120" s="94"/>
      <c r="H120" s="65" t="str">
        <f>IF(OR(ISNA(MATCH(A120,divize!$AM$24:'divize'!$AM$292,0)), ISBLANK(INDEX(divize!$AN$24:'divize'!$AN$292,MATCH(A120,divize!$AM$24:'divize'!$AM$292,0)) )), "",   INDEX(divize!$AN$24:'divize'!$AN$292,MATCH(A120,divize!$AM$24:'divize'!$AM$292,0)) )</f>
        <v/>
      </c>
      <c r="I120" s="97"/>
      <c r="J120" s="80"/>
      <c r="K120">
        <f>IF(AND($F120="x",LEN(H120)&gt;0), IF(H120&lt;=44, GETPIVOTDATA("St. Č",Prehledy!$A$6)-H120+1, IF(H120&lt;=48,GETPIVOTDATA("St. Č",Prehledy!$A$6)-44,IF(H120&lt;=56,GETPIVOTDATA("St. Č",Prehledy!$A$6)-48,IF(H120&lt;=72,GETPIVOTDATA("St. Č",Prehledy!$A$6)-56,GETPIVOTDATA("St. Č",Prehledy!$A$6)-72 ) )  )  ),0)</f>
        <v>0</v>
      </c>
    </row>
    <row r="121" spans="1:11" ht="14.25" hidden="1">
      <c r="A121" s="94">
        <v>121</v>
      </c>
      <c r="B121" s="95"/>
      <c r="C121" s="95"/>
      <c r="D121" s="73"/>
      <c r="E121" s="98" t="str">
        <f>IF( $D121=0, "", IF( AND($D121&lt;=Prehledy!$K$3,$D121&gt;=Prehledy!$L$3),"U17,U19",  IF( AND($D121&lt;=Prehledy!$K$4,$D121&gt;=Prehledy!$L$4), "U15",  IF( AND($D121&lt;=Prehledy!$K$5, $D121&gt;=Prehledy!$L$5), "U13","U11"))))</f>
        <v/>
      </c>
      <c r="F121" s="66"/>
      <c r="G121" s="94"/>
      <c r="H121" s="65" t="str">
        <f>IF(OR(ISNA(MATCH(A121,divize!$AM$24:'divize'!$AM$292,0)), ISBLANK(INDEX(divize!$AN$24:'divize'!$AN$292,MATCH(A121,divize!$AM$24:'divize'!$AM$292,0)) )), "",   INDEX(divize!$AN$24:'divize'!$AN$292,MATCH(A121,divize!$AM$24:'divize'!$AM$292,0)) )</f>
        <v/>
      </c>
      <c r="I121" s="97"/>
      <c r="J121" s="80"/>
      <c r="K121">
        <f>IF(AND($F121="x",LEN(H121)&gt;0), IF(H121&lt;=44, GETPIVOTDATA("St. Č",Prehledy!$A$6)-H121+1, IF(H121&lt;=48,GETPIVOTDATA("St. Č",Prehledy!$A$6)-44,IF(H121&lt;=56,GETPIVOTDATA("St. Č",Prehledy!$A$6)-48,IF(H121&lt;=72,GETPIVOTDATA("St. Č",Prehledy!$A$6)-56,GETPIVOTDATA("St. Č",Prehledy!$A$6)-72 ) )  )  ),0)</f>
        <v>0</v>
      </c>
    </row>
    <row r="122" spans="1:11" ht="14.25" hidden="1">
      <c r="A122" s="94">
        <v>122</v>
      </c>
      <c r="B122" s="95"/>
      <c r="C122" s="95"/>
      <c r="D122" s="73"/>
      <c r="E122" s="98" t="str">
        <f>IF( $D122=0, "", IF( AND($D122&lt;=Prehledy!$K$3,$D122&gt;=Prehledy!$L$3),"U17,U19",  IF( AND($D122&lt;=Prehledy!$K$4,$D122&gt;=Prehledy!$L$4), "U15",  IF( AND($D122&lt;=Prehledy!$K$5, $D122&gt;=Prehledy!$L$5), "U13","U11"))))</f>
        <v/>
      </c>
      <c r="F122" s="66"/>
      <c r="G122" s="94"/>
      <c r="H122" s="65" t="str">
        <f>IF(OR(ISNA(MATCH(A122,divize!$AM$24:'divize'!$AM$292,0)), ISBLANK(INDEX(divize!$AN$24:'divize'!$AN$292,MATCH(A122,divize!$AM$24:'divize'!$AM$292,0)) )), "",   INDEX(divize!$AN$24:'divize'!$AN$292,MATCH(A122,divize!$AM$24:'divize'!$AM$292,0)) )</f>
        <v/>
      </c>
      <c r="I122" s="97"/>
      <c r="J122" s="80"/>
      <c r="K122">
        <f>IF(AND($F122="x",LEN(H122)&gt;0), IF(H122&lt;=44, GETPIVOTDATA("St. Č",Prehledy!$A$6)-H122+1, IF(H122&lt;=48,GETPIVOTDATA("St. Č",Prehledy!$A$6)-44,IF(H122&lt;=56,GETPIVOTDATA("St. Č",Prehledy!$A$6)-48,IF(H122&lt;=72,GETPIVOTDATA("St. Č",Prehledy!$A$6)-56,GETPIVOTDATA("St. Č",Prehledy!$A$6)-72 ) )  )  ),0)</f>
        <v>0</v>
      </c>
    </row>
    <row r="123" spans="1:11" ht="14.25" hidden="1">
      <c r="A123" s="94">
        <v>123</v>
      </c>
      <c r="B123" s="95"/>
      <c r="C123" s="95"/>
      <c r="D123" s="73"/>
      <c r="E123" s="98" t="str">
        <f>IF( $D123=0, "", IF( AND($D123&lt;=Prehledy!$K$3,$D123&gt;=Prehledy!$L$3),"U17,U19",  IF( AND($D123&lt;=Prehledy!$K$4,$D123&gt;=Prehledy!$L$4), "U15",  IF( AND($D123&lt;=Prehledy!$K$5, $D123&gt;=Prehledy!$L$5), "U13","U11"))))</f>
        <v/>
      </c>
      <c r="F123" s="66"/>
      <c r="G123" s="94"/>
      <c r="H123" s="65" t="str">
        <f>IF(OR(ISNA(MATCH(A123,divize!$AM$24:'divize'!$AM$292,0)), ISBLANK(INDEX(divize!$AN$24:'divize'!$AN$292,MATCH(A123,divize!$AM$24:'divize'!$AM$292,0)) )), "",   INDEX(divize!$AN$24:'divize'!$AN$292,MATCH(A123,divize!$AM$24:'divize'!$AM$292,0)) )</f>
        <v/>
      </c>
      <c r="I123" s="97"/>
      <c r="J123" s="80"/>
      <c r="K123">
        <f>IF(AND($F123="x",LEN(H123)&gt;0), IF(H123&lt;=44, GETPIVOTDATA("St. Č",Prehledy!$A$6)-H123+1, IF(H123&lt;=48,GETPIVOTDATA("St. Č",Prehledy!$A$6)-44,IF(H123&lt;=56,GETPIVOTDATA("St. Č",Prehledy!$A$6)-48,IF(H123&lt;=72,GETPIVOTDATA("St. Č",Prehledy!$A$6)-56,GETPIVOTDATA("St. Č",Prehledy!$A$6)-72 ) )  )  ),0)</f>
        <v>0</v>
      </c>
    </row>
    <row r="124" spans="1:11" ht="14.25" hidden="1">
      <c r="A124" s="94">
        <v>124</v>
      </c>
      <c r="B124" s="95"/>
      <c r="C124" s="95"/>
      <c r="D124" s="73"/>
      <c r="E124" s="98" t="str">
        <f>IF( $D124=0, "", IF( AND($D124&lt;=Prehledy!$K$3,$D124&gt;=Prehledy!$L$3),"U17,U19",  IF( AND($D124&lt;=Prehledy!$K$4,$D124&gt;=Prehledy!$L$4), "U15",  IF( AND($D124&lt;=Prehledy!$K$5, $D124&gt;=Prehledy!$L$5), "U13","U11"))))</f>
        <v/>
      </c>
      <c r="F124" s="66"/>
      <c r="G124" s="94"/>
      <c r="H124" s="65" t="str">
        <f>IF(OR(ISNA(MATCH(A124,divize!$AM$24:'divize'!$AM$292,0)), ISBLANK(INDEX(divize!$AN$24:'divize'!$AN$292,MATCH(A124,divize!$AM$24:'divize'!$AM$292,0)) )), "",   INDEX(divize!$AN$24:'divize'!$AN$292,MATCH(A124,divize!$AM$24:'divize'!$AM$292,0)) )</f>
        <v/>
      </c>
      <c r="I124" s="97"/>
      <c r="J124" s="80"/>
      <c r="K124">
        <f>IF(AND($F124="x",LEN(H124)&gt;0), IF(H124&lt;=44, GETPIVOTDATA("St. Č",Prehledy!$A$6)-H124+1, IF(H124&lt;=48,GETPIVOTDATA("St. Č",Prehledy!$A$6)-44,IF(H124&lt;=56,GETPIVOTDATA("St. Č",Prehledy!$A$6)-48,IF(H124&lt;=72,GETPIVOTDATA("St. Č",Prehledy!$A$6)-56,GETPIVOTDATA("St. Č",Prehledy!$A$6)-72 ) )  )  ),0)</f>
        <v>0</v>
      </c>
    </row>
    <row r="125" spans="1:11" ht="14.25" hidden="1">
      <c r="A125" s="94">
        <v>125</v>
      </c>
      <c r="B125" s="95"/>
      <c r="C125" s="95"/>
      <c r="D125" s="73"/>
      <c r="E125" s="98" t="str">
        <f>IF( $D125=0, "", IF( AND($D125&lt;=Prehledy!$K$3,$D125&gt;=Prehledy!$L$3),"U17,U19",  IF( AND($D125&lt;=Prehledy!$K$4,$D125&gt;=Prehledy!$L$4), "U15",  IF( AND($D125&lt;=Prehledy!$K$5, $D125&gt;=Prehledy!$L$5), "U13","U11"))))</f>
        <v/>
      </c>
      <c r="F125" s="66"/>
      <c r="G125" s="94"/>
      <c r="H125" s="65" t="str">
        <f>IF(OR(ISNA(MATCH(A125,divize!$AM$24:'divize'!$AM$292,0)), ISBLANK(INDEX(divize!$AN$24:'divize'!$AN$292,MATCH(A125,divize!$AM$24:'divize'!$AM$292,0)) )), "",   INDEX(divize!$AN$24:'divize'!$AN$292,MATCH(A125,divize!$AM$24:'divize'!$AM$292,0)) )</f>
        <v/>
      </c>
      <c r="I125" s="97"/>
      <c r="J125" s="80"/>
      <c r="K125">
        <f>IF(AND($F125="x",LEN(H125)&gt;0), IF(H125&lt;=44, GETPIVOTDATA("St. Č",Prehledy!$A$6)-H125+1, IF(H125&lt;=48,GETPIVOTDATA("St. Č",Prehledy!$A$6)-44,IF(H125&lt;=56,GETPIVOTDATA("St. Č",Prehledy!$A$6)-48,IF(H125&lt;=72,GETPIVOTDATA("St. Č",Prehledy!$A$6)-56,GETPIVOTDATA("St. Č",Prehledy!$A$6)-72 ) )  )  ),0)</f>
        <v>0</v>
      </c>
    </row>
    <row r="126" spans="1:11" ht="14.25" hidden="1">
      <c r="A126" s="94">
        <v>126</v>
      </c>
      <c r="B126" s="95"/>
      <c r="C126" s="95"/>
      <c r="D126" s="73"/>
      <c r="E126" s="98" t="str">
        <f>IF( $D126=0, "", IF( AND($D126&lt;=Prehledy!$K$3,$D126&gt;=Prehledy!$L$3),"U17,U19",  IF( AND($D126&lt;=Prehledy!$K$4,$D126&gt;=Prehledy!$L$4), "U15",  IF( AND($D126&lt;=Prehledy!$K$5, $D126&gt;=Prehledy!$L$5), "U13","U11"))))</f>
        <v/>
      </c>
      <c r="F126" s="66"/>
      <c r="G126" s="94"/>
      <c r="H126" s="65" t="str">
        <f>IF(OR(ISNA(MATCH(A126,divize!$AM$24:'divize'!$AM$292,0)), ISBLANK(INDEX(divize!$AN$24:'divize'!$AN$292,MATCH(A126,divize!$AM$24:'divize'!$AM$292,0)) )), "",   INDEX(divize!$AN$24:'divize'!$AN$292,MATCH(A126,divize!$AM$24:'divize'!$AM$292,0)) )</f>
        <v/>
      </c>
      <c r="I126" s="97"/>
      <c r="J126" s="80"/>
      <c r="K126">
        <f>IF(AND($F126="x",LEN(H126)&gt;0), IF(H126&lt;=44, GETPIVOTDATA("St. Č",Prehledy!$A$6)-H126+1, IF(H126&lt;=48,GETPIVOTDATA("St. Č",Prehledy!$A$6)-44,IF(H126&lt;=56,GETPIVOTDATA("St. Č",Prehledy!$A$6)-48,IF(H126&lt;=72,GETPIVOTDATA("St. Č",Prehledy!$A$6)-56,GETPIVOTDATA("St. Č",Prehledy!$A$6)-72 ) )  )  ),0)</f>
        <v>0</v>
      </c>
    </row>
    <row r="127" spans="1:11" ht="14.25" hidden="1">
      <c r="A127" s="94">
        <v>127</v>
      </c>
      <c r="B127" s="95"/>
      <c r="C127" s="95"/>
      <c r="D127" s="73"/>
      <c r="E127" s="98" t="str">
        <f>IF( $D127=0, "", IF( AND($D127&lt;=Prehledy!$K$3,$D127&gt;=Prehledy!$L$3),"U17,U19",  IF( AND($D127&lt;=Prehledy!$K$4,$D127&gt;=Prehledy!$L$4), "U15",  IF( AND($D127&lt;=Prehledy!$K$5, $D127&gt;=Prehledy!$L$5), "U13","U11"))))</f>
        <v/>
      </c>
      <c r="F127" s="66"/>
      <c r="G127" s="94"/>
      <c r="H127" s="65" t="str">
        <f>IF(OR(ISNA(MATCH(A127,divize!$AM$24:'divize'!$AM$292,0)), ISBLANK(INDEX(divize!$AN$24:'divize'!$AN$292,MATCH(A127,divize!$AM$24:'divize'!$AM$292,0)) )), "",   INDEX(divize!$AN$24:'divize'!$AN$292,MATCH(A127,divize!$AM$24:'divize'!$AM$292,0)) )</f>
        <v/>
      </c>
      <c r="I127" s="97"/>
      <c r="J127" s="80"/>
      <c r="K127">
        <f>IF(AND($F127="x",LEN(H127)&gt;0), IF(H127&lt;=44, GETPIVOTDATA("St. Č",Prehledy!$A$6)-H127+1, IF(H127&lt;=48,GETPIVOTDATA("St. Č",Prehledy!$A$6)-44,IF(H127&lt;=56,GETPIVOTDATA("St. Č",Prehledy!$A$6)-48,IF(H127&lt;=72,GETPIVOTDATA("St. Č",Prehledy!$A$6)-56,GETPIVOTDATA("St. Č",Prehledy!$A$6)-72 ) )  )  ),0)</f>
        <v>0</v>
      </c>
    </row>
    <row r="128" spans="1:11" ht="14.25" hidden="1">
      <c r="A128" s="94">
        <v>128</v>
      </c>
      <c r="B128" s="95"/>
      <c r="C128" s="95"/>
      <c r="D128" s="73"/>
      <c r="E128" s="98" t="str">
        <f>IF( $D128=0, "", IF( AND($D128&lt;=Prehledy!$K$3,$D128&gt;=Prehledy!$L$3),"U17,U19",  IF( AND($D128&lt;=Prehledy!$K$4,$D128&gt;=Prehledy!$L$4), "U15",  IF( AND($D128&lt;=Prehledy!$K$5, $D128&gt;=Prehledy!$L$5), "U13","U11"))))</f>
        <v/>
      </c>
      <c r="F128" s="66"/>
      <c r="G128" s="94"/>
      <c r="H128" s="65" t="str">
        <f>IF(OR(ISNA(MATCH(A128,divize!$AM$24:'divize'!$AM$292,0)), ISBLANK(INDEX(divize!$AN$24:'divize'!$AN$292,MATCH(A128,divize!$AM$24:'divize'!$AM$292,0)) )), "",   INDEX(divize!$AN$24:'divize'!$AN$292,MATCH(A128,divize!$AM$24:'divize'!$AM$292,0)) )</f>
        <v/>
      </c>
      <c r="I128" s="97"/>
      <c r="J128" s="80"/>
      <c r="K128">
        <f>IF(AND($F128="x",LEN(H128)&gt;0), IF(H128&lt;=44, GETPIVOTDATA("St. Č",Prehledy!$A$6)-H128+1, IF(H128&lt;=48,GETPIVOTDATA("St. Č",Prehledy!$A$6)-44,IF(H128&lt;=56,GETPIVOTDATA("St. Č",Prehledy!$A$6)-48,IF(H128&lt;=72,GETPIVOTDATA("St. Č",Prehledy!$A$6)-56,GETPIVOTDATA("St. Č",Prehledy!$A$6)-72 ) )  )  ),0)</f>
        <v>0</v>
      </c>
    </row>
    <row r="129" spans="1:11" ht="14.25" hidden="1">
      <c r="A129" s="94">
        <v>129</v>
      </c>
      <c r="B129" s="95"/>
      <c r="C129" s="95"/>
      <c r="D129" s="73"/>
      <c r="E129" s="98" t="str">
        <f>IF( $D129=0, "", IF( AND($D129&lt;=Prehledy!$K$3,$D129&gt;=Prehledy!$L$3),"U17,U19",  IF( AND($D129&lt;=Prehledy!$K$4,$D129&gt;=Prehledy!$L$4), "U15",  IF( AND($D129&lt;=Prehledy!$K$5, $D129&gt;=Prehledy!$L$5), "U13","U11"))))</f>
        <v/>
      </c>
      <c r="F129" s="66"/>
      <c r="G129" s="94"/>
      <c r="H129" s="65" t="str">
        <f>IF(OR(ISNA(MATCH(A129,divize!$AM$24:'divize'!$AM$292,0)), ISBLANK(INDEX(divize!$AN$24:'divize'!$AN$292,MATCH(A129,divize!$AM$24:'divize'!$AM$292,0)) )), "",   INDEX(divize!$AN$24:'divize'!$AN$292,MATCH(A129,divize!$AM$24:'divize'!$AM$292,0)) )</f>
        <v/>
      </c>
      <c r="I129" s="97"/>
      <c r="J129" s="80"/>
      <c r="K129">
        <f>IF(AND($F129="x",LEN(H129)&gt;0), IF(H129&lt;=44, GETPIVOTDATA("St. Č",Prehledy!$A$6)-H129+1, IF(H129&lt;=48,GETPIVOTDATA("St. Č",Prehledy!$A$6)-44,IF(H129&lt;=56,GETPIVOTDATA("St. Č",Prehledy!$A$6)-48,IF(H129&lt;=72,GETPIVOTDATA("St. Č",Prehledy!$A$6)-56,GETPIVOTDATA("St. Č",Prehledy!$A$6)-72 ) )  )  ),0)</f>
        <v>0</v>
      </c>
    </row>
    <row r="130" spans="1:11" ht="14.25" hidden="1">
      <c r="A130" s="94">
        <v>130</v>
      </c>
      <c r="B130" s="95"/>
      <c r="C130" s="95"/>
      <c r="D130" s="73"/>
      <c r="E130" s="98" t="str">
        <f>IF( $D130=0, "", IF( AND($D130&lt;=Prehledy!$K$3,$D130&gt;=Prehledy!$L$3),"U17,U19",  IF( AND($D130&lt;=Prehledy!$K$4,$D130&gt;=Prehledy!$L$4), "U15",  IF( AND($D130&lt;=Prehledy!$K$5, $D130&gt;=Prehledy!$L$5), "U13","U11"))))</f>
        <v/>
      </c>
      <c r="F130" s="66"/>
      <c r="G130" s="73"/>
      <c r="H130" s="65" t="str">
        <f>IF(OR(ISNA(MATCH(A130,divize!$AM$24:'divize'!$AM$292,0)), ISBLANK(INDEX(divize!$AN$24:'divize'!$AN$292,MATCH(A130,divize!$AM$24:'divize'!$AM$292,0)) )), "",   INDEX(divize!$AN$24:'divize'!$AN$292,MATCH(A130,divize!$AM$24:'divize'!$AM$292,0)) )</f>
        <v/>
      </c>
      <c r="I130" s="97"/>
      <c r="J130" s="80"/>
      <c r="K130">
        <f>IF(AND($F130="x",LEN(H130)&gt;0), IF(H130&lt;=44, GETPIVOTDATA("St. Č",Prehledy!$A$6)-H130+1, IF(H130&lt;=48,GETPIVOTDATA("St. Č",Prehledy!$A$6)-44,IF(H130&lt;=56,GETPIVOTDATA("St. Č",Prehledy!$A$6)-48,IF(H130&lt;=72,GETPIVOTDATA("St. Č",Prehledy!$A$6)-56,GETPIVOTDATA("St. Č",Prehledy!$A$6)-72 ) )  )  ),0)</f>
        <v>0</v>
      </c>
    </row>
    <row r="131" spans="1:11" ht="14.25" hidden="1">
      <c r="A131" s="94">
        <v>131</v>
      </c>
      <c r="B131" s="95"/>
      <c r="C131" s="95"/>
      <c r="D131" s="73"/>
      <c r="E131" s="98" t="str">
        <f>IF( $D131=0, "", IF( AND($D131&lt;=Prehledy!$K$3,$D131&gt;=Prehledy!$L$3),"U17,U19",  IF( AND($D131&lt;=Prehledy!$K$4,$D131&gt;=Prehledy!$L$4), "U15",  IF( AND($D131&lt;=Prehledy!$K$5, $D131&gt;=Prehledy!$L$5), "U13","U11"))))</f>
        <v/>
      </c>
      <c r="F131" s="66"/>
      <c r="G131" s="73"/>
      <c r="H131" s="65" t="str">
        <f>IF(OR(ISNA(MATCH(A131,divize!$AM$24:'divize'!$AM$292,0)), ISBLANK(INDEX(divize!$AN$24:'divize'!$AN$292,MATCH(A131,divize!$AM$24:'divize'!$AM$292,0)) )), "",   INDEX(divize!$AN$24:'divize'!$AN$292,MATCH(A131,divize!$AM$24:'divize'!$AM$292,0)) )</f>
        <v/>
      </c>
      <c r="I131" s="97"/>
      <c r="J131" s="80"/>
      <c r="K131">
        <f>IF(AND($F131="x",LEN(H131)&gt;0), IF(H131&lt;=44, GETPIVOTDATA("St. Č",Prehledy!$A$6)-H131+1, IF(H131&lt;=48,GETPIVOTDATA("St. Č",Prehledy!$A$6)-44,IF(H131&lt;=56,GETPIVOTDATA("St. Č",Prehledy!$A$6)-48,IF(H131&lt;=72,GETPIVOTDATA("St. Č",Prehledy!$A$6)-56,GETPIVOTDATA("St. Č",Prehledy!$A$6)-72 ) )  )  ),0)</f>
        <v>0</v>
      </c>
    </row>
    <row r="132" spans="1:11" ht="14.25" hidden="1">
      <c r="A132" s="94">
        <v>132</v>
      </c>
      <c r="B132" s="95"/>
      <c r="C132" s="95"/>
      <c r="D132" s="73"/>
      <c r="E132" s="98" t="str">
        <f>IF( $D132=0, "", IF( AND($D132&lt;=Prehledy!$K$3,$D132&gt;=Prehledy!$L$3),"U17,U19",  IF( AND($D132&lt;=Prehledy!$K$4,$D132&gt;=Prehledy!$L$4), "U15",  IF( AND($D132&lt;=Prehledy!$K$5, $D132&gt;=Prehledy!$L$5), "U13","U11"))))</f>
        <v/>
      </c>
      <c r="F132" s="66"/>
      <c r="G132" s="73"/>
      <c r="H132" s="65" t="str">
        <f>IF(OR(ISNA(MATCH(A132,divize!$AM$24:'divize'!$AM$292,0)), ISBLANK(INDEX(divize!$AN$24:'divize'!$AN$292,MATCH(A132,divize!$AM$24:'divize'!$AM$292,0)) )), "",   INDEX(divize!$AN$24:'divize'!$AN$292,MATCH(A132,divize!$AM$24:'divize'!$AM$292,0)) )</f>
        <v/>
      </c>
      <c r="I132" s="97"/>
      <c r="J132" s="80"/>
      <c r="K132">
        <f>IF(AND($F132="x",LEN(H132)&gt;0), IF(H132&lt;=44, GETPIVOTDATA("St. Č",Prehledy!$A$6)-H132+1, IF(H132&lt;=48,GETPIVOTDATA("St. Č",Prehledy!$A$6)-44,IF(H132&lt;=56,GETPIVOTDATA("St. Č",Prehledy!$A$6)-48,IF(H132&lt;=72,GETPIVOTDATA("St. Č",Prehledy!$A$6)-56,GETPIVOTDATA("St. Č",Prehledy!$A$6)-72 ) )  )  ),0)</f>
        <v>0</v>
      </c>
    </row>
    <row r="133" spans="1:11" ht="14.25" hidden="1">
      <c r="A133" s="94">
        <v>133</v>
      </c>
      <c r="B133" s="95"/>
      <c r="C133" s="95"/>
      <c r="D133" s="73"/>
      <c r="E133" s="98" t="str">
        <f>IF( $D133=0, "", IF( AND($D133&lt;=Prehledy!$K$3,$D133&gt;=Prehledy!$L$3),"U17,U19",  IF( AND($D133&lt;=Prehledy!$K$4,$D133&gt;=Prehledy!$L$4), "U15",  IF( AND($D133&lt;=Prehledy!$K$5, $D133&gt;=Prehledy!$L$5), "U13","U11"))))</f>
        <v/>
      </c>
      <c r="F133" s="66"/>
      <c r="G133" s="73"/>
      <c r="H133" s="65" t="str">
        <f>IF(OR(ISNA(MATCH(A133,divize!$AM$24:'divize'!$AM$292,0)), ISBLANK(INDEX(divize!$AN$24:'divize'!$AN$292,MATCH(A133,divize!$AM$24:'divize'!$AM$292,0)) )), "",   INDEX(divize!$AN$24:'divize'!$AN$292,MATCH(A133,divize!$AM$24:'divize'!$AM$292,0)) )</f>
        <v/>
      </c>
      <c r="I133" s="97"/>
      <c r="J133" s="80"/>
      <c r="K133">
        <f>IF(AND($F133="x",LEN(H133)&gt;0), IF(H133&lt;=44, GETPIVOTDATA("St. Č",Prehledy!$A$6)-H133+1, IF(H133&lt;=48,GETPIVOTDATA("St. Č",Prehledy!$A$6)-44,IF(H133&lt;=56,GETPIVOTDATA("St. Č",Prehledy!$A$6)-48,IF(H133&lt;=72,GETPIVOTDATA("St. Č",Prehledy!$A$6)-56,GETPIVOTDATA("St. Č",Prehledy!$A$6)-72 ) )  )  ),0)</f>
        <v>0</v>
      </c>
    </row>
    <row r="134" spans="1:11" ht="14.25" hidden="1">
      <c r="A134" s="94">
        <v>134</v>
      </c>
      <c r="B134" s="95"/>
      <c r="C134" s="95"/>
      <c r="D134" s="73"/>
      <c r="E134" s="98" t="str">
        <f>IF( $D134=0, "", IF( AND($D134&lt;=Prehledy!$K$3,$D134&gt;=Prehledy!$L$3),"U17,U19",  IF( AND($D134&lt;=Prehledy!$K$4,$D134&gt;=Prehledy!$L$4), "U15",  IF( AND($D134&lt;=Prehledy!$K$5, $D134&gt;=Prehledy!$L$5), "U13","U11"))))</f>
        <v/>
      </c>
      <c r="F134" s="66"/>
      <c r="G134" s="94"/>
      <c r="H134" s="65" t="str">
        <f>IF(OR(ISNA(MATCH(A134,divize!$AM$24:'divize'!$AM$292,0)), ISBLANK(INDEX(divize!$AN$24:'divize'!$AN$292,MATCH(A134,divize!$AM$24:'divize'!$AM$292,0)) )), "",   INDEX(divize!$AN$24:'divize'!$AN$292,MATCH(A134,divize!$AM$24:'divize'!$AM$292,0)) )</f>
        <v/>
      </c>
      <c r="I134" s="97"/>
      <c r="J134" s="80"/>
      <c r="K134">
        <f>IF(AND($F134="x",LEN(H134)&gt;0), IF(H134&lt;=44, GETPIVOTDATA("St. Č",Prehledy!$A$6)-H134+1, IF(H134&lt;=48,GETPIVOTDATA("St. Č",Prehledy!$A$6)-44,IF(H134&lt;=56,GETPIVOTDATA("St. Č",Prehledy!$A$6)-48,IF(H134&lt;=72,GETPIVOTDATA("St. Č",Prehledy!$A$6)-56,GETPIVOTDATA("St. Č",Prehledy!$A$6)-72 ) )  )  ),0)</f>
        <v>0</v>
      </c>
    </row>
    <row r="135" spans="1:11" ht="14.25" hidden="1">
      <c r="A135" s="94">
        <v>135</v>
      </c>
      <c r="B135" s="95"/>
      <c r="C135" s="95"/>
      <c r="D135" s="73"/>
      <c r="E135" s="98" t="str">
        <f>IF( $D135=0, "", IF( AND($D135&lt;=Prehledy!$K$3,$D135&gt;=Prehledy!$L$3),"U17,U19",  IF( AND($D135&lt;=Prehledy!$K$4,$D135&gt;=Prehledy!$L$4), "U15",  IF( AND($D135&lt;=Prehledy!$K$5, $D135&gt;=Prehledy!$L$5), "U13","U11"))))</f>
        <v/>
      </c>
      <c r="F135" s="66"/>
      <c r="G135" s="94"/>
      <c r="H135" s="65" t="str">
        <f>IF(OR(ISNA(MATCH(A135,divize!$AM$24:'divize'!$AM$292,0)), ISBLANK(INDEX(divize!$AN$24:'divize'!$AN$292,MATCH(A135,divize!$AM$24:'divize'!$AM$292,0)) )), "",   INDEX(divize!$AN$24:'divize'!$AN$292,MATCH(A135,divize!$AM$24:'divize'!$AM$292,0)) )</f>
        <v/>
      </c>
      <c r="I135" s="97"/>
      <c r="J135" s="80"/>
      <c r="K135">
        <f>IF(AND($F135="x",LEN(H135)&gt;0), IF(H135&lt;=44, GETPIVOTDATA("St. Č",Prehledy!$A$6)-H135+1, IF(H135&lt;=48,GETPIVOTDATA("St. Č",Prehledy!$A$6)-44,IF(H135&lt;=56,GETPIVOTDATA("St. Č",Prehledy!$A$6)-48,IF(H135&lt;=72,GETPIVOTDATA("St. Č",Prehledy!$A$6)-56,GETPIVOTDATA("St. Č",Prehledy!$A$6)-72 ) )  )  ),0)</f>
        <v>0</v>
      </c>
    </row>
    <row r="136" spans="1:11" ht="14.25" hidden="1">
      <c r="A136" s="94">
        <v>136</v>
      </c>
      <c r="B136" s="95"/>
      <c r="C136" s="95"/>
      <c r="D136" s="73"/>
      <c r="E136" s="98" t="str">
        <f>IF( $D136=0, "", IF( AND($D136&lt;=Prehledy!$K$3,$D136&gt;=Prehledy!$L$3),"U17,U19",  IF( AND($D136&lt;=Prehledy!$K$4,$D136&gt;=Prehledy!$L$4), "U15",  IF( AND($D136&lt;=Prehledy!$K$5, $D136&gt;=Prehledy!$L$5), "U13","U11"))))</f>
        <v/>
      </c>
      <c r="F136" s="66"/>
      <c r="G136" s="94"/>
      <c r="H136" s="65" t="str">
        <f>IF(OR(ISNA(MATCH(A136,divize!$AM$24:'divize'!$AM$292,0)), ISBLANK(INDEX(divize!$AN$24:'divize'!$AN$292,MATCH(A136,divize!$AM$24:'divize'!$AM$292,0)) )), "",   INDEX(divize!$AN$24:'divize'!$AN$292,MATCH(A136,divize!$AM$24:'divize'!$AM$292,0)) )</f>
        <v/>
      </c>
      <c r="I136" s="97"/>
      <c r="J136" s="80"/>
      <c r="K136">
        <f>IF(AND($F136="x",LEN(H136)&gt;0), IF(H136&lt;=44, GETPIVOTDATA("St. Č",Prehledy!$A$6)-H136+1, IF(H136&lt;=48,GETPIVOTDATA("St. Č",Prehledy!$A$6)-44,IF(H136&lt;=56,GETPIVOTDATA("St. Č",Prehledy!$A$6)-48,IF(H136&lt;=72,GETPIVOTDATA("St. Č",Prehledy!$A$6)-56,GETPIVOTDATA("St. Č",Prehledy!$A$6)-72 ) )  )  ),0)</f>
        <v>0</v>
      </c>
    </row>
    <row r="137" spans="1:11" ht="14.25" hidden="1">
      <c r="A137" s="94">
        <v>137</v>
      </c>
      <c r="B137" s="95"/>
      <c r="C137" s="95"/>
      <c r="D137" s="73"/>
      <c r="E137" s="98" t="str">
        <f>IF( $D137=0, "", IF( AND($D137&lt;=Prehledy!$K$3,$D137&gt;=Prehledy!$L$3),"U17,U19",  IF( AND($D137&lt;=Prehledy!$K$4,$D137&gt;=Prehledy!$L$4), "U15",  IF( AND($D137&lt;=Prehledy!$K$5, $D137&gt;=Prehledy!$L$5), "U13","U11"))))</f>
        <v/>
      </c>
      <c r="F137" s="66"/>
      <c r="G137" s="73"/>
      <c r="H137" s="65" t="str">
        <f>IF(OR(ISNA(MATCH(A137,divize!$AM$24:'divize'!$AM$292,0)), ISBLANK(INDEX(divize!$AN$24:'divize'!$AN$292,MATCH(A137,divize!$AM$24:'divize'!$AM$292,0)) )), "",   INDEX(divize!$AN$24:'divize'!$AN$292,MATCH(A137,divize!$AM$24:'divize'!$AM$292,0)) )</f>
        <v/>
      </c>
      <c r="I137" s="97"/>
      <c r="J137" s="80"/>
      <c r="K137">
        <f>IF(AND($F137="x",LEN(H137)&gt;0), IF(H137&lt;=44, GETPIVOTDATA("St. Č",Prehledy!$A$6)-H137+1, IF(H137&lt;=48,GETPIVOTDATA("St. Č",Prehledy!$A$6)-44,IF(H137&lt;=56,GETPIVOTDATA("St. Č",Prehledy!$A$6)-48,IF(H137&lt;=72,GETPIVOTDATA("St. Č",Prehledy!$A$6)-56,GETPIVOTDATA("St. Č",Prehledy!$A$6)-72 ) )  )  ),0)</f>
        <v>0</v>
      </c>
    </row>
    <row r="138" spans="1:11" ht="14.25" hidden="1">
      <c r="A138" s="94">
        <v>138</v>
      </c>
      <c r="B138" s="95"/>
      <c r="C138" s="95"/>
      <c r="D138" s="73"/>
      <c r="E138" s="98" t="str">
        <f>IF( $D138=0, "", IF( AND($D138&lt;=Prehledy!$K$3,$D138&gt;=Prehledy!$L$3),"U17,U19",  IF( AND($D138&lt;=Prehledy!$K$4,$D138&gt;=Prehledy!$L$4), "U15",  IF( AND($D138&lt;=Prehledy!$K$5, $D138&gt;=Prehledy!$L$5), "U13","U11"))))</f>
        <v/>
      </c>
      <c r="F138" s="66"/>
      <c r="G138" s="73"/>
      <c r="H138" s="65" t="str">
        <f>IF(OR(ISNA(MATCH(A138,divize!$AM$24:'divize'!$AM$292,0)), ISBLANK(INDEX(divize!$AN$24:'divize'!$AN$292,MATCH(A138,divize!$AM$24:'divize'!$AM$292,0)) )), "",   INDEX(divize!$AN$24:'divize'!$AN$292,MATCH(A138,divize!$AM$24:'divize'!$AM$292,0)) )</f>
        <v/>
      </c>
      <c r="I138" s="97"/>
      <c r="J138" s="80"/>
      <c r="K138">
        <f>IF(AND($F138="x",LEN(H138)&gt;0), IF(H138&lt;=44, GETPIVOTDATA("St. Č",Prehledy!$A$6)-H138+1, IF(H138&lt;=48,GETPIVOTDATA("St. Č",Prehledy!$A$6)-44,IF(H138&lt;=56,GETPIVOTDATA("St. Č",Prehledy!$A$6)-48,IF(H138&lt;=72,GETPIVOTDATA("St. Č",Prehledy!$A$6)-56,GETPIVOTDATA("St. Č",Prehledy!$A$6)-72 ) )  )  ),0)</f>
        <v>0</v>
      </c>
    </row>
    <row r="139" spans="1:11" ht="14.25" hidden="1">
      <c r="A139" s="94">
        <v>139</v>
      </c>
      <c r="B139" s="95"/>
      <c r="C139" s="95"/>
      <c r="D139" s="73"/>
      <c r="E139" s="98" t="str">
        <f>IF( $D139=0, "", IF( AND($D139&lt;=Prehledy!$K$3,$D139&gt;=Prehledy!$L$3),"U17,U19",  IF( AND($D139&lt;=Prehledy!$K$4,$D139&gt;=Prehledy!$L$4), "U15",  IF( AND($D139&lt;=Prehledy!$K$5, $D139&gt;=Prehledy!$L$5), "U13","U11"))))</f>
        <v/>
      </c>
      <c r="F139" s="66"/>
      <c r="G139" s="73"/>
      <c r="H139" s="65" t="str">
        <f>IF(OR(ISNA(MATCH(A139,divize!$AM$24:'divize'!$AM$292,0)), ISBLANK(INDEX(divize!$AN$24:'divize'!$AN$292,MATCH(A139,divize!$AM$24:'divize'!$AM$292,0)) )), "",   INDEX(divize!$AN$24:'divize'!$AN$292,MATCH(A139,divize!$AM$24:'divize'!$AM$292,0)) )</f>
        <v/>
      </c>
      <c r="I139" s="97"/>
      <c r="J139" s="80"/>
      <c r="K139">
        <f>IF(AND($F139="x",LEN(H139)&gt;0), IF(H139&lt;=44, GETPIVOTDATA("St. Č",Prehledy!$A$6)-H139+1, IF(H139&lt;=48,GETPIVOTDATA("St. Č",Prehledy!$A$6)-44,IF(H139&lt;=56,GETPIVOTDATA("St. Č",Prehledy!$A$6)-48,IF(H139&lt;=72,GETPIVOTDATA("St. Č",Prehledy!$A$6)-56,GETPIVOTDATA("St. Č",Prehledy!$A$6)-72 ) )  )  ),0)</f>
        <v>0</v>
      </c>
    </row>
    <row r="140" spans="1:11" ht="14.25" hidden="1">
      <c r="A140" s="94">
        <v>140</v>
      </c>
      <c r="B140" s="95"/>
      <c r="C140" s="95"/>
      <c r="D140" s="73"/>
      <c r="E140" s="98" t="str">
        <f>IF( $D140=0, "", IF( AND($D140&lt;=Prehledy!$K$3,$D140&gt;=Prehledy!$L$3),"U17,U19",  IF( AND($D140&lt;=Prehledy!$K$4,$D140&gt;=Prehledy!$L$4), "U15",  IF( AND($D140&lt;=Prehledy!$K$5, $D140&gt;=Prehledy!$L$5), "U13","U11"))))</f>
        <v/>
      </c>
      <c r="F140" s="66"/>
      <c r="G140" s="73"/>
      <c r="H140" s="65" t="str">
        <f>IF(OR(ISNA(MATCH(A140,divize!$AM$24:'divize'!$AM$292,0)), ISBLANK(INDEX(divize!$AN$24:'divize'!$AN$292,MATCH(A140,divize!$AM$24:'divize'!$AM$292,0)) )), "",   INDEX(divize!$AN$24:'divize'!$AN$292,MATCH(A140,divize!$AM$24:'divize'!$AM$292,0)) )</f>
        <v/>
      </c>
      <c r="I140" s="97"/>
      <c r="J140" s="80"/>
      <c r="K140">
        <f>IF(AND($F140="x",LEN(H140)&gt;0), IF(H140&lt;=44, GETPIVOTDATA("St. Č",Prehledy!$A$6)-H140+1, IF(H140&lt;=48,GETPIVOTDATA("St. Č",Prehledy!$A$6)-44,IF(H140&lt;=56,GETPIVOTDATA("St. Č",Prehledy!$A$6)-48,IF(H140&lt;=72,GETPIVOTDATA("St. Č",Prehledy!$A$6)-56,GETPIVOTDATA("St. Č",Prehledy!$A$6)-72 ) )  )  ),0)</f>
        <v>0</v>
      </c>
    </row>
    <row r="141" spans="1:11" ht="14.25" hidden="1">
      <c r="A141" s="94">
        <v>141</v>
      </c>
      <c r="B141" s="95"/>
      <c r="C141" s="95"/>
      <c r="D141" s="73"/>
      <c r="E141" s="98" t="str">
        <f>IF( $D141=0, "", IF( AND($D141&lt;=Prehledy!$K$3,$D141&gt;=Prehledy!$L$3),"U17,U19",  IF( AND($D141&lt;=Prehledy!$K$4,$D141&gt;=Prehledy!$L$4), "U15",  IF( AND($D141&lt;=Prehledy!$K$5, $D141&gt;=Prehledy!$L$5), "U13","U11"))))</f>
        <v/>
      </c>
      <c r="F141" s="66"/>
      <c r="G141" s="73"/>
      <c r="H141" s="65" t="str">
        <f>IF(OR(ISNA(MATCH(A141,divize!$AM$24:'divize'!$AM$292,0)), ISBLANK(INDEX(divize!$AN$24:'divize'!$AN$292,MATCH(A141,divize!$AM$24:'divize'!$AM$292,0)) )), "",   INDEX(divize!$AN$24:'divize'!$AN$292,MATCH(A141,divize!$AM$24:'divize'!$AM$292,0)) )</f>
        <v/>
      </c>
      <c r="I141" s="97"/>
      <c r="J141" s="80"/>
      <c r="K141">
        <f>IF(AND($F141="x",LEN(H141)&gt;0), IF(H141&lt;=44, GETPIVOTDATA("St. Č",Prehledy!$A$6)-H141+1, IF(H141&lt;=48,GETPIVOTDATA("St. Č",Prehledy!$A$6)-44,IF(H141&lt;=56,GETPIVOTDATA("St. Č",Prehledy!$A$6)-48,IF(H141&lt;=72,GETPIVOTDATA("St. Č",Prehledy!$A$6)-56,GETPIVOTDATA("St. Č",Prehledy!$A$6)-72 ) )  )  ),0)</f>
        <v>0</v>
      </c>
    </row>
    <row r="142" spans="1:11" ht="14.25" hidden="1">
      <c r="A142" s="94">
        <v>142</v>
      </c>
      <c r="B142" s="95"/>
      <c r="C142" s="95"/>
      <c r="D142" s="73"/>
      <c r="E142" s="98" t="str">
        <f>IF( $D142=0, "", IF( AND($D142&lt;=Prehledy!$K$3,$D142&gt;=Prehledy!$L$3),"U17,U19",  IF( AND($D142&lt;=Prehledy!$K$4,$D142&gt;=Prehledy!$L$4), "U15",  IF( AND($D142&lt;=Prehledy!$K$5, $D142&gt;=Prehledy!$L$5), "U13","U11"))))</f>
        <v/>
      </c>
      <c r="F142" s="66"/>
      <c r="G142" s="73"/>
      <c r="H142" s="65" t="str">
        <f>IF(OR(ISNA(MATCH(A142,divize!$AM$24:'divize'!$AM$292,0)), ISBLANK(INDEX(divize!$AN$24:'divize'!$AN$292,MATCH(A142,divize!$AM$24:'divize'!$AM$292,0)) )), "",   INDEX(divize!$AN$24:'divize'!$AN$292,MATCH(A142,divize!$AM$24:'divize'!$AM$292,0)) )</f>
        <v/>
      </c>
      <c r="I142" s="97"/>
      <c r="J142" s="80"/>
      <c r="K142">
        <f>IF(AND($F142="x",LEN(H142)&gt;0), IF(H142&lt;=44, GETPIVOTDATA("St. Č",Prehledy!$A$6)-H142+1, IF(H142&lt;=48,GETPIVOTDATA("St. Č",Prehledy!$A$6)-44,IF(H142&lt;=56,GETPIVOTDATA("St. Č",Prehledy!$A$6)-48,IF(H142&lt;=72,GETPIVOTDATA("St. Č",Prehledy!$A$6)-56,GETPIVOTDATA("St. Č",Prehledy!$A$6)-72 ) )  )  ),0)</f>
        <v>0</v>
      </c>
    </row>
    <row r="143" spans="1:11" ht="14.25" hidden="1">
      <c r="A143" s="94">
        <v>143</v>
      </c>
      <c r="B143" s="95"/>
      <c r="C143" s="95"/>
      <c r="D143" s="73"/>
      <c r="E143" s="98" t="str">
        <f>IF( $D143=0, "", IF( AND($D143&lt;=Prehledy!$K$3,$D143&gt;=Prehledy!$L$3),"U17,U19",  IF( AND($D143&lt;=Prehledy!$K$4,$D143&gt;=Prehledy!$L$4), "U15",  IF( AND($D143&lt;=Prehledy!$K$5, $D143&gt;=Prehledy!$L$5), "U13","U11"))))</f>
        <v/>
      </c>
      <c r="F143" s="66"/>
      <c r="G143" s="73"/>
      <c r="H143" s="65" t="str">
        <f>IF(OR(ISNA(MATCH(A143,divize!$AM$24:'divize'!$AM$292,0)), ISBLANK(INDEX(divize!$AN$24:'divize'!$AN$292,MATCH(A143,divize!$AM$24:'divize'!$AM$292,0)) )), "",   INDEX(divize!$AN$24:'divize'!$AN$292,MATCH(A143,divize!$AM$24:'divize'!$AM$292,0)) )</f>
        <v/>
      </c>
      <c r="I143" s="97"/>
      <c r="J143" s="80"/>
      <c r="K143">
        <f>IF(AND($F143="x",LEN(H143)&gt;0), IF(H143&lt;=44, GETPIVOTDATA("St. Č",Prehledy!$A$6)-H143+1, IF(H143&lt;=48,GETPIVOTDATA("St. Č",Prehledy!$A$6)-44,IF(H143&lt;=56,GETPIVOTDATA("St. Č",Prehledy!$A$6)-48,IF(H143&lt;=72,GETPIVOTDATA("St. Č",Prehledy!$A$6)-56,GETPIVOTDATA("St. Č",Prehledy!$A$6)-72 ) )  )  ),0)</f>
        <v>0</v>
      </c>
    </row>
    <row r="144" spans="1:11" ht="14.25" hidden="1">
      <c r="A144" s="94">
        <v>144</v>
      </c>
      <c r="B144" s="95"/>
      <c r="C144" s="95"/>
      <c r="D144" s="73"/>
      <c r="E144" s="98" t="str">
        <f>IF( $D144=0, "", IF( AND($D144&lt;=Prehledy!$K$3,$D144&gt;=Prehledy!$L$3),"U17,U19",  IF( AND($D144&lt;=Prehledy!$K$4,$D144&gt;=Prehledy!$L$4), "U15",  IF( AND($D144&lt;=Prehledy!$K$5, $D144&gt;=Prehledy!$L$5), "U13","U11"))))</f>
        <v/>
      </c>
      <c r="F144" s="66"/>
      <c r="G144" s="73"/>
      <c r="H144" s="65" t="str">
        <f>IF(OR(ISNA(MATCH(A144,divize!$AM$24:'divize'!$AM$292,0)), ISBLANK(INDEX(divize!$AN$24:'divize'!$AN$292,MATCH(A144,divize!$AM$24:'divize'!$AM$292,0)) )), "",   INDEX(divize!$AN$24:'divize'!$AN$292,MATCH(A144,divize!$AM$24:'divize'!$AM$292,0)) )</f>
        <v/>
      </c>
      <c r="I144" s="97"/>
      <c r="J144" s="80"/>
      <c r="K144">
        <f>IF(AND($F144="x",LEN(H144)&gt;0), IF(H144&lt;=44, GETPIVOTDATA("St. Č",Prehledy!$A$6)-H144+1, IF(H144&lt;=48,GETPIVOTDATA("St. Č",Prehledy!$A$6)-44,IF(H144&lt;=56,GETPIVOTDATA("St. Č",Prehledy!$A$6)-48,IF(H144&lt;=72,GETPIVOTDATA("St. Č",Prehledy!$A$6)-56,GETPIVOTDATA("St. Č",Prehledy!$A$6)-72 ) )  )  ),0)</f>
        <v>0</v>
      </c>
    </row>
    <row r="145" spans="1:11" ht="14.25" hidden="1">
      <c r="A145" s="94">
        <v>145</v>
      </c>
      <c r="B145" s="95"/>
      <c r="C145" s="95"/>
      <c r="D145" s="73"/>
      <c r="E145" s="98" t="str">
        <f>IF( $D145=0, "", IF( AND($D145&lt;=Prehledy!$K$3,$D145&gt;=Prehledy!$L$3),"U17,U19",  IF( AND($D145&lt;=Prehledy!$K$4,$D145&gt;=Prehledy!$L$4), "U15",  IF( AND($D145&lt;=Prehledy!$K$5, $D145&gt;=Prehledy!$L$5), "U13","U11"))))</f>
        <v/>
      </c>
      <c r="F145" s="66"/>
      <c r="G145" s="73"/>
      <c r="H145" s="65" t="str">
        <f>IF(OR(ISNA(MATCH(A145,divize!$AM$24:'divize'!$AM$292,0)), ISBLANK(INDEX(divize!$AN$24:'divize'!$AN$292,MATCH(A145,divize!$AM$24:'divize'!$AM$292,0)) )), "",   INDEX(divize!$AN$24:'divize'!$AN$292,MATCH(A145,divize!$AM$24:'divize'!$AM$292,0)) )</f>
        <v/>
      </c>
      <c r="I145" s="97"/>
      <c r="J145" s="80"/>
      <c r="K145">
        <f>IF(AND($F145="x",LEN(H145)&gt;0), IF(H145&lt;=44, GETPIVOTDATA("St. Č",Prehledy!$A$6)-H145+1, IF(H145&lt;=48,GETPIVOTDATA("St. Č",Prehledy!$A$6)-44,IF(H145&lt;=56,GETPIVOTDATA("St. Č",Prehledy!$A$6)-48,IF(H145&lt;=72,GETPIVOTDATA("St. Č",Prehledy!$A$6)-56,GETPIVOTDATA("St. Č",Prehledy!$A$6)-72 ) )  )  ),0)</f>
        <v>0</v>
      </c>
    </row>
    <row r="146" spans="1:11" ht="14.25" hidden="1">
      <c r="A146" s="94">
        <v>146</v>
      </c>
      <c r="B146" s="95"/>
      <c r="C146" s="95"/>
      <c r="D146" s="73"/>
      <c r="E146" s="98" t="str">
        <f>IF( $D146=0, "", IF( AND($D146&lt;=Prehledy!$K$3,$D146&gt;=Prehledy!$L$3),"U17,U19",  IF( AND($D146&lt;=Prehledy!$K$4,$D146&gt;=Prehledy!$L$4), "U15",  IF( AND($D146&lt;=Prehledy!$K$5, $D146&gt;=Prehledy!$L$5), "U13","U11"))))</f>
        <v/>
      </c>
      <c r="F146" s="66"/>
      <c r="G146" s="73"/>
      <c r="H146" s="65" t="str">
        <f>IF(OR(ISNA(MATCH(A146,divize!$AM$24:'divize'!$AM$292,0)), ISBLANK(INDEX(divize!$AN$24:'divize'!$AN$292,MATCH(A146,divize!$AM$24:'divize'!$AM$292,0)) )), "",   INDEX(divize!$AN$24:'divize'!$AN$292,MATCH(A146,divize!$AM$24:'divize'!$AM$292,0)) )</f>
        <v/>
      </c>
      <c r="I146" s="97"/>
      <c r="J146" s="80"/>
      <c r="K146">
        <f>IF(AND($F146="x",LEN(H146)&gt;0), IF(H146&lt;=44, GETPIVOTDATA("St. Č",Prehledy!$A$6)-H146+1, IF(H146&lt;=48,GETPIVOTDATA("St. Č",Prehledy!$A$6)-44,IF(H146&lt;=56,GETPIVOTDATA("St. Č",Prehledy!$A$6)-48,IF(H146&lt;=72,GETPIVOTDATA("St. Č",Prehledy!$A$6)-56,GETPIVOTDATA("St. Č",Prehledy!$A$6)-72 ) )  )  ),0)</f>
        <v>0</v>
      </c>
    </row>
    <row r="147" spans="1:11" ht="14.25" hidden="1">
      <c r="A147" s="94">
        <v>147</v>
      </c>
      <c r="B147" s="95"/>
      <c r="C147" s="95"/>
      <c r="D147" s="73"/>
      <c r="E147" s="98" t="str">
        <f>IF( $D147=0, "", IF( AND($D147&lt;=Prehledy!$K$3,$D147&gt;=Prehledy!$L$3),"U17,U19",  IF( AND($D147&lt;=Prehledy!$K$4,$D147&gt;=Prehledy!$L$4), "U15",  IF( AND($D147&lt;=Prehledy!$K$5, $D147&gt;=Prehledy!$L$5), "U13","U11"))))</f>
        <v/>
      </c>
      <c r="F147" s="66"/>
      <c r="G147" s="73"/>
      <c r="H147" s="65" t="str">
        <f>IF(OR(ISNA(MATCH(A147,divize!$AM$24:'divize'!$AM$292,0)), ISBLANK(INDEX(divize!$AN$24:'divize'!$AN$292,MATCH(A147,divize!$AM$24:'divize'!$AM$292,0)) )), "",   INDEX(divize!$AN$24:'divize'!$AN$292,MATCH(A147,divize!$AM$24:'divize'!$AM$292,0)) )</f>
        <v/>
      </c>
      <c r="I147" s="97"/>
      <c r="J147" s="80"/>
      <c r="K147">
        <f>IF(AND($F147="x",LEN(H147)&gt;0), IF(H147&lt;=44, GETPIVOTDATA("St. Č",Prehledy!$A$6)-H147+1, IF(H147&lt;=48,GETPIVOTDATA("St. Č",Prehledy!$A$6)-44,IF(H147&lt;=56,GETPIVOTDATA("St. Č",Prehledy!$A$6)-48,IF(H147&lt;=72,GETPIVOTDATA("St. Č",Prehledy!$A$6)-56,GETPIVOTDATA("St. Č",Prehledy!$A$6)-72 ) )  )  ),0)</f>
        <v>0</v>
      </c>
    </row>
    <row r="148" spans="1:11" ht="14.25" hidden="1">
      <c r="A148" s="94">
        <v>148</v>
      </c>
      <c r="B148" s="95"/>
      <c r="C148" s="95"/>
      <c r="D148" s="73"/>
      <c r="E148" s="98" t="str">
        <f>IF( $D148=0, "", IF( AND($D148&lt;=Prehledy!$K$3,$D148&gt;=Prehledy!$L$3),"U17,U19",  IF( AND($D148&lt;=Prehledy!$K$4,$D148&gt;=Prehledy!$L$4), "U15",  IF( AND($D148&lt;=Prehledy!$K$5, $D148&gt;=Prehledy!$L$5), "U13","U11"))))</f>
        <v/>
      </c>
      <c r="F148" s="66"/>
      <c r="G148" s="73"/>
      <c r="H148" s="65" t="str">
        <f>IF(OR(ISNA(MATCH(A148,divize!$AM$24:'divize'!$AM$292,0)), ISBLANK(INDEX(divize!$AN$24:'divize'!$AN$292,MATCH(A148,divize!$AM$24:'divize'!$AM$292,0)) )), "",   INDEX(divize!$AN$24:'divize'!$AN$292,MATCH(A148,divize!$AM$24:'divize'!$AM$292,0)) )</f>
        <v/>
      </c>
      <c r="I148" s="97"/>
      <c r="J148" s="80"/>
      <c r="K148">
        <f>IF(AND($F148="x",LEN(H148)&gt;0), IF(H148&lt;=44, GETPIVOTDATA("St. Č",Prehledy!$A$6)-H148+1, IF(H148&lt;=48,GETPIVOTDATA("St. Č",Prehledy!$A$6)-44,IF(H148&lt;=56,GETPIVOTDATA("St. Č",Prehledy!$A$6)-48,IF(H148&lt;=72,GETPIVOTDATA("St. Č",Prehledy!$A$6)-56,GETPIVOTDATA("St. Č",Prehledy!$A$6)-72 ) )  )  ),0)</f>
        <v>0</v>
      </c>
    </row>
    <row r="149" spans="1:11" ht="14.25" hidden="1">
      <c r="A149" s="94">
        <v>149</v>
      </c>
      <c r="B149" s="95"/>
      <c r="C149" s="95"/>
      <c r="D149" s="73"/>
      <c r="E149" s="98" t="str">
        <f>IF( $D149=0, "", IF( AND($D149&lt;=Prehledy!$K$3,$D149&gt;=Prehledy!$L$3),"U17,U19",  IF( AND($D149&lt;=Prehledy!$K$4,$D149&gt;=Prehledy!$L$4), "U15",  IF( AND($D149&lt;=Prehledy!$K$5, $D149&gt;=Prehledy!$L$5), "U13","U11"))))</f>
        <v/>
      </c>
      <c r="F149" s="66"/>
      <c r="G149" s="73"/>
      <c r="H149" s="65" t="str">
        <f>IF(OR(ISNA(MATCH(A149,divize!$AM$24:'divize'!$AM$292,0)), ISBLANK(INDEX(divize!$AN$24:'divize'!$AN$292,MATCH(A149,divize!$AM$24:'divize'!$AM$292,0)) )), "",   INDEX(divize!$AN$24:'divize'!$AN$292,MATCH(A149,divize!$AM$24:'divize'!$AM$292,0)) )</f>
        <v/>
      </c>
      <c r="I149" s="97"/>
      <c r="J149" s="80"/>
      <c r="K149">
        <f>IF(AND($F149="x",LEN(H149)&gt;0), IF(H149&lt;=44, GETPIVOTDATA("St. Č",Prehledy!$A$6)-H149+1, IF(H149&lt;=48,GETPIVOTDATA("St. Č",Prehledy!$A$6)-44,IF(H149&lt;=56,GETPIVOTDATA("St. Č",Prehledy!$A$6)-48,IF(H149&lt;=72,GETPIVOTDATA("St. Č",Prehledy!$A$6)-56,GETPIVOTDATA("St. Č",Prehledy!$A$6)-72 ) )  )  ),0)</f>
        <v>0</v>
      </c>
    </row>
    <row r="150" spans="1:11" ht="14.25" hidden="1">
      <c r="A150" s="94">
        <v>150</v>
      </c>
      <c r="B150" s="95"/>
      <c r="C150" s="95"/>
      <c r="D150" s="73"/>
      <c r="E150" s="98" t="str">
        <f>IF( $D150=0, "", IF( AND($D150&lt;=Prehledy!$K$3,$D150&gt;=Prehledy!$L$3),"U17,U19",  IF( AND($D150&lt;=Prehledy!$K$4,$D150&gt;=Prehledy!$L$4), "U15",  IF( AND($D150&lt;=Prehledy!$K$5, $D150&gt;=Prehledy!$L$5), "U13","U11"))))</f>
        <v/>
      </c>
      <c r="F150" s="66"/>
      <c r="G150" s="73"/>
      <c r="H150" s="65" t="str">
        <f>IF(OR(ISNA(MATCH(A150,divize!$AM$24:'divize'!$AM$292,0)), ISBLANK(INDEX(divize!$AN$24:'divize'!$AN$292,MATCH(A150,divize!$AM$24:'divize'!$AM$292,0)) )), "",   INDEX(divize!$AN$24:'divize'!$AN$292,MATCH(A150,divize!$AM$24:'divize'!$AM$292,0)) )</f>
        <v/>
      </c>
      <c r="I150" s="97"/>
      <c r="J150" s="80"/>
      <c r="K150">
        <f>IF(AND($F150="x",LEN(H150)&gt;0), IF(H150&lt;=44, GETPIVOTDATA("St. Č",Prehledy!$A$6)-H150+1, IF(H150&lt;=48,GETPIVOTDATA("St. Č",Prehledy!$A$6)-44,IF(H150&lt;=56,GETPIVOTDATA("St. Č",Prehledy!$A$6)-48,IF(H150&lt;=72,GETPIVOTDATA("St. Č",Prehledy!$A$6)-56,GETPIVOTDATA("St. Č",Prehledy!$A$6)-72 ) )  )  ),0)</f>
        <v>0</v>
      </c>
    </row>
    <row r="151" spans="1:11" ht="14.25" hidden="1">
      <c r="A151" s="94">
        <v>151</v>
      </c>
      <c r="B151" s="95"/>
      <c r="C151" s="95"/>
      <c r="D151" s="73"/>
      <c r="E151" s="98" t="str">
        <f>IF( $D151=0, "", IF( AND($D151&lt;=Prehledy!$K$3,$D151&gt;=Prehledy!$L$3),"U17,U19",  IF( AND($D151&lt;=Prehledy!$K$4,$D151&gt;=Prehledy!$L$4), "U15",  IF( AND($D151&lt;=Prehledy!$K$5, $D151&gt;=Prehledy!$L$5), "U13","U11"))))</f>
        <v/>
      </c>
      <c r="F151" s="66"/>
      <c r="G151" s="73"/>
      <c r="H151" s="65" t="str">
        <f>IF(OR(ISNA(MATCH(A151,divize!$AM$24:'divize'!$AM$292,0)), ISBLANK(INDEX(divize!$AN$24:'divize'!$AN$292,MATCH(A151,divize!$AM$24:'divize'!$AM$292,0)) )), "",   INDEX(divize!$AN$24:'divize'!$AN$292,MATCH(A151,divize!$AM$24:'divize'!$AM$292,0)) )</f>
        <v/>
      </c>
      <c r="I151" s="97"/>
      <c r="J151" s="80"/>
      <c r="K151">
        <f>IF(AND($F151="x",LEN(H151)&gt;0), IF(H151&lt;=44, GETPIVOTDATA("St. Č",Prehledy!$A$6)-H151+1, IF(H151&lt;=48,GETPIVOTDATA("St. Č",Prehledy!$A$6)-44,IF(H151&lt;=56,GETPIVOTDATA("St. Č",Prehledy!$A$6)-48,IF(H151&lt;=72,GETPIVOTDATA("St. Č",Prehledy!$A$6)-56,GETPIVOTDATA("St. Č",Prehledy!$A$6)-72 ) )  )  ),0)</f>
        <v>0</v>
      </c>
    </row>
    <row r="152" spans="1:11" ht="14.25" hidden="1">
      <c r="A152" s="94">
        <v>152</v>
      </c>
      <c r="B152" s="95"/>
      <c r="C152" s="95"/>
      <c r="D152" s="73"/>
      <c r="E152" s="98" t="str">
        <f>IF( $D152=0, "", IF( AND($D152&lt;=Prehledy!$K$3,$D152&gt;=Prehledy!$L$3),"U17,U19",  IF( AND($D152&lt;=Prehledy!$K$4,$D152&gt;=Prehledy!$L$4), "U15",  IF( AND($D152&lt;=Prehledy!$K$5, $D152&gt;=Prehledy!$L$5), "U13","U11"))))</f>
        <v/>
      </c>
      <c r="F152" s="66"/>
      <c r="G152" s="73"/>
      <c r="H152" s="65" t="str">
        <f>IF(OR(ISNA(MATCH(A152,divize!$AM$24:'divize'!$AM$292,0)), ISBLANK(INDEX(divize!$AN$24:'divize'!$AN$292,MATCH(A152,divize!$AM$24:'divize'!$AM$292,0)) )), "",   INDEX(divize!$AN$24:'divize'!$AN$292,MATCH(A152,divize!$AM$24:'divize'!$AM$292,0)) )</f>
        <v/>
      </c>
      <c r="I152" s="97"/>
      <c r="J152" s="80"/>
      <c r="K152">
        <f>IF(AND($F152="x",LEN(H152)&gt;0), IF(H152&lt;=44, GETPIVOTDATA("St. Č",Prehledy!$A$6)-H152+1, IF(H152&lt;=48,GETPIVOTDATA("St. Č",Prehledy!$A$6)-44,IF(H152&lt;=56,GETPIVOTDATA("St. Č",Prehledy!$A$6)-48,IF(H152&lt;=72,GETPIVOTDATA("St. Č",Prehledy!$A$6)-56,GETPIVOTDATA("St. Č",Prehledy!$A$6)-72 ) )  )  ),0)</f>
        <v>0</v>
      </c>
    </row>
    <row r="153" spans="1:11" ht="14.25" hidden="1">
      <c r="A153" s="94">
        <v>153</v>
      </c>
      <c r="B153" s="95"/>
      <c r="C153" s="95"/>
      <c r="D153" s="73"/>
      <c r="E153" s="98" t="str">
        <f>IF( $D153=0, "", IF( AND($D153&lt;=Prehledy!$K$3,$D153&gt;=Prehledy!$L$3),"U17,U19",  IF( AND($D153&lt;=Prehledy!$K$4,$D153&gt;=Prehledy!$L$4), "U15",  IF( AND($D153&lt;=Prehledy!$K$5, $D153&gt;=Prehledy!$L$5), "U13","U11"))))</f>
        <v/>
      </c>
      <c r="F153" s="66"/>
      <c r="G153" s="73"/>
      <c r="H153" s="65" t="str">
        <f>IF(OR(ISNA(MATCH(A153,divize!$AM$24:'divize'!$AM$292,0)), ISBLANK(INDEX(divize!$AN$24:'divize'!$AN$292,MATCH(A153,divize!$AM$24:'divize'!$AM$292,0)) )), "",   INDEX(divize!$AN$24:'divize'!$AN$292,MATCH(A153,divize!$AM$24:'divize'!$AM$292,0)) )</f>
        <v/>
      </c>
      <c r="I153" s="97"/>
      <c r="J153" s="80"/>
      <c r="K153">
        <f>IF(AND($F153="x",LEN(H153)&gt;0), IF(H153&lt;=44, GETPIVOTDATA("St. Č",Prehledy!$A$6)-H153+1, IF(H153&lt;=48,GETPIVOTDATA("St. Č",Prehledy!$A$6)-44,IF(H153&lt;=56,GETPIVOTDATA("St. Č",Prehledy!$A$6)-48,IF(H153&lt;=72,GETPIVOTDATA("St. Č",Prehledy!$A$6)-56,GETPIVOTDATA("St. Č",Prehledy!$A$6)-72 ) )  )  ),0)</f>
        <v>0</v>
      </c>
    </row>
  </sheetData>
  <autoFilter ref="A1:K153" xr:uid="{00000000-0001-0000-0000-000000000000}">
    <filterColumn colId="5">
      <customFilters>
        <customFilter operator="notEqual" val=" "/>
      </customFilters>
    </filterColumn>
    <sortState xmlns:xlrd2="http://schemas.microsoft.com/office/spreadsheetml/2017/richdata2" ref="A2:K153">
      <sortCondition ref="A1:A153"/>
    </sortState>
  </autoFilter>
  <sortState xmlns:xlrd2="http://schemas.microsoft.com/office/spreadsheetml/2017/richdata2" ref="A2:K153">
    <sortCondition ref="C2:C153"/>
    <sortCondition ref="B2:B153"/>
  </sortState>
  <dataConsolidate/>
  <phoneticPr fontId="0" type="noConversion"/>
  <conditionalFormatting sqref="B2:C151">
    <cfRule type="expression" dxfId="47" priority="352">
      <formula>$F2="x"</formula>
    </cfRule>
  </conditionalFormatting>
  <conditionalFormatting sqref="C119">
    <cfRule type="expression" dxfId="46" priority="41">
      <formula>$F119="x"</formula>
    </cfRule>
  </conditionalFormatting>
  <conditionalFormatting sqref="C120:C153">
    <cfRule type="expression" dxfId="45" priority="38">
      <formula>$F120="x"</formula>
    </cfRule>
  </conditionalFormatting>
  <conditionalFormatting sqref="B152:C152">
    <cfRule type="expression" dxfId="44" priority="2">
      <formula>$F152="x"</formula>
    </cfRule>
  </conditionalFormatting>
  <conditionalFormatting sqref="B153:C153">
    <cfRule type="expression" dxfId="43" priority="1">
      <formula>$F153="x"</formula>
    </cfRule>
  </conditionalFormatting>
  <pageMargins left="0.23622047244094491" right="0.23622047244094491" top="3.937007874015748E-2" bottom="3.937007874015748E-2" header="0" footer="0"/>
  <pageSetup paperSize="9" scale="88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/>
  <dimension ref="A1:L14"/>
  <sheetViews>
    <sheetView tabSelected="1" zoomScaleNormal="100" workbookViewId="0">
      <selection activeCell="J3" sqref="J3:L6"/>
    </sheetView>
  </sheetViews>
  <sheetFormatPr defaultRowHeight="12.75"/>
  <cols>
    <col min="1" max="1" width="14.7109375" bestFit="1" customWidth="1"/>
    <col min="2" max="2" width="12.5703125" customWidth="1"/>
    <col min="3" max="3" width="8.42578125" customWidth="1"/>
    <col min="5" max="5" width="9.140625" customWidth="1"/>
    <col min="6" max="6" width="14.7109375" customWidth="1"/>
    <col min="7" max="7" width="12.5703125" customWidth="1"/>
    <col min="10" max="10" width="17" customWidth="1"/>
  </cols>
  <sheetData>
    <row r="1" spans="1:12">
      <c r="C1" s="1"/>
      <c r="D1" s="1"/>
    </row>
    <row r="2" spans="1:12">
      <c r="A2" s="56" t="s">
        <v>38</v>
      </c>
      <c r="B2" s="1"/>
      <c r="C2">
        <f>GETPIVOTDATA("St. Č",Prehledy!$A$6)</f>
        <v>40</v>
      </c>
      <c r="E2" s="48"/>
      <c r="F2" s="55" t="s">
        <v>37</v>
      </c>
      <c r="J2" s="55" t="s">
        <v>40</v>
      </c>
      <c r="K2" s="55" t="s">
        <v>41</v>
      </c>
      <c r="L2" s="55" t="s">
        <v>42</v>
      </c>
    </row>
    <row r="3" spans="1:12">
      <c r="E3" s="48"/>
      <c r="J3" t="s">
        <v>101</v>
      </c>
      <c r="K3" s="72">
        <v>2008</v>
      </c>
      <c r="L3" s="72">
        <v>2005</v>
      </c>
    </row>
    <row r="4" spans="1:12">
      <c r="A4" s="52" t="s">
        <v>36</v>
      </c>
      <c r="B4" t="s">
        <v>58</v>
      </c>
      <c r="E4" s="48"/>
      <c r="F4" s="52" t="s">
        <v>36</v>
      </c>
      <c r="G4" t="s">
        <v>58</v>
      </c>
      <c r="J4" t="s">
        <v>103</v>
      </c>
      <c r="K4" s="72">
        <v>2010</v>
      </c>
      <c r="L4" s="72">
        <v>2009</v>
      </c>
    </row>
    <row r="5" spans="1:12">
      <c r="E5" s="48"/>
      <c r="J5" t="s">
        <v>102</v>
      </c>
      <c r="K5" s="72">
        <v>2012</v>
      </c>
      <c r="L5" s="72">
        <v>2011</v>
      </c>
    </row>
    <row r="6" spans="1:12">
      <c r="A6" s="52" t="s">
        <v>33</v>
      </c>
      <c r="B6" t="s">
        <v>50</v>
      </c>
      <c r="E6" s="48"/>
      <c r="F6" s="52" t="s">
        <v>33</v>
      </c>
      <c r="G6" t="s">
        <v>50</v>
      </c>
      <c r="J6" t="s">
        <v>104</v>
      </c>
      <c r="K6" s="72"/>
      <c r="L6" s="72">
        <v>2013</v>
      </c>
    </row>
    <row r="7" spans="1:12">
      <c r="A7" s="48" t="s">
        <v>63</v>
      </c>
      <c r="B7">
        <v>22</v>
      </c>
      <c r="E7" s="48"/>
      <c r="F7" s="48" t="s">
        <v>101</v>
      </c>
      <c r="G7">
        <v>6</v>
      </c>
    </row>
    <row r="8" spans="1:12">
      <c r="A8" s="48" t="s">
        <v>74</v>
      </c>
      <c r="B8">
        <v>3</v>
      </c>
      <c r="F8" s="48" t="s">
        <v>102</v>
      </c>
      <c r="G8">
        <v>12</v>
      </c>
    </row>
    <row r="9" spans="1:12">
      <c r="A9" s="48" t="s">
        <v>62</v>
      </c>
      <c r="B9">
        <v>1</v>
      </c>
      <c r="F9" s="48" t="s">
        <v>103</v>
      </c>
      <c r="G9">
        <v>12</v>
      </c>
      <c r="K9" t="s">
        <v>35</v>
      </c>
    </row>
    <row r="10" spans="1:12">
      <c r="A10" s="48" t="s">
        <v>66</v>
      </c>
      <c r="B10">
        <v>4</v>
      </c>
      <c r="F10" s="48" t="s">
        <v>104</v>
      </c>
      <c r="G10">
        <v>10</v>
      </c>
    </row>
    <row r="11" spans="1:12">
      <c r="A11" s="48" t="s">
        <v>120</v>
      </c>
      <c r="B11">
        <v>1</v>
      </c>
      <c r="F11" s="48" t="s">
        <v>32</v>
      </c>
      <c r="G11">
        <v>40</v>
      </c>
    </row>
    <row r="12" spans="1:12">
      <c r="A12" s="48" t="s">
        <v>65</v>
      </c>
      <c r="B12">
        <v>7</v>
      </c>
    </row>
    <row r="13" spans="1:12">
      <c r="A13" s="48" t="s">
        <v>142</v>
      </c>
      <c r="B13">
        <v>2</v>
      </c>
    </row>
    <row r="14" spans="1:12">
      <c r="A14" s="48" t="s">
        <v>32</v>
      </c>
      <c r="B14">
        <v>40</v>
      </c>
    </row>
  </sheetData>
  <pageMargins left="0.7" right="0.7" top="0.78740157499999996" bottom="0.78740157499999996" header="0.3" footer="0.3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AT346"/>
  <sheetViews>
    <sheetView view="pageBreakPreview" zoomScale="85" zoomScaleNormal="93" zoomScaleSheetLayoutView="85" workbookViewId="0">
      <selection activeCell="T34" sqref="T34:T35"/>
    </sheetView>
  </sheetViews>
  <sheetFormatPr defaultRowHeight="12.75"/>
  <cols>
    <col min="1" max="1" width="5.42578125" style="42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6.28515625" style="43" customWidth="1"/>
    <col min="21" max="22" width="2.5703125" style="2" customWidth="1"/>
    <col min="23" max="23" width="18.7109375" style="39" customWidth="1"/>
    <col min="24" max="24" width="2.7109375" style="3" customWidth="1"/>
    <col min="25" max="25" width="18.7109375" style="39" customWidth="1"/>
    <col min="26" max="30" width="4" style="116" customWidth="1"/>
    <col min="31" max="33" width="3.7109375" style="40" customWidth="1"/>
    <col min="34" max="34" width="3.140625" style="2" customWidth="1"/>
    <col min="35" max="35" width="5.5703125" customWidth="1"/>
    <col min="36" max="36" width="5" customWidth="1"/>
    <col min="37" max="37" width="6.140625" customWidth="1"/>
    <col min="38" max="38" width="4.7109375" customWidth="1"/>
    <col min="39" max="39" width="4.85546875" customWidth="1"/>
    <col min="40" max="40" width="6.42578125" customWidth="1"/>
    <col min="41" max="41" width="8.42578125" style="2" customWidth="1"/>
    <col min="42" max="42" width="6.85546875" customWidth="1"/>
    <col min="43" max="43" width="6" customWidth="1"/>
    <col min="44" max="44" width="6.5703125" customWidth="1"/>
    <col min="45" max="45" width="5.85546875" style="75" customWidth="1"/>
    <col min="46" max="46" width="15.5703125" customWidth="1"/>
  </cols>
  <sheetData>
    <row r="1" spans="1:46" s="46" customFormat="1" ht="35.25" customHeight="1">
      <c r="A1" s="42"/>
      <c r="B1" s="124" t="str">
        <f>CONCATENATE(Výsledky!$A$1," - ",Výsledky!$B$1,"  ",Výsledky!$C$1,"        ",Výsledky!$D$1, "                  DIVIZE  ",AI2)</f>
        <v>OBTM - Rájec  17.9.2023                          DIVIZE  1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63"/>
      <c r="AN1" s="81"/>
      <c r="AP1" s="84" t="s">
        <v>51</v>
      </c>
      <c r="AR1" s="92"/>
      <c r="AS1" s="91" t="s">
        <v>86</v>
      </c>
    </row>
    <row r="2" spans="1:46" ht="13.5" thickBot="1">
      <c r="T2" s="53"/>
      <c r="AH2" s="64"/>
      <c r="AI2">
        <v>1</v>
      </c>
      <c r="AN2" t="s">
        <v>39</v>
      </c>
      <c r="AO2" s="82" t="s">
        <v>52</v>
      </c>
      <c r="AP2" s="47" t="s">
        <v>46</v>
      </c>
      <c r="AQ2" t="s">
        <v>47</v>
      </c>
      <c r="AR2" s="93" t="s">
        <v>87</v>
      </c>
    </row>
    <row r="3" spans="1:46" ht="13.5" thickBot="1">
      <c r="A3" s="44" t="s">
        <v>2</v>
      </c>
      <c r="B3" s="191" t="s">
        <v>3</v>
      </c>
      <c r="C3" s="192"/>
      <c r="D3" s="168">
        <v>1</v>
      </c>
      <c r="E3" s="169"/>
      <c r="F3" s="170"/>
      <c r="G3" s="171">
        <v>2</v>
      </c>
      <c r="H3" s="169"/>
      <c r="I3" s="170"/>
      <c r="J3" s="171">
        <v>3</v>
      </c>
      <c r="K3" s="169"/>
      <c r="L3" s="170"/>
      <c r="M3" s="171">
        <v>4</v>
      </c>
      <c r="N3" s="169"/>
      <c r="O3" s="172"/>
      <c r="P3" s="168" t="s">
        <v>4</v>
      </c>
      <c r="Q3" s="173"/>
      <c r="R3" s="174"/>
      <c r="S3" s="51" t="s">
        <v>5</v>
      </c>
      <c r="T3" s="45" t="s">
        <v>6</v>
      </c>
      <c r="AH3" s="64"/>
      <c r="AO3" s="16" t="s">
        <v>6</v>
      </c>
      <c r="AP3" s="47"/>
      <c r="AR3" s="93"/>
    </row>
    <row r="4" spans="1:46" ht="13.5" thickBot="1">
      <c r="A4" s="175">
        <v>5</v>
      </c>
      <c r="B4" s="194">
        <v>1</v>
      </c>
      <c r="C4" s="20" t="str">
        <f>IF(A4&gt;0,IF(VLOOKUP(A4,seznam!$A$2:$C$152,3)&gt;0,VLOOKUP(A4,seznam!$A$2:$C$152,3),"------"),"------")</f>
        <v>Blansko</v>
      </c>
      <c r="D4" s="195"/>
      <c r="E4" s="178"/>
      <c r="F4" s="179"/>
      <c r="G4" s="180">
        <f>AE7</f>
        <v>3</v>
      </c>
      <c r="H4" s="181" t="str">
        <f>AF7</f>
        <v>:</v>
      </c>
      <c r="I4" s="182">
        <f>AG7</f>
        <v>0</v>
      </c>
      <c r="J4" s="180">
        <f>AG9</f>
        <v>2</v>
      </c>
      <c r="K4" s="181" t="str">
        <f>AF9</f>
        <v>:</v>
      </c>
      <c r="L4" s="182">
        <f>AE9</f>
        <v>3</v>
      </c>
      <c r="M4" s="180">
        <f>AE4</f>
        <v>3</v>
      </c>
      <c r="N4" s="181" t="str">
        <f>AF4</f>
        <v>:</v>
      </c>
      <c r="O4" s="183">
        <f>AG4</f>
        <v>1</v>
      </c>
      <c r="P4" s="184">
        <f>G4+J4+M4</f>
        <v>8</v>
      </c>
      <c r="Q4" s="181" t="s">
        <v>7</v>
      </c>
      <c r="R4" s="182">
        <f>I4+L4+O4</f>
        <v>4</v>
      </c>
      <c r="S4" s="163">
        <f>IF(G4&gt;I4,2,IF(AND(G4&lt;I4,H4=":"),1,0))+IF(J4&gt;L4,2,IF(AND(J4&lt;L4,K4=":"),1,0))+IF(M4&gt;O4,2,IF(AND(M4&lt;O4,N4=":"),1,0))</f>
        <v>5</v>
      </c>
      <c r="T4" s="189">
        <v>2</v>
      </c>
      <c r="U4" s="122"/>
      <c r="V4" s="21">
        <v>1</v>
      </c>
      <c r="W4" s="4" t="str">
        <f>C5</f>
        <v>Pilitowská Lea</v>
      </c>
      <c r="X4" s="7" t="s">
        <v>10</v>
      </c>
      <c r="Y4" s="22" t="str">
        <f>C11</f>
        <v>Ševčík Ondřej</v>
      </c>
      <c r="Z4" s="23" t="s">
        <v>193</v>
      </c>
      <c r="AA4" s="24" t="s">
        <v>194</v>
      </c>
      <c r="AB4" s="24" t="s">
        <v>195</v>
      </c>
      <c r="AC4" s="24" t="s">
        <v>196</v>
      </c>
      <c r="AD4" s="25"/>
      <c r="AE4" s="26">
        <f t="shared" ref="AE4:AE9" si="0">IF(OR(VALUE($AJ4)=0,VALUE($AK4)=0), "0",IF(AND(LEN(Z4)&gt;0,MID(Z4,1,1)&lt;&gt;"-"),"1","0")+IF(AND(LEN(AA4)&gt;0,MID(AA4,1,1)&lt;&gt;"-"),"1","0")+IF(AND(LEN(AB4)&gt;0,MID(AB4,1,1)&lt;&gt;"-"),"1","0")+IF(AND(LEN(AC4)&gt;0,MID(AC4,1,1)&lt;&gt;"-"),"1","0")+IF(AND(LEN(AD4)&gt;0,MID(AD4,1,1)&lt;&gt;"-"),"1","0"))</f>
        <v>3</v>
      </c>
      <c r="AF4" s="11" t="s">
        <v>7</v>
      </c>
      <c r="AG4" s="12">
        <f>IF(OR(VALUE($AJ4)=0,VALUE($AK4)=0), "0",IF(AND(LEN(Z4)&gt;0,MID(Z4,1,1)="-"),"1","0")+IF(AND(LEN(AA4)&gt;0,MID(AA4,1,1)="-"),"1","0")+IF(AND(LEN(AB4)&gt;0,MID(AB4,1,1)="-"),"1","0")+IF(AND(LEN(AC4)&gt;0,MID(AC4,1,1)="-"),"1","0")+IF(AND(LEN(AD4)&gt;0,MID(AD4,1,1)="-"),"1","0"))</f>
        <v>1</v>
      </c>
      <c r="AH4" s="64"/>
      <c r="AI4" t="str">
        <f>IF(OR( AND(A24=AJ4,A26=AK4 ),  AND(A26=AJ4,A24=AK4) ),"a",    IF(OR( AND(A34=AJ4,A36=AK4 ),  AND(A36=AJ4,A34=AK4) ),"b",  ""))</f>
        <v/>
      </c>
      <c r="AJ4">
        <f>IF(ISBLANK(U4), A4,0)</f>
        <v>5</v>
      </c>
      <c r="AK4">
        <f>IF(ISBLANK(U10), A10,0)</f>
        <v>46</v>
      </c>
      <c r="AL4" s="72"/>
      <c r="AO4" s="200" t="str">
        <f>IF($S4=0,"", IF(COUNTIF($S$4:$S$11,$S4)&gt;1, "",  _xlfn.RANK.EQ($S4,$S$4:$S$11,0)  ))</f>
        <v/>
      </c>
      <c r="AP4" s="50">
        <f>IF(OR(VALUE($AJ4)=0,VALUE($AK4)=0), "0",IF(LEN(Z4)&gt;0,IF(MID(Z4,1,1)&lt;&gt;"-",IF(MOD(ABS(Z4),100)&gt;9,MOD(ABS(Z4),100)+2,11),MOD(ABS(Z4),100)),0)+IF(LEN(AA4)&gt;0,IF(MID(AA4,1,1)&lt;&gt;"-",IF(MOD(ABS(AA4),100)&gt;9,MOD(ABS(AA4),100)+2,11),MOD(ABS(AA4),100)),0)+IF(LEN(AB4)&gt;0,IF(MID(AB4,1,1)&lt;&gt;"-",IF(MOD(ABS(AB4),100)&gt;9,MOD(ABS(AB4),100)+2,11),MOD(ABS(AB4),100)),0)+IF(LEN(AC4)&gt;0,IF(MID(AC4,1,1)&lt;&gt;"-",IF(MOD(ABS(AC4),100)&gt;9,MOD(ABS(AC4),100)+2,11),MOD(ABS(AC4),100)),0)+IF(LEN(AD4)&gt;0,IF(MID(AD4,1,1)&lt;&gt;"-",IF(MOD(ABS(AD4),100)&gt;9,MOD(ABS(AD4),100)+2,11),MOD(ABS(AD4),100)),0))</f>
        <v>42</v>
      </c>
      <c r="AQ4" s="49">
        <f>IF(OR(VALUE($AJ4)=0,VALUE($AK4)=0), "0",IF(LEN(Z4)&gt;0,IF(MID(Z4,1,1)&lt;&gt;"-",MOD(Z4,100),IF(MOD(ABS(Z4),100)&gt;9,MOD(ABS(Z4),100)+2,11)),0)+IF(LEN(AA4)&gt;0,IF(MID(AA4,1,1)&lt;&gt;"-",MOD(AA4,100),IF(MOD(ABS(AA4),100)&gt;9,MOD(ABS(AA4),100)+2,11)),0)+IF(LEN(AB4)&gt;0,IF(MID(AB4,1,1)&lt;&gt;"-",MOD(AB4,100),IF(MOD(ABS(AB4),100)&gt;9,MOD(ABS(AB4),100)+2,11)),0)+IF(LEN(AC4)&gt;0,IF(MID(AC4,1,1)&lt;&gt;"-",MOD(AC4,100),IF(MOD(ABS(AC4),100)&gt;9,MOD(ABS(AC4),100)+2,11)),0)+IF(LEN(AD4)&gt;0,IF(MID(AD4,1,1)&lt;&gt;"-",MOD(AD4,100),IF(MOD(ABS(AD4),100)&gt;9,MOD(ABS(AD4),100)+2,11)),0))</f>
        <v>34</v>
      </c>
      <c r="AR4" s="93">
        <f>AP4-AQ4</f>
        <v>8</v>
      </c>
      <c r="AS4" s="75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17</v>
      </c>
      <c r="AT4" t="str">
        <f>IF($A4&gt;0,IF(VLOOKUP($A4,seznam!$A$2:$C$152,2)&gt;0,VLOOKUP($A4,seznam!$A$2:$C$152,2),"------"),"------")</f>
        <v>Pilitowská Lea</v>
      </c>
    </row>
    <row r="5" spans="1:46" ht="13.5" thickBot="1">
      <c r="A5" s="128"/>
      <c r="B5" s="152"/>
      <c r="C5" s="27" t="str">
        <f>IF(A4&gt;0,IF(VLOOKUP(A4,seznam!$A$2:$C$152,2)&gt;0,VLOOKUP(A4,seznam!$A$2:$C$152,2),"------"),"------")</f>
        <v>Pilitowská Lea</v>
      </c>
      <c r="D5" s="196"/>
      <c r="E5" s="156"/>
      <c r="F5" s="157"/>
      <c r="G5" s="153"/>
      <c r="H5" s="151"/>
      <c r="I5" s="152"/>
      <c r="J5" s="153"/>
      <c r="K5" s="151"/>
      <c r="L5" s="152"/>
      <c r="M5" s="153"/>
      <c r="N5" s="151"/>
      <c r="O5" s="159"/>
      <c r="P5" s="160"/>
      <c r="Q5" s="151"/>
      <c r="R5" s="152"/>
      <c r="S5" s="161"/>
      <c r="T5" s="190"/>
      <c r="U5" s="122"/>
      <c r="V5" s="28">
        <v>2</v>
      </c>
      <c r="W5" s="5" t="str">
        <f>C7</f>
        <v>Fousková Jarmila</v>
      </c>
      <c r="X5" s="8" t="s">
        <v>10</v>
      </c>
      <c r="Y5" s="29" t="str">
        <f>C9</f>
        <v>Janků Pavel</v>
      </c>
      <c r="Z5" s="30" t="s">
        <v>199</v>
      </c>
      <c r="AA5" s="31" t="s">
        <v>195</v>
      </c>
      <c r="AB5" s="31" t="s">
        <v>196</v>
      </c>
      <c r="AC5" s="31" t="s">
        <v>202</v>
      </c>
      <c r="AD5" s="32" t="s">
        <v>200</v>
      </c>
      <c r="AE5" s="26">
        <f t="shared" si="0"/>
        <v>2</v>
      </c>
      <c r="AF5" s="13" t="s">
        <v>7</v>
      </c>
      <c r="AG5" s="12">
        <f t="shared" ref="AG5:AG9" si="1">IF(OR(VALUE($AJ5)=0,VALUE($AK5)=0), "0",IF(AND(LEN(Z5)&gt;0,MID(Z5,1,1)="-"),"1","0")+IF(AND(LEN(AA5)&gt;0,MID(AA5,1,1)="-"),"1","0")+IF(AND(LEN(AB5)&gt;0,MID(AB5,1,1)="-"),"1","0")+IF(AND(LEN(AC5)&gt;0,MID(AC5,1,1)="-"),"1","0")+IF(AND(LEN(AD5)&gt;0,MID(AD5,1,1)="-"),"1","0"))</f>
        <v>3</v>
      </c>
      <c r="AH5" s="64"/>
      <c r="AI5" t="str">
        <f>IF(OR( AND(A24=AJ5,A26=AK5 ),  AND(A26=AJ5,A24=AK5) ),"a",    IF(OR( AND(A34=AJ5,A36=AK5 ),  AND(A36=AJ5,A34=AK5) ),"b",  ""))</f>
        <v/>
      </c>
      <c r="AJ5">
        <f>IF(ISBLANK(U6), A6,0)</f>
        <v>14</v>
      </c>
      <c r="AK5">
        <f>IF(ISBLANK(U8), A8,0)</f>
        <v>12</v>
      </c>
      <c r="AO5" s="201"/>
      <c r="AP5" s="50">
        <f>IF(OR(VALUE($AJ5)=0,VALUE($AK5)=0), "0",IF(LEN(Z5)&gt;0,IF(MID(Z5,1,1)&lt;&gt;"-",IF(MOD(ABS(Z5),100)&gt;9,MOD(ABS(Z5),100)+2,11),MOD(ABS(Z5),100)),0)+IF(LEN(AA5)&gt;0,IF(MID(AA5,1,1)&lt;&gt;"-",IF(MOD(ABS(AA5),100)&gt;9,MOD(ABS(AA5),100)+2,11),MOD(ABS(AA5),100)),0)+IF(LEN(AB5)&gt;0,IF(MID(AB5,1,1)&lt;&gt;"-",IF(MOD(ABS(AB5),100)&gt;9,MOD(ABS(AB5),100)+2,11),MOD(ABS(AB5),100)),0)+IF(LEN(AC5)&gt;0,IF(MID(AC5,1,1)&lt;&gt;"-",IF(MOD(ABS(AC5),100)&gt;9,MOD(ABS(AC5),100)+2,11),MOD(ABS(AC5),100)),0)+IF(LEN(AD5)&gt;0,IF(MID(AD5,1,1)&lt;&gt;"-",IF(MOD(ABS(AD5),100)&gt;9,MOD(ABS(AD5),100)+2,11),MOD(ABS(AD5),100)),0))</f>
        <v>46</v>
      </c>
      <c r="AQ5" s="49">
        <f>IF(OR(VALUE($AJ5)=0,VALUE($AK5)=0), "0",IF(LEN(Z5)&gt;0,IF(MID(Z5,1,1)&lt;&gt;"-",MOD(Z5,100),IF(MOD(ABS(Z5),100)&gt;9,MOD(ABS(Z5),100)+2,11)),0)+IF(LEN(AA5)&gt;0,IF(MID(AA5,1,1)&lt;&gt;"-",MOD(AA5,100),IF(MOD(ABS(AA5),100)&gt;9,MOD(ABS(AA5),100)+2,11)),0)+IF(LEN(AB5)&gt;0,IF(MID(AB5,1,1)&lt;&gt;"-",MOD(AB5,100),IF(MOD(ABS(AB5),100)&gt;9,MOD(ABS(AB5),100)+2,11)),0)+IF(LEN(AC5)&gt;0,IF(MID(AC5,1,1)&lt;&gt;"-",MOD(AC5,100),IF(MOD(ABS(AC5),100)&gt;9,MOD(ABS(AC5),100)+2,11)),0)+IF(LEN(AD5)&gt;0,IF(MID(AD5,1,1)&lt;&gt;"-",MOD(AD5,100),IF(MOD(ABS(AD5),100)&gt;9,MOD(ABS(AD5),100)+2,11)),0))</f>
        <v>54</v>
      </c>
      <c r="AR5" s="93">
        <f t="shared" ref="AR5:AR9" si="2">AP5-AQ5</f>
        <v>-8</v>
      </c>
    </row>
    <row r="6" spans="1:46" ht="13.5" thickBot="1">
      <c r="A6" s="128">
        <v>14</v>
      </c>
      <c r="B6" s="193">
        <v>2</v>
      </c>
      <c r="C6" s="20" t="str">
        <f>IF(A6&gt;0,IF(VLOOKUP(A6,seznam!$A$2:$C$152,3)&gt;0,VLOOKUP(A6,seznam!$A$2:$C$152,3),"------"),"------")</f>
        <v>Blansko</v>
      </c>
      <c r="D6" s="144">
        <f>I4</f>
        <v>0</v>
      </c>
      <c r="E6" s="132" t="str">
        <f>H4</f>
        <v>:</v>
      </c>
      <c r="F6" s="134">
        <f>G4</f>
        <v>3</v>
      </c>
      <c r="G6" s="138"/>
      <c r="H6" s="139"/>
      <c r="I6" s="154"/>
      <c r="J6" s="136">
        <f>AE5</f>
        <v>2</v>
      </c>
      <c r="K6" s="132" t="str">
        <f>AF5</f>
        <v>:</v>
      </c>
      <c r="L6" s="134">
        <f>AG5</f>
        <v>3</v>
      </c>
      <c r="M6" s="136">
        <f>AE8</f>
        <v>3</v>
      </c>
      <c r="N6" s="132" t="str">
        <f>AF8</f>
        <v>:</v>
      </c>
      <c r="O6" s="158">
        <f>AG8</f>
        <v>0</v>
      </c>
      <c r="P6" s="144">
        <f>D6+J6+M6</f>
        <v>5</v>
      </c>
      <c r="Q6" s="132" t="s">
        <v>7</v>
      </c>
      <c r="R6" s="134">
        <f>F6+L6+O6</f>
        <v>6</v>
      </c>
      <c r="S6" s="146">
        <f>IF(D6&gt;F6,2,IF(AND(D6&lt;F6,E6=":"),1,0))+IF(J6&gt;L6,2,IF(AND(J6&lt;L6,K6=":"),1,0))+IF(M6&gt;O6,2,IF(AND(M6&lt;O6,N6=":"),1,0))</f>
        <v>4</v>
      </c>
      <c r="T6" s="185">
        <v>3</v>
      </c>
      <c r="U6" s="122"/>
      <c r="V6" s="28">
        <v>3</v>
      </c>
      <c r="W6" s="5" t="str">
        <f>C11</f>
        <v>Ševčík Ondřej</v>
      </c>
      <c r="X6" s="9" t="s">
        <v>10</v>
      </c>
      <c r="Y6" s="29" t="str">
        <f>C9</f>
        <v>Janků Pavel</v>
      </c>
      <c r="Z6" s="30" t="s">
        <v>215</v>
      </c>
      <c r="AA6" s="31" t="s">
        <v>205</v>
      </c>
      <c r="AB6" s="31" t="s">
        <v>197</v>
      </c>
      <c r="AC6" s="31"/>
      <c r="AD6" s="32"/>
      <c r="AE6" s="26">
        <f t="shared" si="0"/>
        <v>3</v>
      </c>
      <c r="AF6" s="13" t="s">
        <v>7</v>
      </c>
      <c r="AG6" s="12">
        <f t="shared" si="1"/>
        <v>0</v>
      </c>
      <c r="AH6" s="64"/>
      <c r="AI6" t="str">
        <f>IF(OR( AND(A24=AJ6,A26=AK6 ),  AND(A26=AJ6,A24=AK6) ),"a",    IF(OR( AND(A34=AJ6,A36=AK6 ),  AND(A36=AJ6,A34=AK6) ),"b",  ""))</f>
        <v/>
      </c>
      <c r="AJ6">
        <f>IF(ISBLANK(U10), A10,0)</f>
        <v>46</v>
      </c>
      <c r="AK6">
        <f>IF(ISBLANK(U8), A8,0)</f>
        <v>12</v>
      </c>
      <c r="AO6" s="200" t="str">
        <f t="shared" ref="AO6" si="3">IF($S6=0,"", IF(COUNTIF($S$4:$S$11,$S6)&gt;1, "",  _xlfn.RANK.EQ($S6,$S$4:$S$11,0)  ))</f>
        <v/>
      </c>
      <c r="AP6" s="50">
        <f>IF(OR(VALUE($AJ6)=0,VALUE($AK6)=0), "0",IF(LEN(Z6)&gt;0,IF(MID(Z6,1,1)&lt;&gt;"-",IF(MOD(ABS(Z6),100)&gt;9,MOD(ABS(Z6),100)+2,11),MOD(ABS(Z6),100)),0)+IF(LEN(AA6)&gt;0,IF(MID(AA6,1,1)&lt;&gt;"-",IF(MOD(ABS(AA6),100)&gt;9,MOD(ABS(AA6),100)+2,11),MOD(ABS(AA6),100)),0)+IF(LEN(AB6)&gt;0,IF(MID(AB6,1,1)&lt;&gt;"-",IF(MOD(ABS(AB6),100)&gt;9,MOD(ABS(AB6),100)+2,11),MOD(ABS(AB6),100)),0)+IF(LEN(AC6)&gt;0,IF(MID(AC6,1,1)&lt;&gt;"-",IF(MOD(ABS(AC6),100)&gt;9,MOD(ABS(AC6),100)+2,11),MOD(ABS(AC6),100)),0)+IF(LEN(AD6)&gt;0,IF(MID(AD6,1,1)&lt;&gt;"-",IF(MOD(ABS(AD6),100)&gt;9,MOD(ABS(AD6),100)+2,11),MOD(ABS(AD6),100)),0))</f>
        <v>35</v>
      </c>
      <c r="AQ6" s="49">
        <f t="shared" ref="AQ6:AQ9" si="4">IF(OR(VALUE($AJ6)=0,VALUE($AK6)=0), "0",IF(LEN(Z6)&gt;0,IF(MID(Z6,1,1)&lt;&gt;"-",MOD(Z6,100),IF(MOD(ABS(Z6),100)&gt;9,MOD(ABS(Z6),100)+2,11)),0)+IF(LEN(AA6)&gt;0,IF(MID(AA6,1,1)&lt;&gt;"-",MOD(AA6,100),IF(MOD(ABS(AA6),100)&gt;9,MOD(ABS(AA6),100)+2,11)),0)+IF(LEN(AB6)&gt;0,IF(MID(AB6,1,1)&lt;&gt;"-",MOD(AB6,100),IF(MOD(ABS(AB6),100)&gt;9,MOD(ABS(AB6),100)+2,11)),0)+IF(LEN(AC6)&gt;0,IF(MID(AC6,1,1)&lt;&gt;"-",MOD(AC6,100),IF(MOD(ABS(AC6),100)&gt;9,MOD(ABS(AC6),100)+2,11)),0)+IF(LEN(AD6)&gt;0,IF(MID(AD6,1,1)&lt;&gt;"-",MOD(AD6,100),IF(MOD(ABS(AD6),100)&gt;9,MOD(ABS(AD6),100)+2,11)),0))</f>
        <v>27</v>
      </c>
      <c r="AR6" s="93">
        <f t="shared" si="2"/>
        <v>8</v>
      </c>
      <c r="AS6" s="75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-16</v>
      </c>
      <c r="AT6" t="str">
        <f>IF($A6&gt;0,IF(VLOOKUP($A6,seznam!$A$2:$C$152,2)&gt;0,VLOOKUP($A6,seznam!$A$2:$C$152,2),"------"),"------")</f>
        <v>Fousková Jarmila</v>
      </c>
    </row>
    <row r="7" spans="1:46" ht="13.5" thickBot="1">
      <c r="A7" s="128"/>
      <c r="B7" s="152"/>
      <c r="C7" s="27" t="str">
        <f>IF(A6&gt;0,IF(VLOOKUP(A6,seznam!$A$2:$C$152,2)&gt;0,VLOOKUP(A6,seznam!$A$2:$C$152,2),"------"),"------")</f>
        <v>Fousková Jarmila</v>
      </c>
      <c r="D7" s="160"/>
      <c r="E7" s="151"/>
      <c r="F7" s="152"/>
      <c r="G7" s="155"/>
      <c r="H7" s="156"/>
      <c r="I7" s="157"/>
      <c r="J7" s="153"/>
      <c r="K7" s="151"/>
      <c r="L7" s="152"/>
      <c r="M7" s="153"/>
      <c r="N7" s="151"/>
      <c r="O7" s="159"/>
      <c r="P7" s="165"/>
      <c r="Q7" s="166"/>
      <c r="R7" s="167"/>
      <c r="S7" s="161"/>
      <c r="T7" s="190"/>
      <c r="U7" s="122"/>
      <c r="V7" s="28">
        <v>4</v>
      </c>
      <c r="W7" s="5" t="str">
        <f>C5</f>
        <v>Pilitowská Lea</v>
      </c>
      <c r="X7" s="8" t="s">
        <v>10</v>
      </c>
      <c r="Y7" s="29" t="str">
        <f>C7</f>
        <v>Fousková Jarmila</v>
      </c>
      <c r="Z7" s="30" t="s">
        <v>205</v>
      </c>
      <c r="AA7" s="31" t="s">
        <v>208</v>
      </c>
      <c r="AB7" s="31" t="s">
        <v>135</v>
      </c>
      <c r="AC7" s="31"/>
      <c r="AD7" s="32"/>
      <c r="AE7" s="26">
        <f t="shared" si="0"/>
        <v>3</v>
      </c>
      <c r="AF7" s="13" t="s">
        <v>7</v>
      </c>
      <c r="AG7" s="12">
        <f t="shared" si="1"/>
        <v>0</v>
      </c>
      <c r="AH7" s="64"/>
      <c r="AI7" t="str">
        <f>IF(OR( AND(A24=AJ7,A26=AK7 ),  AND(A26=AJ7,A24=AK7) ),"a",    IF(OR( AND(A34=AJ7,A36=AK7 ),  AND(A36=AJ7,A34=AK7) ),"b",  ""))</f>
        <v/>
      </c>
      <c r="AJ7">
        <f>IF(ISBLANK(U4), A4,0)</f>
        <v>5</v>
      </c>
      <c r="AK7">
        <f>IF(ISBLANK(U6), A6,0)</f>
        <v>14</v>
      </c>
      <c r="AO7" s="201"/>
      <c r="AP7" s="50">
        <f t="shared" ref="AP7:AP9" si="5">IF(OR(VALUE($AJ7)=0,VALUE($AK7)=0), "0",IF(LEN(Z7)&gt;0,IF(MID(Z7,1,1)&lt;&gt;"-",IF(MOD(ABS(Z7),100)&gt;9,MOD(ABS(Z7),100)+2,11),MOD(ABS(Z7),100)),0)+IF(LEN(AA7)&gt;0,IF(MID(AA7,1,1)&lt;&gt;"-",IF(MOD(ABS(AA7),100)&gt;9,MOD(ABS(AA7),100)+2,11),MOD(ABS(AA7),100)),0)+IF(LEN(AB7)&gt;0,IF(MID(AB7,1,1)&lt;&gt;"-",IF(MOD(ABS(AB7),100)&gt;9,MOD(ABS(AB7),100)+2,11),MOD(ABS(AB7),100)),0)+IF(LEN(AC7)&gt;0,IF(MID(AC7,1,1)&lt;&gt;"-",IF(MOD(ABS(AC7),100)&gt;9,MOD(ABS(AC7),100)+2,11),MOD(ABS(AC7),100)),0)+IF(LEN(AD7)&gt;0,IF(MID(AD7,1,1)&lt;&gt;"-",IF(MOD(ABS(AD7),100)&gt;9,MOD(ABS(AD7),100)+2,11),MOD(ABS(AD7),100)),0))</f>
        <v>33</v>
      </c>
      <c r="AQ7" s="49">
        <f t="shared" si="4"/>
        <v>13</v>
      </c>
      <c r="AR7" s="93">
        <f t="shared" si="2"/>
        <v>20</v>
      </c>
    </row>
    <row r="8" spans="1:46" ht="13.5" thickBot="1">
      <c r="A8" s="128">
        <v>12</v>
      </c>
      <c r="B8" s="193">
        <v>3</v>
      </c>
      <c r="C8" s="20" t="str">
        <f>IF(A8&gt;0,IF(VLOOKUP(A8,seznam!$A$2:$C$152,3)&gt;0,VLOOKUP(A8,seznam!$A$2:$C$152,3),"------"),"------")</f>
        <v>Blansko</v>
      </c>
      <c r="D8" s="144">
        <f>L4</f>
        <v>3</v>
      </c>
      <c r="E8" s="132" t="str">
        <f>K4</f>
        <v>:</v>
      </c>
      <c r="F8" s="134">
        <f>J4</f>
        <v>2</v>
      </c>
      <c r="G8" s="136">
        <f>L6</f>
        <v>3</v>
      </c>
      <c r="H8" s="132" t="str">
        <f>K6</f>
        <v>:</v>
      </c>
      <c r="I8" s="134">
        <f>J6</f>
        <v>2</v>
      </c>
      <c r="J8" s="138"/>
      <c r="K8" s="139"/>
      <c r="L8" s="154"/>
      <c r="M8" s="136">
        <f>AG6</f>
        <v>0</v>
      </c>
      <c r="N8" s="132" t="str">
        <f>AF6</f>
        <v>:</v>
      </c>
      <c r="O8" s="158">
        <f>AE6</f>
        <v>3</v>
      </c>
      <c r="P8" s="144">
        <f>D8+G8+M8</f>
        <v>6</v>
      </c>
      <c r="Q8" s="132" t="s">
        <v>7</v>
      </c>
      <c r="R8" s="134">
        <f>F8+I8+O8</f>
        <v>7</v>
      </c>
      <c r="S8" s="146">
        <f>IF(D8&gt;F8,2,IF(AND(D8&lt;F8,E8=":"),1,0))+IF(G8&gt;I8,2,IF(AND(G8&lt;I8,H8=":"),1,0))+IF(M8&gt;O8,2,IF(AND(M8&lt;O8,N8=":"),1,0))</f>
        <v>5</v>
      </c>
      <c r="T8" s="185">
        <v>1</v>
      </c>
      <c r="U8" s="122"/>
      <c r="V8" s="28">
        <v>5</v>
      </c>
      <c r="W8" s="5" t="str">
        <f>C7</f>
        <v>Fousková Jarmila</v>
      </c>
      <c r="X8" s="8" t="s">
        <v>10</v>
      </c>
      <c r="Y8" s="29" t="str">
        <f>C11</f>
        <v>Ševčík Ondřej</v>
      </c>
      <c r="Z8" s="30" t="s">
        <v>198</v>
      </c>
      <c r="AA8" s="31" t="s">
        <v>193</v>
      </c>
      <c r="AB8" s="31" t="s">
        <v>205</v>
      </c>
      <c r="AC8" s="31"/>
      <c r="AD8" s="32"/>
      <c r="AE8" s="26">
        <f t="shared" si="0"/>
        <v>3</v>
      </c>
      <c r="AF8" s="13" t="s">
        <v>7</v>
      </c>
      <c r="AG8" s="12">
        <f t="shared" si="1"/>
        <v>0</v>
      </c>
      <c r="AH8" s="64"/>
      <c r="AI8" t="str">
        <f>IF(OR( AND(A24=AJ8,A26=AK8 ),  AND(A26=AJ8,A24=AK8) ),"a",    IF(OR( AND(A34=AJ8,A36=AK8 ),  AND(A36=AJ8,A34=AK8) ),"b",  ""))</f>
        <v>b</v>
      </c>
      <c r="AJ8">
        <f>IF(ISBLANK(U6), A6,0)</f>
        <v>14</v>
      </c>
      <c r="AK8">
        <f>IF(ISBLANK(U10), A10,0)</f>
        <v>46</v>
      </c>
      <c r="AO8" s="200" t="str">
        <f t="shared" ref="AO8" si="6">IF($S8=0,"", IF(COUNTIF($S$4:$S$11,$S8)&gt;1, "",  _xlfn.RANK.EQ($S8,$S$4:$S$11,0)  ))</f>
        <v/>
      </c>
      <c r="AP8" s="50">
        <f t="shared" si="5"/>
        <v>36</v>
      </c>
      <c r="AQ8" s="49">
        <f t="shared" si="4"/>
        <v>24</v>
      </c>
      <c r="AR8" s="93">
        <f t="shared" si="2"/>
        <v>12</v>
      </c>
      <c r="AS8" s="75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11</v>
      </c>
      <c r="AT8" t="str">
        <f>IF($A8&gt;0,IF(VLOOKUP($A8,seznam!$A$2:$C$152,2)&gt;0,VLOOKUP($A8,seznam!$A$2:$C$152,2),"------"),"------")</f>
        <v>Janků Pavel</v>
      </c>
    </row>
    <row r="9" spans="1:46" ht="13.5" thickBot="1">
      <c r="A9" s="128"/>
      <c r="B9" s="152"/>
      <c r="C9" s="27" t="str">
        <f>IF(A8&gt;0,IF(VLOOKUP(A8,seznam!$A$2:$C$152,2)&gt;0,VLOOKUP(A8,seznam!$A$2:$C$152,2),"------"),"------")</f>
        <v>Janků Pavel</v>
      </c>
      <c r="D9" s="160"/>
      <c r="E9" s="151"/>
      <c r="F9" s="152"/>
      <c r="G9" s="153"/>
      <c r="H9" s="151"/>
      <c r="I9" s="152"/>
      <c r="J9" s="155"/>
      <c r="K9" s="156"/>
      <c r="L9" s="157"/>
      <c r="M9" s="153"/>
      <c r="N9" s="151"/>
      <c r="O9" s="159"/>
      <c r="P9" s="160"/>
      <c r="Q9" s="151"/>
      <c r="R9" s="152"/>
      <c r="S9" s="161"/>
      <c r="T9" s="190"/>
      <c r="U9" s="122"/>
      <c r="V9" s="34">
        <v>6</v>
      </c>
      <c r="W9" s="6" t="str">
        <f>C9</f>
        <v>Janků Pavel</v>
      </c>
      <c r="X9" s="10" t="s">
        <v>10</v>
      </c>
      <c r="Y9" s="35" t="str">
        <f>C5</f>
        <v>Pilitowská Lea</v>
      </c>
      <c r="Z9" s="36" t="s">
        <v>210</v>
      </c>
      <c r="AA9" s="37" t="s">
        <v>204</v>
      </c>
      <c r="AB9" s="37" t="s">
        <v>213</v>
      </c>
      <c r="AC9" s="37" t="s">
        <v>135</v>
      </c>
      <c r="AD9" s="38" t="s">
        <v>204</v>
      </c>
      <c r="AE9" s="74">
        <f t="shared" si="0"/>
        <v>3</v>
      </c>
      <c r="AF9" s="14" t="s">
        <v>7</v>
      </c>
      <c r="AG9" s="19">
        <f t="shared" si="1"/>
        <v>2</v>
      </c>
      <c r="AH9" s="64"/>
      <c r="AI9" t="str">
        <f>IF(OR( AND(A24=AJ9,A26=AK9 ),  AND(A26=AJ9,A24=AK9) ),"a",    IF(OR( AND(A34=AJ9,A36=AK9 ),  AND(A36=AJ9,A34=AK9) ),"b",  ""))</f>
        <v>a</v>
      </c>
      <c r="AJ9">
        <f>IF(ISBLANK(U8), A8,0)</f>
        <v>12</v>
      </c>
      <c r="AK9">
        <f>IF(ISBLANK(U4), A4,0)</f>
        <v>5</v>
      </c>
      <c r="AO9" s="201"/>
      <c r="AP9" s="50">
        <f t="shared" si="5"/>
        <v>51</v>
      </c>
      <c r="AQ9" s="49">
        <f t="shared" si="4"/>
        <v>40</v>
      </c>
      <c r="AR9" s="93">
        <f t="shared" si="2"/>
        <v>11</v>
      </c>
    </row>
    <row r="10" spans="1:46">
      <c r="A10" s="128">
        <v>46</v>
      </c>
      <c r="B10" s="193">
        <v>4</v>
      </c>
      <c r="C10" s="20" t="str">
        <f>IF(A10&gt;0,IF(VLOOKUP(A10,seznam!$A$2:$C$152,3)&gt;0,VLOOKUP(A10,seznam!$A$2:$C$152,3),"------"),"------")</f>
        <v>V. Opatovice</v>
      </c>
      <c r="D10" s="144">
        <f>O4</f>
        <v>1</v>
      </c>
      <c r="E10" s="132" t="str">
        <f>N4</f>
        <v>:</v>
      </c>
      <c r="F10" s="134">
        <f>M4</f>
        <v>3</v>
      </c>
      <c r="G10" s="136">
        <f>O6</f>
        <v>0</v>
      </c>
      <c r="H10" s="132" t="str">
        <f>N6</f>
        <v>:</v>
      </c>
      <c r="I10" s="134">
        <f>M6</f>
        <v>3</v>
      </c>
      <c r="J10" s="136">
        <f>O8</f>
        <v>3</v>
      </c>
      <c r="K10" s="132" t="str">
        <f>N8</f>
        <v>:</v>
      </c>
      <c r="L10" s="134">
        <f>M8</f>
        <v>0</v>
      </c>
      <c r="M10" s="138"/>
      <c r="N10" s="139"/>
      <c r="O10" s="140"/>
      <c r="P10" s="144">
        <f>D10+G10+J10</f>
        <v>4</v>
      </c>
      <c r="Q10" s="132" t="s">
        <v>7</v>
      </c>
      <c r="R10" s="134">
        <f>F10+I10+L10</f>
        <v>6</v>
      </c>
      <c r="S10" s="146">
        <f>IF(D10&gt;F10,2,IF(AND(D10&lt;F10,E10=":"),1,0))+IF(G10&gt;I10,2,IF(AND(G10&lt;I10,H10=":"),1,0))+IF(J10&gt;L10,2,IF(AND(J10&lt;L10,K10=":"),1,0))</f>
        <v>4</v>
      </c>
      <c r="T10" s="188">
        <v>4</v>
      </c>
      <c r="U10" s="123"/>
      <c r="AH10" s="64"/>
      <c r="AO10" s="200" t="str">
        <f t="shared" ref="AO10" si="7">IF($S10=0,"", IF(COUNTIF($S$4:$S$11,$S10)&gt;1, "",  _xlfn.RANK.EQ($S10,$S$4:$S$11,0)  ))</f>
        <v/>
      </c>
      <c r="AP10" s="47"/>
      <c r="AR10" s="93"/>
      <c r="AS10" s="75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-12</v>
      </c>
      <c r="AT10" t="str">
        <f>IF($A10&gt;0,IF(VLOOKUP($A10,seznam!$A$2:$C$152,2)&gt;0,VLOOKUP($A10,seznam!$A$2:$C$152,2),"------"),"------")</f>
        <v>Ševčík Ondřej</v>
      </c>
    </row>
    <row r="11" spans="1:46" ht="13.5" thickBot="1">
      <c r="A11" s="129"/>
      <c r="B11" s="135"/>
      <c r="C11" s="27" t="str">
        <f>IF(A10&gt;0,IF(VLOOKUP(A10,seznam!$A$2:$C$152,2)&gt;0,VLOOKUP(A10,seznam!$A$2:$C$152,2),"------"),"------")</f>
        <v>Ševčík Ondřej</v>
      </c>
      <c r="D11" s="145"/>
      <c r="E11" s="133"/>
      <c r="F11" s="135"/>
      <c r="G11" s="137"/>
      <c r="H11" s="133"/>
      <c r="I11" s="135"/>
      <c r="J11" s="137"/>
      <c r="K11" s="133"/>
      <c r="L11" s="135"/>
      <c r="M11" s="141"/>
      <c r="N11" s="142"/>
      <c r="O11" s="143"/>
      <c r="P11" s="145"/>
      <c r="Q11" s="133"/>
      <c r="R11" s="135"/>
      <c r="S11" s="147"/>
      <c r="T11" s="197"/>
      <c r="U11" s="123"/>
      <c r="AH11" s="64"/>
      <c r="AO11" s="201"/>
      <c r="AP11" s="47"/>
      <c r="AR11" s="93"/>
    </row>
    <row r="12" spans="1:46" ht="13.5" thickBot="1">
      <c r="C12" s="71"/>
      <c r="AH12" s="64"/>
      <c r="AP12" s="47"/>
      <c r="AR12" s="93"/>
    </row>
    <row r="13" spans="1:46" ht="13.5" thickBot="1">
      <c r="A13" s="44" t="s">
        <v>2</v>
      </c>
      <c r="B13" s="126" t="s">
        <v>11</v>
      </c>
      <c r="C13" s="127"/>
      <c r="D13" s="168">
        <v>1</v>
      </c>
      <c r="E13" s="169"/>
      <c r="F13" s="170"/>
      <c r="G13" s="171">
        <v>2</v>
      </c>
      <c r="H13" s="169"/>
      <c r="I13" s="170"/>
      <c r="J13" s="171">
        <v>3</v>
      </c>
      <c r="K13" s="169"/>
      <c r="L13" s="170"/>
      <c r="M13" s="171">
        <v>4</v>
      </c>
      <c r="N13" s="169"/>
      <c r="O13" s="172"/>
      <c r="P13" s="168" t="s">
        <v>4</v>
      </c>
      <c r="Q13" s="173"/>
      <c r="R13" s="174"/>
      <c r="S13" s="51" t="s">
        <v>5</v>
      </c>
      <c r="T13" s="45" t="s">
        <v>6</v>
      </c>
      <c r="AH13" s="64"/>
      <c r="AO13" s="16" t="s">
        <v>6</v>
      </c>
      <c r="AP13" s="47"/>
      <c r="AR13" s="93"/>
    </row>
    <row r="14" spans="1:46" ht="13.5" thickBot="1">
      <c r="A14" s="175">
        <v>9</v>
      </c>
      <c r="B14" s="176">
        <v>1</v>
      </c>
      <c r="C14" s="20" t="str">
        <f>IF(A14&gt;0,IF(VLOOKUP(A14,seznam!$A$2:$C$152,3)&gt;0,VLOOKUP(A14,seznam!$A$2:$C$152,3),"------"),"------")</f>
        <v>Kunštát</v>
      </c>
      <c r="D14" s="177"/>
      <c r="E14" s="178"/>
      <c r="F14" s="179"/>
      <c r="G14" s="180">
        <f>AE17</f>
        <v>3</v>
      </c>
      <c r="H14" s="181" t="str">
        <f>AF17</f>
        <v>:</v>
      </c>
      <c r="I14" s="182">
        <f>AG17</f>
        <v>1</v>
      </c>
      <c r="J14" s="180">
        <f>AG19</f>
        <v>3</v>
      </c>
      <c r="K14" s="181" t="str">
        <f>AF19</f>
        <v>:</v>
      </c>
      <c r="L14" s="182">
        <f>AE19</f>
        <v>1</v>
      </c>
      <c r="M14" s="180">
        <f>AE14</f>
        <v>3</v>
      </c>
      <c r="N14" s="181" t="str">
        <f>AF14</f>
        <v>:</v>
      </c>
      <c r="O14" s="183">
        <f>AG14</f>
        <v>1</v>
      </c>
      <c r="P14" s="184">
        <f>G14+J14+M14</f>
        <v>9</v>
      </c>
      <c r="Q14" s="181" t="s">
        <v>7</v>
      </c>
      <c r="R14" s="182">
        <f>I14+L14+O14</f>
        <v>3</v>
      </c>
      <c r="S14" s="163">
        <f>IF(G14&gt;I14,2,IF(AND(G14&lt;I14,H14=":"),1,0))+IF(J14&gt;L14,2,IF(AND(J14&lt;L14,K14=":"),1,0))+IF(M14&gt;O14,2,IF(AND(M14&lt;O14,N14=":"),1,0))</f>
        <v>6</v>
      </c>
      <c r="T14" s="189">
        <v>1</v>
      </c>
      <c r="U14" s="122"/>
      <c r="V14" s="21">
        <v>1</v>
      </c>
      <c r="W14" s="4" t="str">
        <f>C15</f>
        <v>Barták Lukáš</v>
      </c>
      <c r="X14" s="7" t="s">
        <v>10</v>
      </c>
      <c r="Y14" s="22" t="str">
        <f>C21</f>
        <v>Habáňová Michaela</v>
      </c>
      <c r="Z14" s="23" t="s">
        <v>197</v>
      </c>
      <c r="AA14" s="24" t="s">
        <v>198</v>
      </c>
      <c r="AB14" s="24" t="s">
        <v>199</v>
      </c>
      <c r="AC14" s="24" t="s">
        <v>195</v>
      </c>
      <c r="AD14" s="25"/>
      <c r="AE14" s="26">
        <f t="shared" ref="AE14:AE19" si="8">IF(OR(VALUE($AJ14)=0,VALUE($AK14)=0), "0",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)</f>
        <v>3</v>
      </c>
      <c r="AF14" s="11" t="s">
        <v>7</v>
      </c>
      <c r="AG14" s="12">
        <f t="shared" ref="AG14:AG19" si="9">IF(OR(VALUE($AJ14)=0,VALUE($AK14)=0), "0",IF(AND(LEN(Z14)&gt;0,MID(Z14,1,1)="-"),"1","0")+IF(AND(LEN(AA14)&gt;0,MID(AA14,1,1)="-"),"1","0")+IF(AND(LEN(AB14)&gt;0,MID(AB14,1,1)="-"),"1","0")+IF(AND(LEN(AC14)&gt;0,MID(AC14,1,1)="-"),"1","0")+IF(AND(LEN(AD14)&gt;0,MID(AD14,1,1)="-"),"1","0"))</f>
        <v>1</v>
      </c>
      <c r="AH14" s="64"/>
      <c r="AI14" t="str">
        <f>IF(OR( AND(A28=AJ14,A30=AK14 ),  AND(A30=AJ14,A28=AK14) ),"a",    IF(OR( AND(A38=AJ14,A40=AK14 ),  AND(A40=AJ14,A38=AK14) ),"b",  ""))</f>
        <v>a</v>
      </c>
      <c r="AJ14">
        <f>IF(ISBLANK(U14), A14,0)</f>
        <v>9</v>
      </c>
      <c r="AK14">
        <f>IF(ISBLANK(U20), A20,0)</f>
        <v>47</v>
      </c>
      <c r="AO14" s="200">
        <f>IF($S14=0,"", IF(COUNTIF($S$14:$S$21,$S14)&gt;1, "",  _xlfn.RANK.EQ($S14,$S$14:$S$21,0)  ))</f>
        <v>1</v>
      </c>
      <c r="AP14" s="50">
        <f>IF(OR(VALUE($AJ14)=0,VALUE($AK14)=0), "0",IF(LEN(Z14)&gt;0,IF(MID(Z14,1,1)&lt;&gt;"-",IF(MOD(ABS(Z14),100)&gt;9,MOD(ABS(Z14),100)+2,11),MOD(ABS(Z14),100)),0)+IF(LEN(AA14)&gt;0,IF(MID(AA14,1,1)&lt;&gt;"-",IF(MOD(ABS(AA14),100)&gt;9,MOD(ABS(AA14),100)+2,11),MOD(ABS(AA14),100)),0)+IF(LEN(AB14)&gt;0,IF(MID(AB14,1,1)&lt;&gt;"-",IF(MOD(ABS(AB14),100)&gt;9,MOD(ABS(AB14),100)+2,11),MOD(ABS(AB14),100)),0)+IF(LEN(AC14)&gt;0,IF(MID(AC14,1,1)&lt;&gt;"-",IF(MOD(ABS(AC14),100)&gt;9,MOD(ABS(AC14),100)+2,11),MOD(ABS(AC14),100)),0)+IF(LEN(AD14)&gt;0,IF(MID(AD14,1,1)&lt;&gt;"-",IF(MOD(ABS(AD14),100)&gt;9,MOD(ABS(AD14),100)+2,11),MOD(ABS(AD14),100)),0))</f>
        <v>48</v>
      </c>
      <c r="AQ14" s="49">
        <f>IF(OR(VALUE($AJ14)=0,VALUE($AK14)=0), "0",IF(LEN(Z14)&gt;0,IF(MID(Z14,1,1)&lt;&gt;"-",MOD(Z14,100),IF(MOD(ABS(Z14),100)&gt;9,MOD(ABS(Z14),100)+2,11)),0)+IF(LEN(AA14)&gt;0,IF(MID(AA14,1,1)&lt;&gt;"-",MOD(AA14,100),IF(MOD(ABS(AA14),100)&gt;9,MOD(ABS(AA14),100)+2,11)),0)+IF(LEN(AB14)&gt;0,IF(MID(AB14,1,1)&lt;&gt;"-",MOD(AB14,100),IF(MOD(ABS(AB14),100)&gt;9,MOD(ABS(AB14),100)+2,11)),0)+IF(LEN(AC14)&gt;0,IF(MID(AC14,1,1)&lt;&gt;"-",MOD(AC14,100),IF(MOD(ABS(AC14),100)&gt;9,MOD(ABS(AC14),100)+2,11)),0)+IF(LEN(AD14)&gt;0,IF(MID(AD14,1,1)&lt;&gt;"-",MOD(AD14,100),IF(MOD(ABS(AD14),100)&gt;9,MOD(ABS(AD14),100)+2,11)),0))</f>
        <v>43</v>
      </c>
      <c r="AR14" s="93">
        <f>AP14-AQ14</f>
        <v>5</v>
      </c>
      <c r="AS14" s="75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23</v>
      </c>
      <c r="AT14" t="str">
        <f>IF($A14&gt;0,IF(VLOOKUP($A14,seznam!$A$2:$C$152,2)&gt;0,VLOOKUP($A14,seznam!$A$2:$C$152,2),"------"),"------")</f>
        <v>Barták Lukáš</v>
      </c>
    </row>
    <row r="15" spans="1:46" ht="13.5" thickBot="1">
      <c r="A15" s="128"/>
      <c r="B15" s="150"/>
      <c r="C15" s="27" t="str">
        <f>IF(A14&gt;0,IF(VLOOKUP(A14,seznam!$A$2:$C$152,2)&gt;0,VLOOKUP(A14,seznam!$A$2:$C$152,2),"------"),"------")</f>
        <v>Barták Lukáš</v>
      </c>
      <c r="D15" s="156"/>
      <c r="E15" s="156"/>
      <c r="F15" s="157"/>
      <c r="G15" s="153"/>
      <c r="H15" s="151"/>
      <c r="I15" s="152"/>
      <c r="J15" s="153"/>
      <c r="K15" s="151"/>
      <c r="L15" s="152"/>
      <c r="M15" s="153"/>
      <c r="N15" s="151"/>
      <c r="O15" s="159"/>
      <c r="P15" s="160"/>
      <c r="Q15" s="151"/>
      <c r="R15" s="152"/>
      <c r="S15" s="161"/>
      <c r="T15" s="190"/>
      <c r="U15" s="122"/>
      <c r="V15" s="28">
        <v>2</v>
      </c>
      <c r="W15" s="5" t="str">
        <f>C17</f>
        <v>Vaněk Jan</v>
      </c>
      <c r="X15" s="8" t="s">
        <v>10</v>
      </c>
      <c r="Y15" s="29" t="str">
        <f>C19</f>
        <v>Krchňáková Viktorie</v>
      </c>
      <c r="Z15" s="30" t="s">
        <v>205</v>
      </c>
      <c r="AA15" s="31" t="s">
        <v>203</v>
      </c>
      <c r="AB15" s="31" t="s">
        <v>209</v>
      </c>
      <c r="AC15" s="31" t="s">
        <v>200</v>
      </c>
      <c r="AD15" s="32"/>
      <c r="AE15" s="26">
        <f t="shared" si="8"/>
        <v>1</v>
      </c>
      <c r="AF15" s="13" t="s">
        <v>7</v>
      </c>
      <c r="AG15" s="12">
        <f t="shared" si="9"/>
        <v>3</v>
      </c>
      <c r="AH15" s="64"/>
      <c r="AI15" t="str">
        <f>IF(OR( AND(A28=AJ15,A30=AK15 ),  AND(A30=AJ15,A28=AK15) ),"a",    IF(OR( AND(A38=AJ15,A40=AK15 ),  AND(A40=AJ15,A38=AK15) ),"b",  ""))</f>
        <v>b</v>
      </c>
      <c r="AJ15">
        <f>IF(ISBLANK(U16), A16,0)</f>
        <v>44</v>
      </c>
      <c r="AK15">
        <f>IF(ISBLANK(U18), A18,0)</f>
        <v>11</v>
      </c>
      <c r="AO15" s="201"/>
      <c r="AP15" s="50">
        <f>IF(OR(VALUE($AJ15)=0,VALUE($AK15)=0), "0",IF(LEN(Z15)&gt;0,IF(MID(Z15,1,1)&lt;&gt;"-",IF(MOD(ABS(Z15),100)&gt;9,MOD(ABS(Z15),100)+2,11),MOD(ABS(Z15),100)),0)+IF(LEN(AA15)&gt;0,IF(MID(AA15,1,1)&lt;&gt;"-",IF(MOD(ABS(AA15),100)&gt;9,MOD(ABS(AA15),100)+2,11),MOD(ABS(AA15),100)),0)+IF(LEN(AB15)&gt;0,IF(MID(AB15,1,1)&lt;&gt;"-",IF(MOD(ABS(AB15),100)&gt;9,MOD(ABS(AB15),100)+2,11),MOD(ABS(AB15),100)),0)+IF(LEN(AC15)&gt;0,IF(MID(AC15,1,1)&lt;&gt;"-",IF(MOD(ABS(AC15),100)&gt;9,MOD(ABS(AC15),100)+2,11),MOD(ABS(AC15),100)),0)+IF(LEN(AD15)&gt;0,IF(MID(AD15,1,1)&lt;&gt;"-",IF(MOD(ABS(AD15),100)&gt;9,MOD(ABS(AD15),100)+2,11),MOD(ABS(AD15),100)),0))</f>
        <v>30</v>
      </c>
      <c r="AQ15" s="49">
        <f>IF(OR(VALUE($AJ15)=0,VALUE($AK15)=0), "0",IF(LEN(Z15)&gt;0,IF(MID(Z15,1,1)&lt;&gt;"-",MOD(Z15,100),IF(MOD(ABS(Z15),100)&gt;9,MOD(ABS(Z15),100)+2,11)),0)+IF(LEN(AA15)&gt;0,IF(MID(AA15,1,1)&lt;&gt;"-",MOD(AA15,100),IF(MOD(ABS(AA15),100)&gt;9,MOD(ABS(AA15),100)+2,11)),0)+IF(LEN(AB15)&gt;0,IF(MID(AB15,1,1)&lt;&gt;"-",MOD(AB15,100),IF(MOD(ABS(AB15),100)&gt;9,MOD(ABS(AB15),100)+2,11)),0)+IF(LEN(AC15)&gt;0,IF(MID(AC15,1,1)&lt;&gt;"-",MOD(AC15,100),IF(MOD(ABS(AC15),100)&gt;9,MOD(ABS(AC15),100)+2,11)),0)+IF(LEN(AD15)&gt;0,IF(MID(AD15,1,1)&lt;&gt;"-",MOD(AD15,100),IF(MOD(ABS(AD15),100)&gt;9,MOD(ABS(AD15),100)+2,11)),0))</f>
        <v>40</v>
      </c>
      <c r="AR15" s="93">
        <f t="shared" ref="AR15:AR19" si="10">AP15-AQ15</f>
        <v>-10</v>
      </c>
    </row>
    <row r="16" spans="1:46" ht="13.5" thickBot="1">
      <c r="A16" s="128">
        <v>44</v>
      </c>
      <c r="B16" s="130">
        <v>2</v>
      </c>
      <c r="C16" s="20" t="str">
        <f>IF(A16&gt;0,IF(VLOOKUP(A16,seznam!$A$2:$C$152,3)&gt;0,VLOOKUP(A16,seznam!$A$2:$C$152,3),"------"),"------")</f>
        <v>V. Opatovice</v>
      </c>
      <c r="D16" s="132">
        <f>I14</f>
        <v>1</v>
      </c>
      <c r="E16" s="132" t="str">
        <f>H14</f>
        <v>:</v>
      </c>
      <c r="F16" s="134">
        <f>G14</f>
        <v>3</v>
      </c>
      <c r="G16" s="138"/>
      <c r="H16" s="139"/>
      <c r="I16" s="154"/>
      <c r="J16" s="136">
        <f>AE15</f>
        <v>1</v>
      </c>
      <c r="K16" s="132" t="str">
        <f>AF15</f>
        <v>:</v>
      </c>
      <c r="L16" s="134">
        <f>AG15</f>
        <v>3</v>
      </c>
      <c r="M16" s="136">
        <f>AE18</f>
        <v>0</v>
      </c>
      <c r="N16" s="132" t="str">
        <f>AF18</f>
        <v>:</v>
      </c>
      <c r="O16" s="158">
        <f>AG18</f>
        <v>3</v>
      </c>
      <c r="P16" s="144">
        <f>D16+J16+M16</f>
        <v>2</v>
      </c>
      <c r="Q16" s="132" t="s">
        <v>7</v>
      </c>
      <c r="R16" s="134">
        <f>F16+L16+O16</f>
        <v>9</v>
      </c>
      <c r="S16" s="146">
        <f>IF(D16&gt;F16,2,IF(AND(D16&lt;F16,E16=":"),1,0))+IF(J16&gt;L16,2,IF(AND(J16&lt;L16,K16=":"),1,0))+IF(M16&gt;O16,2,IF(AND(M16&lt;O16,N16=":"),1,0))</f>
        <v>3</v>
      </c>
      <c r="T16" s="188">
        <v>4</v>
      </c>
      <c r="U16" s="122"/>
      <c r="V16" s="28">
        <v>3</v>
      </c>
      <c r="W16" s="5" t="str">
        <f>C21</f>
        <v>Habáňová Michaela</v>
      </c>
      <c r="X16" s="9" t="s">
        <v>10</v>
      </c>
      <c r="Y16" s="29" t="str">
        <f>C19</f>
        <v>Krchňáková Viktorie</v>
      </c>
      <c r="Z16" s="30" t="s">
        <v>208</v>
      </c>
      <c r="AA16" s="31" t="s">
        <v>209</v>
      </c>
      <c r="AB16" s="31" t="s">
        <v>208</v>
      </c>
      <c r="AC16" s="31" t="s">
        <v>201</v>
      </c>
      <c r="AD16" s="32"/>
      <c r="AE16" s="26">
        <f t="shared" si="8"/>
        <v>3</v>
      </c>
      <c r="AF16" s="13" t="s">
        <v>7</v>
      </c>
      <c r="AG16" s="12">
        <f t="shared" si="9"/>
        <v>1</v>
      </c>
      <c r="AH16" s="64"/>
      <c r="AI16" t="str">
        <f>IF(OR( AND(A28=AJ16,A30=AK16 ),  AND(A30=AJ16,A28=AK16) ),"a",    IF(OR( AND(A38=AJ16,A40=AK16 ),  AND(A40=AJ16,A38=AK16) ),"b",  ""))</f>
        <v/>
      </c>
      <c r="AJ16">
        <f>IF(ISBLANK(U20), A20,0)</f>
        <v>47</v>
      </c>
      <c r="AK16">
        <f>IF(ISBLANK(U18), A18,0)</f>
        <v>11</v>
      </c>
      <c r="AO16" s="200">
        <f t="shared" ref="AO16" si="11">IF($S16=0,"", IF(COUNTIF($S$14:$S$21,$S16)&gt;1, "",  _xlfn.RANK.EQ($S16,$S$14:$S$21,0)  ))</f>
        <v>4</v>
      </c>
      <c r="AP16" s="50">
        <f>IF(OR(VALUE($AJ16)=0,VALUE($AK16)=0), "0",IF(LEN(Z16)&gt;0,IF(MID(Z16,1,1)&lt;&gt;"-",IF(MOD(ABS(Z16),100)&gt;9,MOD(ABS(Z16),100)+2,11),MOD(ABS(Z16),100)),0)+IF(LEN(AA16)&gt;0,IF(MID(AA16,1,1)&lt;&gt;"-",IF(MOD(ABS(AA16),100)&gt;9,MOD(ABS(AA16),100)+2,11),MOD(ABS(AA16),100)),0)+IF(LEN(AB16)&gt;0,IF(MID(AB16,1,1)&lt;&gt;"-",IF(MOD(ABS(AB16),100)&gt;9,MOD(ABS(AB16),100)+2,11),MOD(ABS(AB16),100)),0)+IF(LEN(AC16)&gt;0,IF(MID(AC16,1,1)&lt;&gt;"-",IF(MOD(ABS(AC16),100)&gt;9,MOD(ABS(AC16),100)+2,11),MOD(ABS(AC16),100)),0)+IF(LEN(AD16)&gt;0,IF(MID(AD16,1,1)&lt;&gt;"-",IF(MOD(ABS(AD16),100)&gt;9,MOD(ABS(AD16),100)+2,11),MOD(ABS(AD16),100)),0))</f>
        <v>37</v>
      </c>
      <c r="AQ16" s="49">
        <f t="shared" ref="AQ16:AQ19" si="12">IF(OR(VALUE($AJ16)=0,VALUE($AK16)=0), "0",IF(LEN(Z16)&gt;0,IF(MID(Z16,1,1)&lt;&gt;"-",MOD(Z16,100),IF(MOD(ABS(Z16),100)&gt;9,MOD(ABS(Z16),100)+2,11)),0)+IF(LEN(AA16)&gt;0,IF(MID(AA16,1,1)&lt;&gt;"-",MOD(AA16,100),IF(MOD(ABS(AA16),100)&gt;9,MOD(ABS(AA16),100)+2,11)),0)+IF(LEN(AB16)&gt;0,IF(MID(AB16,1,1)&lt;&gt;"-",MOD(AB16,100),IF(MOD(ABS(AB16),100)&gt;9,MOD(ABS(AB16),100)+2,11)),0)+IF(LEN(AC16)&gt;0,IF(MID(AC16,1,1)&lt;&gt;"-",MOD(AC16,100),IF(MOD(ABS(AC16),100)&gt;9,MOD(ABS(AC16),100)+2,11)),0)+IF(LEN(AD16)&gt;0,IF(MID(AD16,1,1)&lt;&gt;"-",MOD(AD16,100),IF(MOD(ABS(AD16),100)&gt;9,MOD(ABS(AD16),100)+2,11)),0))</f>
        <v>18</v>
      </c>
      <c r="AR16" s="93">
        <f t="shared" si="10"/>
        <v>19</v>
      </c>
      <c r="AS16" s="75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-37</v>
      </c>
      <c r="AT16" t="str">
        <f>IF($A16&gt;0,IF(VLOOKUP($A16,seznam!$A$2:$C$152,2)&gt;0,VLOOKUP($A16,seznam!$A$2:$C$152,2),"------"),"------")</f>
        <v>Vaněk Jan</v>
      </c>
    </row>
    <row r="17" spans="1:46" ht="13.5" thickBot="1">
      <c r="A17" s="128"/>
      <c r="B17" s="150"/>
      <c r="C17" s="27" t="str">
        <f>IF(A16&gt;0,IF(VLOOKUP(A16,seznam!$A$2:$C$152,2)&gt;0,VLOOKUP(A16,seznam!$A$2:$C$152,2),"------"),"------")</f>
        <v>Vaněk Jan</v>
      </c>
      <c r="D17" s="151"/>
      <c r="E17" s="151"/>
      <c r="F17" s="152"/>
      <c r="G17" s="155"/>
      <c r="H17" s="156"/>
      <c r="I17" s="157"/>
      <c r="J17" s="153"/>
      <c r="K17" s="151"/>
      <c r="L17" s="152"/>
      <c r="M17" s="153"/>
      <c r="N17" s="151"/>
      <c r="O17" s="159"/>
      <c r="P17" s="165"/>
      <c r="Q17" s="166"/>
      <c r="R17" s="167"/>
      <c r="S17" s="161"/>
      <c r="T17" s="190"/>
      <c r="U17" s="122"/>
      <c r="V17" s="28">
        <v>4</v>
      </c>
      <c r="W17" s="5" t="str">
        <f>C15</f>
        <v>Barták Lukáš</v>
      </c>
      <c r="X17" s="8" t="s">
        <v>10</v>
      </c>
      <c r="Y17" s="29" t="str">
        <f>C17</f>
        <v>Vaněk Jan</v>
      </c>
      <c r="Z17" s="30" t="s">
        <v>201</v>
      </c>
      <c r="AA17" s="31" t="s">
        <v>195</v>
      </c>
      <c r="AB17" s="31" t="s">
        <v>207</v>
      </c>
      <c r="AC17" s="31" t="s">
        <v>195</v>
      </c>
      <c r="AD17" s="32"/>
      <c r="AE17" s="26">
        <f t="shared" si="8"/>
        <v>3</v>
      </c>
      <c r="AF17" s="13" t="s">
        <v>7</v>
      </c>
      <c r="AG17" s="12">
        <f t="shared" si="9"/>
        <v>1</v>
      </c>
      <c r="AH17" s="64"/>
      <c r="AI17" t="str">
        <f>IF(OR( AND(A28=AJ17,A30=AK17 ),  AND(A30=AJ17,A28=AK17) ),"a",    IF(OR( AND(A38=AJ17,A40=AK17 ),  AND(A40=AJ17,A38=AK17) ),"b",  ""))</f>
        <v/>
      </c>
      <c r="AJ17">
        <f>IF(ISBLANK(U14), A14,0)</f>
        <v>9</v>
      </c>
      <c r="AK17">
        <f>IF(ISBLANK(U16), A16,0)</f>
        <v>44</v>
      </c>
      <c r="AO17" s="201"/>
      <c r="AP17" s="50">
        <f t="shared" ref="AP17:AP19" si="13">IF(OR(VALUE($AJ17)=0,VALUE($AK17)=0), "0",IF(LEN(Z17)&gt;0,IF(MID(Z17,1,1)&lt;&gt;"-",IF(MOD(ABS(Z17),100)&gt;9,MOD(ABS(Z17),100)+2,11),MOD(ABS(Z17),100)),0)+IF(LEN(AA17)&gt;0,IF(MID(AA17,1,1)&lt;&gt;"-",IF(MOD(ABS(AA17),100)&gt;9,MOD(ABS(AA17),100)+2,11),MOD(ABS(AA17),100)),0)+IF(LEN(AB17)&gt;0,IF(MID(AB17,1,1)&lt;&gt;"-",IF(MOD(ABS(AB17),100)&gt;9,MOD(ABS(AB17),100)+2,11),MOD(ABS(AB17),100)),0)+IF(LEN(AC17)&gt;0,IF(MID(AC17,1,1)&lt;&gt;"-",IF(MOD(ABS(AC17),100)&gt;9,MOD(ABS(AC17),100)+2,11),MOD(ABS(AC17),100)),0)+IF(LEN(AD17)&gt;0,IF(MID(AD17,1,1)&lt;&gt;"-",IF(MOD(ABS(AD17),100)&gt;9,MOD(ABS(AD17),100)+2,11),MOD(ABS(AD17),100)),0))</f>
        <v>36</v>
      </c>
      <c r="AQ17" s="49">
        <f t="shared" si="12"/>
        <v>30</v>
      </c>
      <c r="AR17" s="93">
        <f t="shared" si="10"/>
        <v>6</v>
      </c>
    </row>
    <row r="18" spans="1:46" ht="13.5" thickBot="1">
      <c r="A18" s="128">
        <v>11</v>
      </c>
      <c r="B18" s="130">
        <v>3</v>
      </c>
      <c r="C18" s="20" t="str">
        <f>IF(A18&gt;0,IF(VLOOKUP(A18,seznam!$A$2:$C$152,3)&gt;0,VLOOKUP(A18,seznam!$A$2:$C$152,3),"------"),"------")</f>
        <v>Blansko</v>
      </c>
      <c r="D18" s="132">
        <f>L14</f>
        <v>1</v>
      </c>
      <c r="E18" s="132" t="str">
        <f>K14</f>
        <v>:</v>
      </c>
      <c r="F18" s="134">
        <f>J14</f>
        <v>3</v>
      </c>
      <c r="G18" s="136">
        <f>L16</f>
        <v>3</v>
      </c>
      <c r="H18" s="132" t="str">
        <f>K16</f>
        <v>:</v>
      </c>
      <c r="I18" s="134">
        <f>J16</f>
        <v>1</v>
      </c>
      <c r="J18" s="138"/>
      <c r="K18" s="139"/>
      <c r="L18" s="154"/>
      <c r="M18" s="136">
        <f>AG16</f>
        <v>1</v>
      </c>
      <c r="N18" s="132" t="str">
        <f>AF16</f>
        <v>:</v>
      </c>
      <c r="O18" s="158">
        <f>AE16</f>
        <v>3</v>
      </c>
      <c r="P18" s="144">
        <f>D18+G18+M18</f>
        <v>5</v>
      </c>
      <c r="Q18" s="132" t="s">
        <v>7</v>
      </c>
      <c r="R18" s="134">
        <f>F18+I18+O18</f>
        <v>7</v>
      </c>
      <c r="S18" s="146">
        <f>IF(D18&gt;F18,2,IF(AND(D18&lt;F18,E18=":"),1,0))+IF(G18&gt;I18,2,IF(AND(G18&lt;I18,H18=":"),1,0))+IF(M18&gt;O18,2,IF(AND(M18&lt;O18,N18=":"),1,0))</f>
        <v>4</v>
      </c>
      <c r="T18" s="185">
        <v>3</v>
      </c>
      <c r="U18" s="122"/>
      <c r="V18" s="28">
        <v>5</v>
      </c>
      <c r="W18" s="5" t="str">
        <f>C17</f>
        <v>Vaněk Jan</v>
      </c>
      <c r="X18" s="8" t="s">
        <v>10</v>
      </c>
      <c r="Y18" s="29" t="str">
        <f>C21</f>
        <v>Habáňová Michaela</v>
      </c>
      <c r="Z18" s="30" t="s">
        <v>211</v>
      </c>
      <c r="AA18" s="31" t="s">
        <v>202</v>
      </c>
      <c r="AB18" s="31" t="s">
        <v>202</v>
      </c>
      <c r="AC18" s="31"/>
      <c r="AD18" s="32"/>
      <c r="AE18" s="26">
        <f t="shared" si="8"/>
        <v>0</v>
      </c>
      <c r="AF18" s="13" t="s">
        <v>7</v>
      </c>
      <c r="AG18" s="12">
        <f t="shared" si="9"/>
        <v>3</v>
      </c>
      <c r="AH18" s="64"/>
      <c r="AI18" t="str">
        <f>IF(OR( AND(A28=AJ18,A30=AK18 ),  AND(A30=AJ18,A28=AK18) ),"a",    IF(OR( AND(A38=AJ18,A40=AK18 ),  AND(A40=AJ18,A38=AK18) ),"b",  ""))</f>
        <v/>
      </c>
      <c r="AJ18">
        <f>IF(ISBLANK(U16), A16,0)</f>
        <v>44</v>
      </c>
      <c r="AK18">
        <f>IF(ISBLANK(U20), A20,0)</f>
        <v>47</v>
      </c>
      <c r="AO18" s="200">
        <f t="shared" ref="AO18" si="14">IF($S18=0,"", IF(COUNTIF($S$14:$S$21,$S18)&gt;1, "",  _xlfn.RANK.EQ($S18,$S$14:$S$21,0)  ))</f>
        <v>3</v>
      </c>
      <c r="AP18" s="50">
        <f t="shared" si="13"/>
        <v>12</v>
      </c>
      <c r="AQ18" s="49">
        <f t="shared" si="12"/>
        <v>33</v>
      </c>
      <c r="AR18" s="93">
        <f t="shared" si="10"/>
        <v>-21</v>
      </c>
      <c r="AS18" s="75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-21</v>
      </c>
      <c r="AT18" t="str">
        <f>IF($A18&gt;0,IF(VLOOKUP($A18,seznam!$A$2:$C$152,2)&gt;0,VLOOKUP($A18,seznam!$A$2:$C$152,2),"------"),"------")</f>
        <v>Krchňáková Viktorie</v>
      </c>
    </row>
    <row r="19" spans="1:46" ht="13.5" thickBot="1">
      <c r="A19" s="128"/>
      <c r="B19" s="150"/>
      <c r="C19" s="27" t="str">
        <f>IF(A18&gt;0,IF(VLOOKUP(A18,seznam!$A$2:$C$152,2)&gt;0,VLOOKUP(A18,seznam!$A$2:$C$152,2),"------"),"------")</f>
        <v>Krchňáková Viktorie</v>
      </c>
      <c r="D19" s="151"/>
      <c r="E19" s="151"/>
      <c r="F19" s="152"/>
      <c r="G19" s="153"/>
      <c r="H19" s="151"/>
      <c r="I19" s="152"/>
      <c r="J19" s="155"/>
      <c r="K19" s="156"/>
      <c r="L19" s="157"/>
      <c r="M19" s="153"/>
      <c r="N19" s="151"/>
      <c r="O19" s="159"/>
      <c r="P19" s="160"/>
      <c r="Q19" s="151"/>
      <c r="R19" s="152"/>
      <c r="S19" s="161"/>
      <c r="T19" s="190"/>
      <c r="U19" s="122"/>
      <c r="V19" s="34">
        <v>6</v>
      </c>
      <c r="W19" s="6" t="str">
        <f>C19</f>
        <v>Krchňáková Viktorie</v>
      </c>
      <c r="X19" s="10" t="s">
        <v>10</v>
      </c>
      <c r="Y19" s="35" t="str">
        <f>C15</f>
        <v>Barták Lukáš</v>
      </c>
      <c r="Z19" s="36" t="s">
        <v>195</v>
      </c>
      <c r="AA19" s="37" t="s">
        <v>209</v>
      </c>
      <c r="AB19" s="37" t="s">
        <v>202</v>
      </c>
      <c r="AC19" s="37" t="s">
        <v>199</v>
      </c>
      <c r="AD19" s="38"/>
      <c r="AE19" s="74">
        <f t="shared" si="8"/>
        <v>1</v>
      </c>
      <c r="AF19" s="14" t="s">
        <v>7</v>
      </c>
      <c r="AG19" s="19">
        <f t="shared" si="9"/>
        <v>3</v>
      </c>
      <c r="AH19" s="64"/>
      <c r="AI19" t="str">
        <f>IF(OR( AND(A28=AJ19,A30=AK19 ),  AND(A30=AJ19,A28=AK19) ),"a",    IF(OR( AND(A38=AJ19,A40=AK19 ),  AND(A40=AJ19,A38=AK19) ),"b",  ""))</f>
        <v/>
      </c>
      <c r="AJ19">
        <f>IF(ISBLANK(U18), A18,0)</f>
        <v>11</v>
      </c>
      <c r="AK19">
        <f>IF(ISBLANK(U14), A14,0)</f>
        <v>9</v>
      </c>
      <c r="AO19" s="201"/>
      <c r="AP19" s="50">
        <f t="shared" si="13"/>
        <v>32</v>
      </c>
      <c r="AQ19" s="49">
        <f t="shared" si="12"/>
        <v>44</v>
      </c>
      <c r="AR19" s="93">
        <f t="shared" si="10"/>
        <v>-12</v>
      </c>
    </row>
    <row r="20" spans="1:46">
      <c r="A20" s="128">
        <v>47</v>
      </c>
      <c r="B20" s="130">
        <v>4</v>
      </c>
      <c r="C20" s="20" t="str">
        <f>IF(A20&gt;0,IF(VLOOKUP(A20,seznam!$A$2:$C$152,3)&gt;0,VLOOKUP(A20,seznam!$A$2:$C$152,3),"------"),"------")</f>
        <v>Blansko</v>
      </c>
      <c r="D20" s="132">
        <f>O14</f>
        <v>1</v>
      </c>
      <c r="E20" s="132" t="str">
        <f>N14</f>
        <v>:</v>
      </c>
      <c r="F20" s="134">
        <f>M14</f>
        <v>3</v>
      </c>
      <c r="G20" s="136">
        <f>O16</f>
        <v>3</v>
      </c>
      <c r="H20" s="132" t="str">
        <f>N16</f>
        <v>:</v>
      </c>
      <c r="I20" s="134">
        <f>M16</f>
        <v>0</v>
      </c>
      <c r="J20" s="136">
        <f>O18</f>
        <v>3</v>
      </c>
      <c r="K20" s="132" t="str">
        <f>N18</f>
        <v>:</v>
      </c>
      <c r="L20" s="134">
        <f>M18</f>
        <v>1</v>
      </c>
      <c r="M20" s="138"/>
      <c r="N20" s="139"/>
      <c r="O20" s="140"/>
      <c r="P20" s="144">
        <f>D20+G20+J20</f>
        <v>7</v>
      </c>
      <c r="Q20" s="132" t="s">
        <v>7</v>
      </c>
      <c r="R20" s="134">
        <f>F20+I20+L20</f>
        <v>4</v>
      </c>
      <c r="S20" s="146">
        <f>IF(D20&gt;F20,2,IF(AND(D20&lt;F20,E20=":"),1,0))+IF(G20&gt;I20,2,IF(AND(G20&lt;I20,H20=":"),1,0))+IF(J20&gt;L20,2,IF(AND(J20&lt;L20,K20=":"),1,0))</f>
        <v>5</v>
      </c>
      <c r="T20" s="188">
        <v>2</v>
      </c>
      <c r="U20" s="123"/>
      <c r="AH20" s="64"/>
      <c r="AO20" s="202">
        <f t="shared" ref="AO20" si="15">IF($S20=0,"", IF(COUNTIF($S$14:$S$21,$S20)&gt;1, "",  _xlfn.RANK.EQ($S20,$S$14:$S$21,0)  ))</f>
        <v>2</v>
      </c>
      <c r="AP20" s="47"/>
      <c r="AR20" s="93"/>
      <c r="AS20" s="75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35</v>
      </c>
      <c r="AT20" t="str">
        <f>IF($A20&gt;0,IF(VLOOKUP($A20,seznam!$A$2:$C$152,2)&gt;0,VLOOKUP($A20,seznam!$A$2:$C$152,2),"------"),"------")</f>
        <v>Habáňová Michaela</v>
      </c>
    </row>
    <row r="21" spans="1:46" ht="13.5" thickBot="1">
      <c r="A21" s="129"/>
      <c r="B21" s="131"/>
      <c r="C21" s="41" t="str">
        <f>IF(A20&gt;0,IF(VLOOKUP(A20,seznam!$A$2:$C$152,2)&gt;0,VLOOKUP(A20,seznam!$A$2:$C$152,2),"------"),"------")</f>
        <v>Habáňová Michaela</v>
      </c>
      <c r="D21" s="133"/>
      <c r="E21" s="133"/>
      <c r="F21" s="135"/>
      <c r="G21" s="137"/>
      <c r="H21" s="133"/>
      <c r="I21" s="135"/>
      <c r="J21" s="137"/>
      <c r="K21" s="133"/>
      <c r="L21" s="135"/>
      <c r="M21" s="141"/>
      <c r="N21" s="142"/>
      <c r="O21" s="143"/>
      <c r="P21" s="145"/>
      <c r="Q21" s="133"/>
      <c r="R21" s="135"/>
      <c r="S21" s="147"/>
      <c r="T21" s="197"/>
      <c r="U21" s="123"/>
      <c r="AH21" s="64"/>
      <c r="AO21" s="125"/>
      <c r="AP21" s="47"/>
      <c r="AR21" s="93"/>
    </row>
    <row r="22" spans="1:46" ht="13.5" thickBot="1">
      <c r="T22" s="53"/>
      <c r="AH22" s="64"/>
      <c r="AO22" s="82"/>
      <c r="AP22" s="47"/>
      <c r="AR22" s="93"/>
    </row>
    <row r="23" spans="1:46" ht="13.5" thickBot="1">
      <c r="A23" s="44" t="s">
        <v>2</v>
      </c>
      <c r="B23" s="126" t="s">
        <v>22</v>
      </c>
      <c r="C23" s="127"/>
      <c r="D23" s="168">
        <v>1</v>
      </c>
      <c r="E23" s="169"/>
      <c r="F23" s="170"/>
      <c r="G23" s="171">
        <v>2</v>
      </c>
      <c r="H23" s="169"/>
      <c r="I23" s="170"/>
      <c r="J23" s="171">
        <v>3</v>
      </c>
      <c r="K23" s="169"/>
      <c r="L23" s="170"/>
      <c r="M23" s="171">
        <v>4</v>
      </c>
      <c r="N23" s="169"/>
      <c r="O23" s="172"/>
      <c r="P23" s="168" t="s">
        <v>4</v>
      </c>
      <c r="Q23" s="173"/>
      <c r="R23" s="174"/>
      <c r="S23" s="51" t="s">
        <v>5</v>
      </c>
      <c r="T23" s="54" t="s">
        <v>6</v>
      </c>
      <c r="AH23" s="64"/>
      <c r="AN23" s="72"/>
      <c r="AO23" s="83" t="s">
        <v>6</v>
      </c>
      <c r="AP23" s="47"/>
      <c r="AR23" s="93"/>
    </row>
    <row r="24" spans="1:46" ht="12.75" customHeight="1" thickBot="1">
      <c r="A24" s="175">
        <f>IF(ISNA(MATCH(1,T4:T11,0)),, INDEX(A4:A11,MATCH(1,T4:T11,0)))</f>
        <v>12</v>
      </c>
      <c r="B24" s="176">
        <v>1</v>
      </c>
      <c r="C24" s="20" t="str">
        <f>IF(A24&gt;0,IF(VLOOKUP(A24,seznam!$A$2:$C$152,3)&gt;0,VLOOKUP(A24,seznam!$A$2:$C$152,3),"------"),"------")</f>
        <v>Blansko</v>
      </c>
      <c r="D24" s="177"/>
      <c r="E24" s="178"/>
      <c r="F24" s="179"/>
      <c r="G24" s="180">
        <f>AE27</f>
        <v>3</v>
      </c>
      <c r="H24" s="181" t="str">
        <f>AF27</f>
        <v>:</v>
      </c>
      <c r="I24" s="182">
        <f>AG27</f>
        <v>2</v>
      </c>
      <c r="J24" s="180">
        <f>AG29</f>
        <v>2</v>
      </c>
      <c r="K24" s="181" t="str">
        <f>AF29</f>
        <v>:</v>
      </c>
      <c r="L24" s="182">
        <f>AE29</f>
        <v>3</v>
      </c>
      <c r="M24" s="180">
        <f>AE24</f>
        <v>3</v>
      </c>
      <c r="N24" s="181" t="str">
        <f>AF24</f>
        <v>:</v>
      </c>
      <c r="O24" s="183">
        <f>AG24</f>
        <v>0</v>
      </c>
      <c r="P24" s="184">
        <f>G24+J24+M24</f>
        <v>8</v>
      </c>
      <c r="Q24" s="181" t="s">
        <v>7</v>
      </c>
      <c r="R24" s="182">
        <f>I24+L24+O24</f>
        <v>5</v>
      </c>
      <c r="S24" s="163">
        <f>IF(G24&gt;I24,2,IF(AND(G24&lt;I24,H24=":"),1,0))+IF(J24&gt;L24,2,IF(AND(J24&lt;L24,K24=":"),1,0))+IF(M24&gt;O24,2,IF(AND(M24&lt;O24,N24=":"),1,0))</f>
        <v>5</v>
      </c>
      <c r="T24" s="189">
        <v>2</v>
      </c>
      <c r="U24" s="122"/>
      <c r="V24" s="21">
        <v>1</v>
      </c>
      <c r="W24" s="4" t="str">
        <f>C25</f>
        <v>Janků Pavel</v>
      </c>
      <c r="X24" s="7" t="s">
        <v>10</v>
      </c>
      <c r="Y24" s="22" t="str">
        <f>C31</f>
        <v>Habáňová Michaela</v>
      </c>
      <c r="Z24" s="23" t="s">
        <v>205</v>
      </c>
      <c r="AA24" s="24" t="s">
        <v>193</v>
      </c>
      <c r="AB24" s="24" t="s">
        <v>204</v>
      </c>
      <c r="AC24" s="24"/>
      <c r="AD24" s="25"/>
      <c r="AE24" s="26">
        <f t="shared" ref="AE24:AE29" si="16">IF(OR(VALUE($AJ24)=0,VALUE($AK24)=0), "0",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)</f>
        <v>3</v>
      </c>
      <c r="AF24" s="11" t="s">
        <v>7</v>
      </c>
      <c r="AG24" s="12">
        <f t="shared" ref="AG24:AG29" si="17">IF(OR(VALUE($AJ24)=0,VALUE($AK24)=0), "0",IF(AND(LEN(Z24)&gt;0,MID(Z24,1,1)="-"),"1","0")+IF(AND(LEN(AA24)&gt;0,MID(AA24,1,1)="-"),"1","0")+IF(AND(LEN(AB24)&gt;0,MID(AB24,1,1)="-"),"1","0")+IF(AND(LEN(AC24)&gt;0,MID(AC24,1,1)="-"),"1","0")+IF(AND(LEN(AD24)&gt;0,MID(AD24,1,1)="-"),"1","0"))</f>
        <v>0</v>
      </c>
      <c r="AH24" s="64"/>
      <c r="AJ24">
        <f>IF(ISBLANK(U24), A24,0)</f>
        <v>12</v>
      </c>
      <c r="AK24">
        <f>IF(ISBLANK(U30), A30,0)</f>
        <v>47</v>
      </c>
      <c r="AM24">
        <f>A24</f>
        <v>12</v>
      </c>
      <c r="AN24">
        <f>IF(ISBLANK(  T24),"",T24)</f>
        <v>2</v>
      </c>
      <c r="AO24" s="200">
        <f>IF($S24=0,"", IF(COUNTIF($S$24:$S$30,$S24)&gt;1, "",  _xlfn.RANK.EQ($S24,$S$24:$S$30,0)+($AI$2-1)*8  ))</f>
        <v>2</v>
      </c>
      <c r="AP24" s="50">
        <f>IF(OR(VALUE($AJ24)=0,VALUE($AK24)=0), "0",IF(LEN(Z24)&gt;0,IF(MID(Z24,1,1)&lt;&gt;"-",IF(MOD(ABS(Z24),100)&gt;9,MOD(ABS(Z24),100)+2,11),MOD(ABS(Z24),100)),0)+IF(LEN(AA24)&gt;0,IF(MID(AA24,1,1)&lt;&gt;"-",IF(MOD(ABS(AA24),100)&gt;9,MOD(ABS(AA24),100)+2,11),MOD(ABS(AA24),100)),0)+IF(LEN(AB24)&gt;0,IF(MID(AB24,1,1)&lt;&gt;"-",IF(MOD(ABS(AB24),100)&gt;9,MOD(ABS(AB24),100)+2,11),MOD(ABS(AB24),100)),0)+IF(LEN(AC24)&gt;0,IF(MID(AC24,1,1)&lt;&gt;"-",IF(MOD(ABS(AC24),100)&gt;9,MOD(ABS(AC24),100)+2,11),MOD(ABS(AC24),100)),0)+IF(LEN(AD24)&gt;0,IF(MID(AD24,1,1)&lt;&gt;"-",IF(MOD(ABS(AD24),100)&gt;9,MOD(ABS(AD24),100)+2,11),MOD(ABS(AD24),100)),0))</f>
        <v>33</v>
      </c>
      <c r="AQ24" s="49">
        <f>IF(OR(VALUE($AJ24)=0,VALUE($AK24)=0), "0",IF(LEN(Z24)&gt;0,IF(MID(Z24,1,1)&lt;&gt;"-",MOD(Z24,100),IF(MOD(ABS(Z24),100)&gt;9,MOD(ABS(Z24),100)+2,11)),0)+IF(LEN(AA24)&gt;0,IF(MID(AA24,1,1)&lt;&gt;"-",MOD(AA24,100),IF(MOD(ABS(AA24),100)&gt;9,MOD(ABS(AA24),100)+2,11)),0)+IF(LEN(AB24)&gt;0,IF(MID(AB24,1,1)&lt;&gt;"-",MOD(AB24,100),IF(MOD(ABS(AB24),100)&gt;9,MOD(ABS(AB24),100)+2,11)),0)+IF(LEN(AC24)&gt;0,IF(MID(AC24,1,1)&lt;&gt;"-",MOD(AC24,100),IF(MOD(ABS(AC24),100)&gt;9,MOD(ABS(AC24),100)+2,11)),0)+IF(LEN(AD24)&gt;0,IF(MID(AD24,1,1)&lt;&gt;"-",MOD(AD24,100),IF(MOD(ABS(AD24),100)&gt;9,MOD(ABS(AD24),100)+2,11)),0))</f>
        <v>18</v>
      </c>
      <c r="AR24" s="93">
        <f>AP24-AQ24</f>
        <v>15</v>
      </c>
      <c r="AS24" s="75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19</v>
      </c>
      <c r="AT24" t="str">
        <f>IF($A24&gt;0,IF(VLOOKUP($A24,seznam!$A$2:$C$152,2)&gt;0,VLOOKUP($A24,seznam!$A$2:$C$152,2),"------"),"------")</f>
        <v>Janků Pavel</v>
      </c>
    </row>
    <row r="25" spans="1:46" ht="12.75" customHeight="1" thickBot="1">
      <c r="A25" s="128"/>
      <c r="B25" s="150"/>
      <c r="C25" s="27" t="str">
        <f>IF(A24&gt;0,IF(VLOOKUP(A24,seznam!$A$2:$C$152,2)&gt;0,VLOOKUP(A24,seznam!$A$2:$C$152,2),"------"),"------")</f>
        <v>Janků Pavel</v>
      </c>
      <c r="D25" s="156"/>
      <c r="E25" s="156"/>
      <c r="F25" s="157"/>
      <c r="G25" s="153"/>
      <c r="H25" s="151"/>
      <c r="I25" s="152"/>
      <c r="J25" s="153"/>
      <c r="K25" s="151"/>
      <c r="L25" s="152"/>
      <c r="M25" s="153"/>
      <c r="N25" s="151"/>
      <c r="O25" s="159"/>
      <c r="P25" s="160"/>
      <c r="Q25" s="151"/>
      <c r="R25" s="152"/>
      <c r="S25" s="161"/>
      <c r="T25" s="190"/>
      <c r="U25" s="122"/>
      <c r="V25" s="28">
        <v>2</v>
      </c>
      <c r="W25" s="5" t="str">
        <f>C27</f>
        <v>Pilitowská Lea</v>
      </c>
      <c r="X25" s="8" t="s">
        <v>10</v>
      </c>
      <c r="Y25" s="29" t="str">
        <f>C29</f>
        <v>Barták Lukáš</v>
      </c>
      <c r="Z25" s="57" t="s">
        <v>202</v>
      </c>
      <c r="AA25" s="58" t="s">
        <v>207</v>
      </c>
      <c r="AB25" s="58" t="s">
        <v>200</v>
      </c>
      <c r="AC25" s="58"/>
      <c r="AD25" s="59"/>
      <c r="AE25" s="26">
        <f t="shared" si="16"/>
        <v>0</v>
      </c>
      <c r="AF25" s="13" t="s">
        <v>7</v>
      </c>
      <c r="AG25" s="12">
        <f t="shared" si="17"/>
        <v>3</v>
      </c>
      <c r="AH25" s="64"/>
      <c r="AJ25">
        <f>IF(ISBLANK(U26), A26,0)</f>
        <v>5</v>
      </c>
      <c r="AK25">
        <f>IF(ISBLANK(U28), A28,0)</f>
        <v>9</v>
      </c>
      <c r="AO25" s="201"/>
      <c r="AP25" s="50">
        <f>IF(OR(VALUE($AJ25)=0,VALUE($AK25)=0), "0",IF(LEN(Z25)&gt;0,IF(MID(Z25,1,1)&lt;&gt;"-",IF(MOD(ABS(Z25),100)&gt;9,MOD(ABS(Z25),100)+2,11),MOD(ABS(Z25),100)),0)+IF(LEN(AA25)&gt;0,IF(MID(AA25,1,1)&lt;&gt;"-",IF(MOD(ABS(AA25),100)&gt;9,MOD(ABS(AA25),100)+2,11),MOD(ABS(AA25),100)),0)+IF(LEN(AB25)&gt;0,IF(MID(AB25,1,1)&lt;&gt;"-",IF(MOD(ABS(AB25),100)&gt;9,MOD(ABS(AB25),100)+2,11),MOD(ABS(AB25),100)),0)+IF(LEN(AC25)&gt;0,IF(MID(AC25,1,1)&lt;&gt;"-",IF(MOD(ABS(AC25),100)&gt;9,MOD(ABS(AC25),100)+2,11),MOD(ABS(AC25),100)),0)+IF(LEN(AD25)&gt;0,IF(MID(AD25,1,1)&lt;&gt;"-",IF(MOD(ABS(AD25),100)&gt;9,MOD(ABS(AD25),100)+2,11),MOD(ABS(AD25),100)),0))</f>
        <v>14</v>
      </c>
      <c r="AQ25" s="49">
        <f>IF(OR(VALUE($AJ25)=0,VALUE($AK25)=0), "0",IF(LEN(Z25)&gt;0,IF(MID(Z25,1,1)&lt;&gt;"-",MOD(Z25,100),IF(MOD(ABS(Z25),100)&gt;9,MOD(ABS(Z25),100)+2,11)),0)+IF(LEN(AA25)&gt;0,IF(MID(AA25,1,1)&lt;&gt;"-",MOD(AA25,100),IF(MOD(ABS(AA25),100)&gt;9,MOD(ABS(AA25),100)+2,11)),0)+IF(LEN(AB25)&gt;0,IF(MID(AB25,1,1)&lt;&gt;"-",MOD(AB25,100),IF(MOD(ABS(AB25),100)&gt;9,MOD(ABS(AB25),100)+2,11)),0)+IF(LEN(AC25)&gt;0,IF(MID(AC25,1,1)&lt;&gt;"-",MOD(AC25,100),IF(MOD(ABS(AC25),100)&gt;9,MOD(ABS(AC25),100)+2,11)),0)+IF(LEN(AD25)&gt;0,IF(MID(AD25,1,1)&lt;&gt;"-",MOD(AD25,100),IF(MOD(ABS(AD25),100)&gt;9,MOD(ABS(AD25),100)+2,11)),0))</f>
        <v>33</v>
      </c>
      <c r="AR25" s="93">
        <f t="shared" ref="AR25:AR29" si="18">AP25-AQ25</f>
        <v>-19</v>
      </c>
    </row>
    <row r="26" spans="1:46" ht="12.75" customHeight="1" thickBot="1">
      <c r="A26" s="128">
        <f>IF(ISNA(MATCH(2,T4:T11,0)),, INDEX(A4:A11,MATCH(2,T4:T11,0)))</f>
        <v>5</v>
      </c>
      <c r="B26" s="130">
        <v>2</v>
      </c>
      <c r="C26" s="20" t="str">
        <f>IF(A26&gt;0,IF(VLOOKUP(A26,seznam!$A$2:$C$152,3)&gt;0,VLOOKUP(A26,seznam!$A$2:$C$152,3),"------"),"------")</f>
        <v>Blansko</v>
      </c>
      <c r="D26" s="132">
        <f>I24</f>
        <v>2</v>
      </c>
      <c r="E26" s="132" t="str">
        <f>H24</f>
        <v>:</v>
      </c>
      <c r="F26" s="134">
        <f>G24</f>
        <v>3</v>
      </c>
      <c r="G26" s="138"/>
      <c r="H26" s="139"/>
      <c r="I26" s="154"/>
      <c r="J26" s="136">
        <f>AE25</f>
        <v>0</v>
      </c>
      <c r="K26" s="132" t="str">
        <f>AF25</f>
        <v>:</v>
      </c>
      <c r="L26" s="134">
        <f>AG25</f>
        <v>3</v>
      </c>
      <c r="M26" s="136">
        <f>AE28</f>
        <v>0</v>
      </c>
      <c r="N26" s="132" t="str">
        <f>AF28</f>
        <v>:</v>
      </c>
      <c r="O26" s="158">
        <f>AG28</f>
        <v>3</v>
      </c>
      <c r="P26" s="144">
        <f>D26+J26+M26</f>
        <v>2</v>
      </c>
      <c r="Q26" s="132" t="s">
        <v>7</v>
      </c>
      <c r="R26" s="134">
        <f>F26+L26+O26</f>
        <v>9</v>
      </c>
      <c r="S26" s="146">
        <f>IF(D26&gt;F26,2,IF(AND(D26&lt;F26,E26=":"),1,0))+IF(J26&gt;L26,2,IF(AND(J26&lt;L26,K26=":"),1,0))+IF(M26&gt;O26,2,IF(AND(M26&lt;O26,N26=":"),1,0))</f>
        <v>3</v>
      </c>
      <c r="T26" s="188">
        <v>4</v>
      </c>
      <c r="U26" s="122"/>
      <c r="V26" s="28">
        <v>3</v>
      </c>
      <c r="W26" s="5" t="str">
        <f>C31</f>
        <v>Habáňová Michaela</v>
      </c>
      <c r="X26" s="9" t="s">
        <v>10</v>
      </c>
      <c r="Y26" s="29" t="str">
        <f>C29</f>
        <v>Barták Lukáš</v>
      </c>
      <c r="Z26" s="23">
        <f>IF(OR(ISNA(MATCH("a",AI14:AI19,0)), ISBLANK( INDEX(Z14:AD19,MATCH("a",AI14:AI19,0),1))  ),  "",   IF(INDEX(AJ14:AK19,MATCH("a",AI14:AI19,0),1)=AJ26,INDEX(Z14:AD19,MATCH("a",AI14:AI19,0),1),-1*INDEX(Z14:AD19,MATCH("a",AI14:AI19,0),1)))</f>
        <v>-9</v>
      </c>
      <c r="AA26" s="25">
        <f>IF(OR(ISNA(MATCH("a",AI14:AI19,0)), ISBLANK( INDEX(Z14:AD19,MATCH("a",AI14:AI19,0),2))  ),  "",   IF(INDEX(AJ14:AK19,MATCH("a",AI14:AI19,0),1)=AJ26,INDEX(Z14:AD19,MATCH("a",AI14:AI19,0),2),-1*INDEX(Z14:AD19,MATCH("a",AI14:AI19,0),2)))</f>
        <v>-12</v>
      </c>
      <c r="AB26" s="24">
        <f>IF(OR(ISNA(MATCH("a",AI14:AI19,0)), ISBLANK( INDEX(Z14:AD19,MATCH("a",AI14:AI19,0),3))  ),  "",   IF(INDEX(AJ14:AK19,MATCH("a",AI14:AI19,0),1)=AJ26,INDEX(Z14:AD19,MATCH("a",AI14:AI19,0),3),-1*INDEX(Z14:AD19,MATCH("a",AI14:AI19,0),3)))</f>
        <v>12</v>
      </c>
      <c r="AC26" s="24">
        <f>IF(OR(ISNA(MATCH("a",AI14:AI19,0)), ISBLANK( INDEX(Z14:AD19,MATCH("a",AI14:AI19,0),4))  ),  "",   IF(INDEX(AJ14:AK19,MATCH("a",AI14:AI19,0),1)=AJ26,INDEX(Z14:AD19,MATCH("a",AI14:AI19,0),4),-1*INDEX(Z14:AD19,MATCH("a",AI14:AI19,0),4)))</f>
        <v>-8</v>
      </c>
      <c r="AD26" s="114" t="str">
        <f>IF(OR(ISNA(MATCH("a",AI14:AI19,0)), ISBLANK( INDEX(Z14:AD19,MATCH("a",AI14:AI19,0),5))  ),  "",   IF(INDEX(AJ14:AK19,MATCH("a",AI14:AI19,0),1)=AJ26,INDEX(Z14:AD19,MATCH("a",AI14:AI19,0),5),-1*INDEX(Z14:AD19,MATCH("a",AI14:AI19,0),5)))</f>
        <v/>
      </c>
      <c r="AE26" s="26">
        <f t="shared" si="16"/>
        <v>1</v>
      </c>
      <c r="AF26" s="32" t="s">
        <v>7</v>
      </c>
      <c r="AG26" s="12">
        <f t="shared" si="17"/>
        <v>3</v>
      </c>
      <c r="AH26" s="64"/>
      <c r="AJ26">
        <f>IF(ISBLANK(U30), A30,0)</f>
        <v>47</v>
      </c>
      <c r="AK26">
        <f>IF(ISBLANK(U28), A28,0)</f>
        <v>9</v>
      </c>
      <c r="AM26">
        <f>A26</f>
        <v>5</v>
      </c>
      <c r="AN26">
        <f>IF(ISBLANK(  T26),"",T26)</f>
        <v>4</v>
      </c>
      <c r="AO26" s="200">
        <f t="shared" ref="AO26" si="19">IF($S26=0,"", IF(COUNTIF($S$24:$S$30,$S26)&gt;1, "",  _xlfn.RANK.EQ($S26,$S$24:$S$30,0)+($AI$2-1)*8  ))</f>
        <v>4</v>
      </c>
      <c r="AP26" s="50">
        <f>IF(OR(VALUE($AJ26)=0,VALUE($AK26)=0), "0",IF(LEN(Z26)&gt;0,IF(MID(Z26,1,1)&lt;&gt;"-",IF(MOD(ABS(Z26),100)&gt;9,MOD(ABS(Z26),100)+2,11),MOD(ABS(Z26),100)),0)+IF(LEN(AA26)&gt;0,IF(MID(AA26,1,1)&lt;&gt;"-",IF(MOD(ABS(AA26),100)&gt;9,MOD(ABS(AA26),100)+2,11),MOD(ABS(AA26),100)),0)+IF(LEN(AB26)&gt;0,IF(MID(AB26,1,1)&lt;&gt;"-",IF(MOD(ABS(AB26),100)&gt;9,MOD(ABS(AB26),100)+2,11),MOD(ABS(AB26),100)),0)+IF(LEN(AC26)&gt;0,IF(MID(AC26,1,1)&lt;&gt;"-",IF(MOD(ABS(AC26),100)&gt;9,MOD(ABS(AC26),100)+2,11),MOD(ABS(AC26),100)),0)+IF(LEN(AD26)&gt;0,IF(MID(AD26,1,1)&lt;&gt;"-",IF(MOD(ABS(AD26),100)&gt;9,MOD(ABS(AD26),100)+2,11),MOD(ABS(AD26),100)),0))</f>
        <v>43</v>
      </c>
      <c r="AQ26" s="49">
        <f t="shared" ref="AQ26:AQ29" si="20">IF(OR(VALUE($AJ26)=0,VALUE($AK26)=0), "0",IF(LEN(Z26)&gt;0,IF(MID(Z26,1,1)&lt;&gt;"-",MOD(Z26,100),IF(MOD(ABS(Z26),100)&gt;9,MOD(ABS(Z26),100)+2,11)),0)+IF(LEN(AA26)&gt;0,IF(MID(AA26,1,1)&lt;&gt;"-",MOD(AA26,100),IF(MOD(ABS(AA26),100)&gt;9,MOD(ABS(AA26),100)+2,11)),0)+IF(LEN(AB26)&gt;0,IF(MID(AB26,1,1)&lt;&gt;"-",MOD(AB26,100),IF(MOD(ABS(AB26),100)&gt;9,MOD(ABS(AB26),100)+2,11)),0)+IF(LEN(AC26)&gt;0,IF(MID(AC26,1,1)&lt;&gt;"-",MOD(AC26,100),IF(MOD(ABS(AC26),100)&gt;9,MOD(ABS(AC26),100)+2,11)),0)+IF(LEN(AD26)&gt;0,IF(MID(AD26,1,1)&lt;&gt;"-",MOD(AD26,100),IF(MOD(ABS(AD26),100)&gt;9,MOD(ABS(AD26),100)+2,11)),0))</f>
        <v>48</v>
      </c>
      <c r="AR26" s="93">
        <f t="shared" si="18"/>
        <v>-5</v>
      </c>
      <c r="AS26" s="75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-39</v>
      </c>
      <c r="AT26" t="str">
        <f>IF($A26&gt;0,IF(VLOOKUP($A26,seznam!$A$2:$C$152,2)&gt;0,VLOOKUP($A26,seznam!$A$2:$C$152,2),"------"),"------")</f>
        <v>Pilitowská Lea</v>
      </c>
    </row>
    <row r="27" spans="1:46" ht="12.75" customHeight="1" thickBot="1">
      <c r="A27" s="128"/>
      <c r="B27" s="150"/>
      <c r="C27" s="27" t="str">
        <f>IF(A26&gt;0,IF(VLOOKUP(A26,seznam!$A$2:$C$152,2)&gt;0,VLOOKUP(A26,seznam!$A$2:$C$152,2),"------"),"------")</f>
        <v>Pilitowská Lea</v>
      </c>
      <c r="D27" s="151"/>
      <c r="E27" s="151"/>
      <c r="F27" s="152"/>
      <c r="G27" s="155"/>
      <c r="H27" s="156"/>
      <c r="I27" s="157"/>
      <c r="J27" s="153"/>
      <c r="K27" s="151"/>
      <c r="L27" s="152"/>
      <c r="M27" s="153"/>
      <c r="N27" s="151"/>
      <c r="O27" s="159"/>
      <c r="P27" s="165"/>
      <c r="Q27" s="166"/>
      <c r="R27" s="167"/>
      <c r="S27" s="161"/>
      <c r="T27" s="190"/>
      <c r="U27" s="122"/>
      <c r="V27" s="28">
        <v>4</v>
      </c>
      <c r="W27" s="5" t="str">
        <f>C25</f>
        <v>Janků Pavel</v>
      </c>
      <c r="X27" s="8" t="s">
        <v>10</v>
      </c>
      <c r="Y27" s="29" t="str">
        <f>C27</f>
        <v>Pilitowská Lea</v>
      </c>
      <c r="Z27" s="36" t="str">
        <f>IF(OR(ISNA(MATCH("a",AI4:AI9,0)), ISBLANK( INDEX(Z4:AD9,MATCH("a",AI4:AI9,0),1))  ),  "",   IF(INDEX(AJ4:AK9,MATCH("a",AI4:AI9,0),1)=AJ27,INDEX(Z4:AD9,MATCH("a",AI4:AI9,0),1),-1*INDEX(Z4:AD9,MATCH("a",AI4:AI9,0),1)))</f>
        <v>-11</v>
      </c>
      <c r="AA27" s="37" t="str">
        <f>IF(OR(ISNA(MATCH("a",AI4:AI9,0)), ISBLANK( INDEX(Z4:AD9,MATCH("a",AI4:AI9,0),2))  ),  "",   IF(INDEX(AJ4:AK9,MATCH("a",AI4:AI9,0),1)=AJ27,INDEX(Z4:AD9,MATCH("a",AI4:AI9,0),2),-1*INDEX(Z4:AD9,MATCH("a",AI4:AI9,0),2)))</f>
        <v>6</v>
      </c>
      <c r="AB27" s="37" t="str">
        <f>IF(OR(ISNA(MATCH("a",AI4:AI9,0)), ISBLANK( INDEX(Z4:AD9,MATCH("a",AI4:AI9,0),3))  ),  "",   IF(INDEX(AJ4:AK9,MATCH("a",AI4:AI9,0),1)=AJ27,INDEX(Z4:AD9,MATCH("a",AI4:AI9,0),3),-1*INDEX(Z4:AD9,MATCH("a",AI4:AI9,0),3)))</f>
        <v>-7</v>
      </c>
      <c r="AC27" s="37" t="str">
        <f>IF(OR(ISNA(MATCH("a",AI4:AI9,0)), ISBLANK( INDEX(Z4:AD9,MATCH("a",AI4:AI9,0),4))  ),  "",   IF(INDEX(AJ4:AK9,MATCH("a",AI4:AI9,0),1)=AJ27,INDEX(Z4:AD9,MATCH("a",AI4:AI9,0),4),-1*INDEX(Z4:AD9,MATCH("a",AI4:AI9,0),4)))</f>
        <v>4</v>
      </c>
      <c r="AD27" s="115" t="str">
        <f>IF(OR(ISNA(MATCH("a",AI4:AI9,0)), ISBLANK( INDEX(Z4:AD9,MATCH("a",AI4:AI9,0),5))  ),  "",   IF(INDEX(AJ4:AK9,MATCH("a",AI4:AI9,0),1)=AJ27,INDEX(Z4:AD9,MATCH("a",AI4:AI9,0),5),-1*INDEX(Z4:AD9,MATCH("a",AI4:AI9,0),5)))</f>
        <v>6</v>
      </c>
      <c r="AE27" s="26">
        <f t="shared" si="16"/>
        <v>3</v>
      </c>
      <c r="AF27" s="13" t="s">
        <v>7</v>
      </c>
      <c r="AG27" s="12">
        <f t="shared" si="17"/>
        <v>2</v>
      </c>
      <c r="AH27" s="64"/>
      <c r="AJ27">
        <f>IF(ISBLANK(U24), A24,0)</f>
        <v>12</v>
      </c>
      <c r="AK27">
        <f>IF(ISBLANK(U26), A26,0)</f>
        <v>5</v>
      </c>
      <c r="AO27" s="201"/>
      <c r="AP27" s="50">
        <f t="shared" ref="AP27:AP29" si="21">IF(OR(VALUE($AJ27)=0,VALUE($AK27)=0), "0",IF(LEN(Z27)&gt;0,IF(MID(Z27,1,1)&lt;&gt;"-",IF(MOD(ABS(Z27),100)&gt;9,MOD(ABS(Z27),100)+2,11),MOD(ABS(Z27),100)),0)+IF(LEN(AA27)&gt;0,IF(MID(AA27,1,1)&lt;&gt;"-",IF(MOD(ABS(AA27),100)&gt;9,MOD(ABS(AA27),100)+2,11),MOD(ABS(AA27),100)),0)+IF(LEN(AB27)&gt;0,IF(MID(AB27,1,1)&lt;&gt;"-",IF(MOD(ABS(AB27),100)&gt;9,MOD(ABS(AB27),100)+2,11),MOD(ABS(AB27),100)),0)+IF(LEN(AC27)&gt;0,IF(MID(AC27,1,1)&lt;&gt;"-",IF(MOD(ABS(AC27),100)&gt;9,MOD(ABS(AC27),100)+2,11),MOD(ABS(AC27),100)),0)+IF(LEN(AD27)&gt;0,IF(MID(AD27,1,1)&lt;&gt;"-",IF(MOD(ABS(AD27),100)&gt;9,MOD(ABS(AD27),100)+2,11),MOD(ABS(AD27),100)),0))</f>
        <v>51</v>
      </c>
      <c r="AQ27" s="49">
        <f t="shared" si="20"/>
        <v>40</v>
      </c>
      <c r="AR27" s="93">
        <f t="shared" si="18"/>
        <v>11</v>
      </c>
    </row>
    <row r="28" spans="1:46" ht="12.75" customHeight="1" thickBot="1">
      <c r="A28" s="128">
        <f>IF(ISNA(MATCH(1,T14:T21,0)),, INDEX(A14:A21,MATCH(1,T14:T21,0)))</f>
        <v>9</v>
      </c>
      <c r="B28" s="130">
        <v>3</v>
      </c>
      <c r="C28" s="33" t="str">
        <f>IF(A28&gt;0,IF(VLOOKUP(A28,seznam!$A$2:$C$152,3)&gt;0,VLOOKUP(A28,seznam!$A$2:$C$152,3),"------"),"------")</f>
        <v>Kunštát</v>
      </c>
      <c r="D28" s="132">
        <f>L24</f>
        <v>3</v>
      </c>
      <c r="E28" s="132" t="str">
        <f>K24</f>
        <v>:</v>
      </c>
      <c r="F28" s="134">
        <f>J24</f>
        <v>2</v>
      </c>
      <c r="G28" s="136">
        <f>L26</f>
        <v>3</v>
      </c>
      <c r="H28" s="132" t="str">
        <f>K26</f>
        <v>:</v>
      </c>
      <c r="I28" s="134">
        <f>J26</f>
        <v>0</v>
      </c>
      <c r="J28" s="138"/>
      <c r="K28" s="139"/>
      <c r="L28" s="154"/>
      <c r="M28" s="136">
        <f>AG26</f>
        <v>3</v>
      </c>
      <c r="N28" s="132" t="str">
        <f>AF26</f>
        <v>:</v>
      </c>
      <c r="O28" s="158">
        <f>AE26</f>
        <v>1</v>
      </c>
      <c r="P28" s="144">
        <f>D28+G28+M28</f>
        <v>9</v>
      </c>
      <c r="Q28" s="132" t="s">
        <v>7</v>
      </c>
      <c r="R28" s="134">
        <f>F28+I28+O28</f>
        <v>3</v>
      </c>
      <c r="S28" s="146">
        <f>IF(D28&gt;F28,2,IF(AND(D28&lt;F28,E28=":"),1,0))+IF(G28&gt;I28,2,IF(AND(G28&lt;I28,H28=":"),1,0))+IF(M28&gt;O28,2,IF(AND(M28&lt;O28,N28=":"),1,0))</f>
        <v>6</v>
      </c>
      <c r="T28" s="185">
        <v>1</v>
      </c>
      <c r="U28" s="122"/>
      <c r="V28" s="28">
        <v>5</v>
      </c>
      <c r="W28" s="5" t="str">
        <f>C27</f>
        <v>Pilitowská Lea</v>
      </c>
      <c r="X28" s="8" t="s">
        <v>10</v>
      </c>
      <c r="Y28" s="29" t="str">
        <f>C31</f>
        <v>Habáňová Michaela</v>
      </c>
      <c r="Z28" s="60" t="s">
        <v>206</v>
      </c>
      <c r="AA28" s="61" t="s">
        <v>194</v>
      </c>
      <c r="AB28" s="61" t="s">
        <v>213</v>
      </c>
      <c r="AC28" s="61"/>
      <c r="AD28" s="62"/>
      <c r="AE28" s="26">
        <f t="shared" si="16"/>
        <v>0</v>
      </c>
      <c r="AF28" s="13" t="s">
        <v>7</v>
      </c>
      <c r="AG28" s="12">
        <f t="shared" si="17"/>
        <v>3</v>
      </c>
      <c r="AH28" s="64"/>
      <c r="AJ28">
        <f>IF(ISBLANK(U26), A26,0)</f>
        <v>5</v>
      </c>
      <c r="AK28">
        <f>IF(ISBLANK(U30), A30,0)</f>
        <v>47</v>
      </c>
      <c r="AM28">
        <f>A28</f>
        <v>9</v>
      </c>
      <c r="AN28">
        <f>IF(ISBLANK(  T28),"",T28)</f>
        <v>1</v>
      </c>
      <c r="AO28" s="200">
        <f t="shared" ref="AO28" si="22">IF($S28=0,"", IF(COUNTIF($S$24:$S$30,$S28)&gt;1, "",  _xlfn.RANK.EQ($S28,$S$24:$S$30,0)+($AI$2-1)*8  ))</f>
        <v>1</v>
      </c>
      <c r="AP28" s="50">
        <f t="shared" si="21"/>
        <v>25</v>
      </c>
      <c r="AQ28" s="49">
        <f t="shared" si="20"/>
        <v>34</v>
      </c>
      <c r="AR28" s="93">
        <f t="shared" si="18"/>
        <v>-9</v>
      </c>
      <c r="AS28" s="75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31</v>
      </c>
      <c r="AT28" t="str">
        <f>IF($A28&gt;0,IF(VLOOKUP($A28,seznam!$A$2:$C$152,2)&gt;0,VLOOKUP($A28,seznam!$A$2:$C$152,2),"------"),"------")</f>
        <v>Barták Lukáš</v>
      </c>
    </row>
    <row r="29" spans="1:46" ht="13.5" customHeight="1" thickBot="1">
      <c r="A29" s="128"/>
      <c r="B29" s="150"/>
      <c r="C29" s="27" t="str">
        <f>IF(A28&gt;0,IF(VLOOKUP(A28,seznam!$A$2:$C$152,2)&gt;0,VLOOKUP(A28,seznam!$A$2:$C$152,2),"------"),"------")</f>
        <v>Barták Lukáš</v>
      </c>
      <c r="D29" s="151"/>
      <c r="E29" s="151"/>
      <c r="F29" s="152"/>
      <c r="G29" s="153"/>
      <c r="H29" s="151"/>
      <c r="I29" s="152"/>
      <c r="J29" s="155"/>
      <c r="K29" s="156"/>
      <c r="L29" s="157"/>
      <c r="M29" s="153"/>
      <c r="N29" s="151"/>
      <c r="O29" s="159"/>
      <c r="P29" s="160"/>
      <c r="Q29" s="151"/>
      <c r="R29" s="152"/>
      <c r="S29" s="161"/>
      <c r="T29" s="190"/>
      <c r="U29" s="122"/>
      <c r="V29" s="34">
        <v>6</v>
      </c>
      <c r="W29" s="6" t="str">
        <f>C29</f>
        <v>Barták Lukáš</v>
      </c>
      <c r="X29" s="10" t="s">
        <v>10</v>
      </c>
      <c r="Y29" s="35" t="str">
        <f>C25</f>
        <v>Janků Pavel</v>
      </c>
      <c r="Z29" s="36" t="s">
        <v>204</v>
      </c>
      <c r="AA29" s="37" t="s">
        <v>202</v>
      </c>
      <c r="AB29" s="37" t="s">
        <v>210</v>
      </c>
      <c r="AC29" s="37" t="s">
        <v>204</v>
      </c>
      <c r="AD29" s="38" t="s">
        <v>204</v>
      </c>
      <c r="AE29" s="74">
        <f t="shared" si="16"/>
        <v>3</v>
      </c>
      <c r="AF29" s="14" t="s">
        <v>7</v>
      </c>
      <c r="AG29" s="19">
        <f t="shared" si="17"/>
        <v>2</v>
      </c>
      <c r="AH29" s="64"/>
      <c r="AJ29">
        <f>IF(ISBLANK(U28), A28,0)</f>
        <v>9</v>
      </c>
      <c r="AK29">
        <f>IF(ISBLANK(U24), A24,0)</f>
        <v>12</v>
      </c>
      <c r="AO29" s="201"/>
      <c r="AP29" s="50">
        <f t="shared" si="21"/>
        <v>49</v>
      </c>
      <c r="AQ29" s="49">
        <f t="shared" si="20"/>
        <v>42</v>
      </c>
      <c r="AR29" s="93">
        <f t="shared" si="18"/>
        <v>7</v>
      </c>
    </row>
    <row r="30" spans="1:46" ht="12.75" customHeight="1">
      <c r="A30" s="128">
        <f>IF(ISNA(MATCH(2,T14:T21,0)),, INDEX(A14:A21,MATCH(2,T14:T21,0)))</f>
        <v>47</v>
      </c>
      <c r="B30" s="130">
        <v>4</v>
      </c>
      <c r="C30" s="20" t="str">
        <f>IF(A30&gt;0,IF(VLOOKUP(A30,seznam!$A$2:$C$152,3)&gt;0,VLOOKUP(A30,seznam!$A$2:$C$152,3),"------"),"------")</f>
        <v>Blansko</v>
      </c>
      <c r="D30" s="132">
        <f>O24</f>
        <v>0</v>
      </c>
      <c r="E30" s="132" t="str">
        <f>N24</f>
        <v>:</v>
      </c>
      <c r="F30" s="134">
        <f>M24</f>
        <v>3</v>
      </c>
      <c r="G30" s="136">
        <f>O26</f>
        <v>3</v>
      </c>
      <c r="H30" s="132" t="str">
        <f>N26</f>
        <v>:</v>
      </c>
      <c r="I30" s="134">
        <f>M26</f>
        <v>0</v>
      </c>
      <c r="J30" s="136">
        <f>O28</f>
        <v>1</v>
      </c>
      <c r="K30" s="132" t="str">
        <f>N28</f>
        <v>:</v>
      </c>
      <c r="L30" s="134">
        <f>M28</f>
        <v>3</v>
      </c>
      <c r="M30" s="138"/>
      <c r="N30" s="139"/>
      <c r="O30" s="140"/>
      <c r="P30" s="144">
        <f>D30+G30+J30</f>
        <v>4</v>
      </c>
      <c r="Q30" s="132" t="s">
        <v>7</v>
      </c>
      <c r="R30" s="134">
        <f>F30+I30+L30</f>
        <v>6</v>
      </c>
      <c r="S30" s="146">
        <f>IF(D30&gt;F30,2,IF(AND(D30&lt;F30,E30=":"),1,0))+IF(G30&gt;I30,2,IF(AND(G30&lt;I30,H30=":"),1,0))+IF(J30&gt;L30,2,IF(AND(J30&lt;L30,K30=":"),1,0))</f>
        <v>4</v>
      </c>
      <c r="T30" s="188">
        <v>3</v>
      </c>
      <c r="U30" s="123"/>
      <c r="AH30" s="64"/>
      <c r="AM30">
        <f>A30</f>
        <v>47</v>
      </c>
      <c r="AN30">
        <f>IF(ISBLANK(  T30),"",T30)</f>
        <v>3</v>
      </c>
      <c r="AO30" s="202">
        <f t="shared" ref="AO30" si="23">IF($S30=0,"", IF(COUNTIF($S$24:$S$30,$S30)&gt;1, "",  _xlfn.RANK.EQ($S30,$S$24:$S$30,0)+($AI$2-1)*8  ))</f>
        <v>3</v>
      </c>
      <c r="AP30" s="47"/>
      <c r="AR30" s="93"/>
      <c r="AS30" s="75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-11</v>
      </c>
      <c r="AT30" t="str">
        <f>IF($A30&gt;0,IF(VLOOKUP($A30,seznam!$A$2:$C$152,2)&gt;0,VLOOKUP($A30,seznam!$A$2:$C$152,2),"------"),"------")</f>
        <v>Habáňová Michaela</v>
      </c>
    </row>
    <row r="31" spans="1:46" ht="13.5" customHeight="1" thickBot="1">
      <c r="A31" s="129"/>
      <c r="B31" s="131"/>
      <c r="C31" s="41" t="str">
        <f>IF(A30&gt;0,IF(VLOOKUP(A30,seznam!$A$2:$C$152,2)&gt;0,VLOOKUP(A30,seznam!$A$2:$C$152,2),"------"),"------")</f>
        <v>Habáňová Michaela</v>
      </c>
      <c r="D31" s="133"/>
      <c r="E31" s="133"/>
      <c r="F31" s="135"/>
      <c r="G31" s="137"/>
      <c r="H31" s="133"/>
      <c r="I31" s="135"/>
      <c r="J31" s="137"/>
      <c r="K31" s="133"/>
      <c r="L31" s="135"/>
      <c r="M31" s="141"/>
      <c r="N31" s="142"/>
      <c r="O31" s="143"/>
      <c r="P31" s="145"/>
      <c r="Q31" s="133"/>
      <c r="R31" s="135"/>
      <c r="S31" s="147"/>
      <c r="T31" s="197"/>
      <c r="U31" s="123"/>
      <c r="AH31" s="64"/>
      <c r="AO31" s="125"/>
      <c r="AP31" s="47"/>
      <c r="AR31" s="93"/>
    </row>
    <row r="32" spans="1:46" ht="13.5" thickBot="1">
      <c r="AH32" s="64"/>
      <c r="AP32" s="47"/>
      <c r="AR32" s="93"/>
    </row>
    <row r="33" spans="1:46" ht="13.5" thickBot="1">
      <c r="A33" s="44" t="s">
        <v>2</v>
      </c>
      <c r="B33" s="126" t="s">
        <v>23</v>
      </c>
      <c r="C33" s="127"/>
      <c r="D33" s="168">
        <v>1</v>
      </c>
      <c r="E33" s="169"/>
      <c r="F33" s="170"/>
      <c r="G33" s="171">
        <v>2</v>
      </c>
      <c r="H33" s="169"/>
      <c r="I33" s="170"/>
      <c r="J33" s="171">
        <v>3</v>
      </c>
      <c r="K33" s="169"/>
      <c r="L33" s="170"/>
      <c r="M33" s="171">
        <v>4</v>
      </c>
      <c r="N33" s="169"/>
      <c r="O33" s="172"/>
      <c r="P33" s="168" t="s">
        <v>4</v>
      </c>
      <c r="Q33" s="173"/>
      <c r="R33" s="174"/>
      <c r="S33" s="51" t="s">
        <v>5</v>
      </c>
      <c r="T33" s="45" t="s">
        <v>6</v>
      </c>
      <c r="AH33" s="64"/>
      <c r="AO33" s="16" t="s">
        <v>6</v>
      </c>
      <c r="AP33" s="47"/>
      <c r="AR33" s="93"/>
    </row>
    <row r="34" spans="1:46" ht="12.75" customHeight="1" thickBot="1">
      <c r="A34" s="175">
        <f>IF(ISNA(MATCH(3,T4:T11,0)),,INDEX(A4:A11,MATCH(3,T4:T11,0)))</f>
        <v>14</v>
      </c>
      <c r="B34" s="176">
        <v>1</v>
      </c>
      <c r="C34" s="20" t="str">
        <f>IF(A34&gt;0,IF(VLOOKUP(A34,seznam!$A$2:$C$152,3)&gt;0,VLOOKUP(A34,seznam!$A$2:$C$152,3),"------"),"------")</f>
        <v>Blansko</v>
      </c>
      <c r="D34" s="177"/>
      <c r="E34" s="178"/>
      <c r="F34" s="179"/>
      <c r="G34" s="180">
        <f>AE37</f>
        <v>3</v>
      </c>
      <c r="H34" s="181" t="str">
        <f>AF37</f>
        <v>:</v>
      </c>
      <c r="I34" s="182">
        <f>AG37</f>
        <v>0</v>
      </c>
      <c r="J34" s="180">
        <f>AG39</f>
        <v>0</v>
      </c>
      <c r="K34" s="181" t="str">
        <f>AF39</f>
        <v>:</v>
      </c>
      <c r="L34" s="182">
        <f>AE39</f>
        <v>3</v>
      </c>
      <c r="M34" s="180">
        <f>AE34</f>
        <v>3</v>
      </c>
      <c r="N34" s="181" t="str">
        <f>AF34</f>
        <v>:</v>
      </c>
      <c r="O34" s="183">
        <f>AG34</f>
        <v>1</v>
      </c>
      <c r="P34" s="184">
        <f>G34+J34+M34</f>
        <v>6</v>
      </c>
      <c r="Q34" s="181" t="s">
        <v>7</v>
      </c>
      <c r="R34" s="182">
        <f>I34+L34+O34</f>
        <v>4</v>
      </c>
      <c r="S34" s="163">
        <f>IF(G34&gt;I34,2,IF(AND(G34&lt;I34,H34=":"),1,0))+IF(J34&gt;L34,2,IF(AND(J34&lt;L34,K34=":"),1,0))+IF(M34&gt;O34,2,IF(AND(M34&lt;O34,N34=":"),1,0))</f>
        <v>5</v>
      </c>
      <c r="T34" s="189">
        <v>6</v>
      </c>
      <c r="U34" s="122"/>
      <c r="V34" s="21">
        <v>1</v>
      </c>
      <c r="W34" s="4" t="str">
        <f>C35</f>
        <v>Fousková Jarmila</v>
      </c>
      <c r="X34" s="7" t="s">
        <v>10</v>
      </c>
      <c r="Y34" s="22" t="str">
        <f>C41</f>
        <v>Vaněk Jan</v>
      </c>
      <c r="Z34" s="23" t="s">
        <v>213</v>
      </c>
      <c r="AA34" s="24" t="s">
        <v>204</v>
      </c>
      <c r="AB34" s="24" t="s">
        <v>205</v>
      </c>
      <c r="AC34" s="24" t="s">
        <v>197</v>
      </c>
      <c r="AD34" s="25"/>
      <c r="AE34" s="26">
        <f t="shared" ref="AE34:AE39" si="24">IF(OR(VALUE($AJ34)=0,VALUE($AK34)=0), "0",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)</f>
        <v>3</v>
      </c>
      <c r="AF34" s="11" t="s">
        <v>7</v>
      </c>
      <c r="AG34" s="12">
        <f t="shared" ref="AG34:AG39" si="25">IF(OR(VALUE($AJ34)=0,VALUE($AK34)=0), "0",IF(AND(LEN(Z34)&gt;0,MID(Z34,1,1)="-"),"1","0")+IF(AND(LEN(AA34)&gt;0,MID(AA34,1,1)="-"),"1","0")+IF(AND(LEN(AB34)&gt;0,MID(AB34,1,1)="-"),"1","0")+IF(AND(LEN(AC34)&gt;0,MID(AC34,1,1)="-"),"1","0")+IF(AND(LEN(AD34)&gt;0,MID(AD34,1,1)="-"),"1","0"))</f>
        <v>1</v>
      </c>
      <c r="AH34" s="64"/>
      <c r="AI34" t="str">
        <f>IF(OR( AND(A48=AJ34,A50=AK34 ),  AND(A50=AJ34,A48=AK34) ),"a",    IF(OR( AND(A58=AJ34,A60=AK34 ),  AND(A60=AJ34,A58=AK34) ),"b",  ""))</f>
        <v/>
      </c>
      <c r="AJ34">
        <f>IF(ISBLANK(U34), A34,0)</f>
        <v>14</v>
      </c>
      <c r="AK34">
        <f>IF(ISBLANK(U40), A40,0)</f>
        <v>44</v>
      </c>
      <c r="AM34">
        <f>A34</f>
        <v>14</v>
      </c>
      <c r="AN34">
        <f>IF(ISBLANK(  T34),"",T34)</f>
        <v>6</v>
      </c>
      <c r="AO34" s="200">
        <f>IF($S34=0,"", IF(COUNTIF($S$24:$S$30,$S34)&gt;1, "",  _xlfn.RANK.EQ($S34,$S$34:$S$40,0)+($AI$2-1)*8 +4 ))</f>
        <v>6</v>
      </c>
      <c r="AP34" s="50">
        <f>IF(OR(VALUE($AJ34)=0,VALUE($AK34)=0), "0",IF(LEN(Z34)&gt;0,IF(MID(Z34,1,1)&lt;&gt;"-",IF(MOD(ABS(Z34),100)&gt;9,MOD(ABS(Z34),100)+2,11),MOD(ABS(Z34),100)),0)+IF(LEN(AA34)&gt;0,IF(MID(AA34,1,1)&lt;&gt;"-",IF(MOD(ABS(AA34),100)&gt;9,MOD(ABS(AA34),100)+2,11),MOD(ABS(AA34),100)),0)+IF(LEN(AB34)&gt;0,IF(MID(AB34,1,1)&lt;&gt;"-",IF(MOD(ABS(AB34),100)&gt;9,MOD(ABS(AB34),100)+2,11),MOD(ABS(AB34),100)),0)+IF(LEN(AC34)&gt;0,IF(MID(AC34,1,1)&lt;&gt;"-",IF(MOD(ABS(AC34),100)&gt;9,MOD(ABS(AC34),100)+2,11),MOD(ABS(AC34),100)),0)+IF(LEN(AD34)&gt;0,IF(MID(AD34,1,1)&lt;&gt;"-",IF(MOD(ABS(AD34),100)&gt;9,MOD(ABS(AD34),100)+2,11),MOD(ABS(AD34),100)),0))</f>
        <v>40</v>
      </c>
      <c r="AQ34" s="49">
        <f>IF(OR(VALUE($AJ34)=0,VALUE($AK34)=0), "0",IF(LEN(Z34)&gt;0,IF(MID(Z34,1,1)&lt;&gt;"-",MOD(Z34,100),IF(MOD(ABS(Z34),100)&gt;9,MOD(ABS(Z34),100)+2,11)),0)+IF(LEN(AA34)&gt;0,IF(MID(AA34,1,1)&lt;&gt;"-",MOD(AA34,100),IF(MOD(ABS(AA34),100)&gt;9,MOD(ABS(AA34),100)+2,11)),0)+IF(LEN(AB34)&gt;0,IF(MID(AB34,1,1)&lt;&gt;"-",MOD(AB34,100),IF(MOD(ABS(AB34),100)&gt;9,MOD(ABS(AB34),100)+2,11)),0)+IF(LEN(AC34)&gt;0,IF(MID(AC34,1,1)&lt;&gt;"-",MOD(AC34,100),IF(MOD(ABS(AC34),100)&gt;9,MOD(ABS(AC34),100)+2,11)),0)+IF(LEN(AD34)&gt;0,IF(MID(AD34,1,1)&lt;&gt;"-",MOD(AD34,100),IF(MOD(ABS(AD34),100)&gt;9,MOD(ABS(AD34),100)+2,11)),0))</f>
        <v>33</v>
      </c>
      <c r="AR34" s="93">
        <f>AP34-AQ34</f>
        <v>7</v>
      </c>
      <c r="AS34" s="75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10</v>
      </c>
      <c r="AT34" t="str">
        <f>IF($A34&gt;0,IF(VLOOKUP($A34,seznam!$A$2:$C$152,2)&gt;0,VLOOKUP($A34,seznam!$A$2:$C$152,2),"------"),"------")</f>
        <v>Fousková Jarmila</v>
      </c>
    </row>
    <row r="35" spans="1:46" ht="12.75" customHeight="1" thickBot="1">
      <c r="A35" s="128"/>
      <c r="B35" s="150"/>
      <c r="C35" s="27" t="str">
        <f>IF(A34&gt;0,IF(VLOOKUP(A34,seznam!$A$2:$C$152,2)&gt;0,VLOOKUP(A34,seznam!$A$2:$C$152,2),"------"),"------")</f>
        <v>Fousková Jarmila</v>
      </c>
      <c r="D35" s="156"/>
      <c r="E35" s="156"/>
      <c r="F35" s="157"/>
      <c r="G35" s="153"/>
      <c r="H35" s="151"/>
      <c r="I35" s="152"/>
      <c r="J35" s="153"/>
      <c r="K35" s="151"/>
      <c r="L35" s="152"/>
      <c r="M35" s="153"/>
      <c r="N35" s="151"/>
      <c r="O35" s="159"/>
      <c r="P35" s="160"/>
      <c r="Q35" s="151"/>
      <c r="R35" s="152"/>
      <c r="S35" s="161"/>
      <c r="T35" s="186"/>
      <c r="U35" s="122"/>
      <c r="V35" s="28">
        <v>2</v>
      </c>
      <c r="W35" s="5" t="str">
        <f>C37</f>
        <v>Ševčík Ondřej</v>
      </c>
      <c r="X35" s="8" t="s">
        <v>10</v>
      </c>
      <c r="Y35" s="29" t="str">
        <f>C39</f>
        <v>Krchňáková Viktorie</v>
      </c>
      <c r="Z35" s="57" t="s">
        <v>209</v>
      </c>
      <c r="AA35" s="58" t="s">
        <v>200</v>
      </c>
      <c r="AB35" s="58" t="s">
        <v>195</v>
      </c>
      <c r="AC35" s="58" t="s">
        <v>197</v>
      </c>
      <c r="AD35" s="59" t="s">
        <v>194</v>
      </c>
      <c r="AE35" s="26">
        <f t="shared" si="24"/>
        <v>2</v>
      </c>
      <c r="AF35" s="13" t="s">
        <v>7</v>
      </c>
      <c r="AG35" s="12">
        <f t="shared" si="25"/>
        <v>3</v>
      </c>
      <c r="AH35" s="64"/>
      <c r="AI35" t="str">
        <f>IF(OR( AND(A48=AJ35,A50=AK35 ),  AND(A50=AJ35,A48=AK35) ),"a",    IF(OR( AND(A58=AJ35,A60=AK35 ),  AND(A60=AJ35,A58=AK35) ),"b",  ""))</f>
        <v/>
      </c>
      <c r="AJ35">
        <f>IF(ISBLANK(U36), A36,0)</f>
        <v>46</v>
      </c>
      <c r="AK35">
        <f>IF(ISBLANK(U38), A38,0)</f>
        <v>11</v>
      </c>
      <c r="AO35" s="201"/>
      <c r="AP35" s="50">
        <f>IF(OR(VALUE($AJ35)=0,VALUE($AK35)=0), "0",IF(LEN(Z35)&gt;0,IF(MID(Z35,1,1)&lt;&gt;"-",IF(MOD(ABS(Z35),100)&gt;9,MOD(ABS(Z35),100)+2,11),MOD(ABS(Z35),100)),0)+IF(LEN(AA35)&gt;0,IF(MID(AA35,1,1)&lt;&gt;"-",IF(MOD(ABS(AA35),100)&gt;9,MOD(ABS(AA35),100)+2,11),MOD(ABS(AA35),100)),0)+IF(LEN(AB35)&gt;0,IF(MID(AB35,1,1)&lt;&gt;"-",IF(MOD(ABS(AB35),100)&gt;9,MOD(ABS(AB35),100)+2,11),MOD(ABS(AB35),100)),0)+IF(LEN(AC35)&gt;0,IF(MID(AC35,1,1)&lt;&gt;"-",IF(MOD(ABS(AC35),100)&gt;9,MOD(ABS(AC35),100)+2,11),MOD(ABS(AC35),100)),0)+IF(LEN(AD35)&gt;0,IF(MID(AD35,1,1)&lt;&gt;"-",IF(MOD(ABS(AD35),100)&gt;9,MOD(ABS(AD35),100)+2,11),MOD(ABS(AD35),100)),0))</f>
        <v>40</v>
      </c>
      <c r="AQ35" s="49">
        <f>IF(OR(VALUE($AJ35)=0,VALUE($AK35)=0), "0",IF(LEN(Z35)&gt;0,IF(MID(Z35,1,1)&lt;&gt;"-",MOD(Z35,100),IF(MOD(ABS(Z35),100)&gt;9,MOD(ABS(Z35),100)+2,11)),0)+IF(LEN(AA35)&gt;0,IF(MID(AA35,1,1)&lt;&gt;"-",MOD(AA35,100),IF(MOD(ABS(AA35),100)&gt;9,MOD(ABS(AA35),100)+2,11)),0)+IF(LEN(AB35)&gt;0,IF(MID(AB35,1,1)&lt;&gt;"-",MOD(AB35,100),IF(MOD(ABS(AB35),100)&gt;9,MOD(ABS(AB35),100)+2,11)),0)+IF(LEN(AC35)&gt;0,IF(MID(AC35,1,1)&lt;&gt;"-",MOD(AC35,100),IF(MOD(ABS(AC35),100)&gt;9,MOD(ABS(AC35),100)+2,11)),0)+IF(LEN(AD35)&gt;0,IF(MID(AD35,1,1)&lt;&gt;"-",MOD(AD35,100),IF(MOD(ABS(AD35),100)&gt;9,MOD(ABS(AD35),100)+2,11)),0))</f>
        <v>50</v>
      </c>
      <c r="AR35" s="93">
        <f t="shared" ref="AR35:AR39" si="26">AP35-AQ35</f>
        <v>-10</v>
      </c>
    </row>
    <row r="36" spans="1:46" ht="12.75" customHeight="1" thickBot="1">
      <c r="A36" s="128">
        <f>IF(ISNA(MATCH(4,T4:T11,0)),, INDEX(A4:A11,MATCH(4,T4:T11,0)))</f>
        <v>46</v>
      </c>
      <c r="B36" s="130">
        <v>2</v>
      </c>
      <c r="C36" s="20" t="str">
        <f>IF(A36&gt;0,IF(VLOOKUP(A36,seznam!$A$2:$C$152,3)&gt;0,VLOOKUP(A36,seznam!$A$2:$C$152,3),"------"),"------")</f>
        <v>V. Opatovice</v>
      </c>
      <c r="D36" s="132">
        <f>I34</f>
        <v>0</v>
      </c>
      <c r="E36" s="132" t="str">
        <f>H34</f>
        <v>:</v>
      </c>
      <c r="F36" s="134">
        <f>G34</f>
        <v>3</v>
      </c>
      <c r="G36" s="138"/>
      <c r="H36" s="139"/>
      <c r="I36" s="154"/>
      <c r="J36" s="136">
        <f>AE35</f>
        <v>2</v>
      </c>
      <c r="K36" s="132" t="str">
        <f>AF35</f>
        <v>:</v>
      </c>
      <c r="L36" s="134">
        <f>AG35</f>
        <v>3</v>
      </c>
      <c r="M36" s="136">
        <f>AE38</f>
        <v>1</v>
      </c>
      <c r="N36" s="132" t="str">
        <f>AF38</f>
        <v>:</v>
      </c>
      <c r="O36" s="158">
        <f>AG38</f>
        <v>3</v>
      </c>
      <c r="P36" s="144">
        <f>D36+J36+M36</f>
        <v>3</v>
      </c>
      <c r="Q36" s="132" t="s">
        <v>7</v>
      </c>
      <c r="R36" s="134">
        <f>F36+L36+O36</f>
        <v>9</v>
      </c>
      <c r="S36" s="146">
        <f>IF(D36&gt;F36,2,IF(AND(D36&lt;F36,E36=":"),1,0))+IF(J36&gt;L36,2,IF(AND(J36&lt;L36,K36=":"),1,0))+IF(M36&gt;O36,2,IF(AND(M36&lt;O36,N36=":"),1,0))</f>
        <v>3</v>
      </c>
      <c r="T36" s="188">
        <v>8</v>
      </c>
      <c r="U36" s="122"/>
      <c r="V36" s="28">
        <v>3</v>
      </c>
      <c r="W36" s="5" t="str">
        <f>C41</f>
        <v>Vaněk Jan</v>
      </c>
      <c r="X36" s="9" t="s">
        <v>10</v>
      </c>
      <c r="Y36" s="29" t="str">
        <f>C39</f>
        <v>Krchňáková Viktorie</v>
      </c>
      <c r="Z36" s="23" t="str">
        <f>IF(OR(ISNA(MATCH("b",AI14:AI19,0)), ISBLANK( INDEX(Z14:AD19,MATCH("b",AI14:AI19,0),1))  ),  "",   IF(INDEX(AJ14:AK19,MATCH("b",AI14:AI19,0),1)=AJ36,INDEX(Z14:AD19,MATCH("b",AI14:AI19,0),1),-1*INDEX(Z14:AD19,MATCH("b",AI14:AI19,0),1)))</f>
        <v>7</v>
      </c>
      <c r="AA36" s="24" t="str">
        <f>IF(OR(ISNA(MATCH("b",AI14:AI19,0)), ISBLANK( INDEX(Z14:AD19,MATCH("b",AI14:AI19,0),2))  ),  "",   IF(INDEX(AJ14:AK19,MATCH("b",AI14:AI19,0),1)=AJ36,INDEX(Z14:AD19,MATCH("b",AI14:AI19,0),2),-1*INDEX(Z14:AD19,MATCH("b",AI14:AI19,0),2)))</f>
        <v>-9</v>
      </c>
      <c r="AB36" s="24" t="str">
        <f>IF(OR(ISNA(MATCH("b",AI14:AI19,0)), ISBLANK( INDEX(Z14:AD19,MATCH("b",AI14:AI19,0),3))  ),  "",   IF(INDEX(AJ14:AK19,MATCH("b",AI14:AI19,0),1)=AJ36,INDEX(Z14:AD19,MATCH("b",AI14:AI19,0),3),-1*INDEX(Z14:AD19,MATCH("b",AI14:AI19,0),3)))</f>
        <v>-4</v>
      </c>
      <c r="AC36" s="24" t="str">
        <f>IF(OR(ISNA(MATCH("b",AI14:AI19,0)), ISBLANK( INDEX(Z14:AD19,MATCH("b",AI14:AI19,0),4))  ),  "",   IF(INDEX(AJ14:AK19,MATCH("b",AI14:AI19,0),1)=AJ36,INDEX(Z14:AD19,MATCH("b",AI14:AI19,0),4),-1*INDEX(Z14:AD19,MATCH("b",AI14:AI19,0),4)))</f>
        <v>-6</v>
      </c>
      <c r="AD36" s="114" t="str">
        <f>IF(OR(ISNA(MATCH("b",AI14:AI19,0)), ISBLANK( INDEX(Z14:AD19,MATCH("b",AI14:AI19,0),5))  ),  "",   IF(INDEX(AJ14:AK19,MATCH("b",AI14:AI19,0),1)=AJ36,INDEX(Z14:AD19,MATCH("b",AI14:AI19,0),5),-1*INDEX(Z14:AD19,MATCH("b",AI14:AI19,0),5)))</f>
        <v/>
      </c>
      <c r="AE36" s="26">
        <f t="shared" si="24"/>
        <v>1</v>
      </c>
      <c r="AF36" s="13" t="s">
        <v>7</v>
      </c>
      <c r="AG36" s="12">
        <f t="shared" si="25"/>
        <v>3</v>
      </c>
      <c r="AH36" s="64"/>
      <c r="AI36" t="str">
        <f>IF(OR( AND(A48=AJ36,A50=AK36 ),  AND(A50=AJ36,A48=AK36) ),"a",    IF(OR( AND(A58=AJ36,A60=AK36 ),  AND(A60=AJ36,A58=AK36) ),"b",  ""))</f>
        <v/>
      </c>
      <c r="AJ36">
        <f>IF(ISBLANK(U40), A40,0)</f>
        <v>44</v>
      </c>
      <c r="AK36">
        <f>IF(ISBLANK(U38), A38,0)</f>
        <v>11</v>
      </c>
      <c r="AM36">
        <f>A36</f>
        <v>46</v>
      </c>
      <c r="AN36">
        <f>IF(ISBLANK(  T36),"",T36)</f>
        <v>8</v>
      </c>
      <c r="AO36" s="200">
        <f t="shared" ref="AO36" si="27">IF($S36=0,"", IF(COUNTIF($S$24:$S$30,$S36)&gt;1, "",  _xlfn.RANK.EQ($S36,$S$34:$S$40,0)+($AI$2-1)*8 +4 ))</f>
        <v>8</v>
      </c>
      <c r="AP36" s="50">
        <f>IF(OR(VALUE($AJ36)=0,VALUE($AK36)=0), "0",IF(LEN(Z36)&gt;0,IF(MID(Z36,1,1)&lt;&gt;"-",IF(MOD(ABS(Z36),100)&gt;9,MOD(ABS(Z36),100)+2,11),MOD(ABS(Z36),100)),0)+IF(LEN(AA36)&gt;0,IF(MID(AA36,1,1)&lt;&gt;"-",IF(MOD(ABS(AA36),100)&gt;9,MOD(ABS(AA36),100)+2,11),MOD(ABS(AA36),100)),0)+IF(LEN(AB36)&gt;0,IF(MID(AB36,1,1)&lt;&gt;"-",IF(MOD(ABS(AB36),100)&gt;9,MOD(ABS(AB36),100)+2,11),MOD(ABS(AB36),100)),0)+IF(LEN(AC36)&gt;0,IF(MID(AC36,1,1)&lt;&gt;"-",IF(MOD(ABS(AC36),100)&gt;9,MOD(ABS(AC36),100)+2,11),MOD(ABS(AC36),100)),0)+IF(LEN(AD36)&gt;0,IF(MID(AD36,1,1)&lt;&gt;"-",IF(MOD(ABS(AD36),100)&gt;9,MOD(ABS(AD36),100)+2,11),MOD(ABS(AD36),100)),0))</f>
        <v>30</v>
      </c>
      <c r="AQ36" s="49">
        <f t="shared" ref="AQ36:AQ39" si="28">IF(OR(VALUE($AJ36)=0,VALUE($AK36)=0), "0",IF(LEN(Z36)&gt;0,IF(MID(Z36,1,1)&lt;&gt;"-",MOD(Z36,100),IF(MOD(ABS(Z36),100)&gt;9,MOD(ABS(Z36),100)+2,11)),0)+IF(LEN(AA36)&gt;0,IF(MID(AA36,1,1)&lt;&gt;"-",MOD(AA36,100),IF(MOD(ABS(AA36),100)&gt;9,MOD(ABS(AA36),100)+2,11)),0)+IF(LEN(AB36)&gt;0,IF(MID(AB36,1,1)&lt;&gt;"-",MOD(AB36,100),IF(MOD(ABS(AB36),100)&gt;9,MOD(ABS(AB36),100)+2,11)),0)+IF(LEN(AC36)&gt;0,IF(MID(AC36,1,1)&lt;&gt;"-",MOD(AC36,100),IF(MOD(ABS(AC36),100)&gt;9,MOD(ABS(AC36),100)+2,11)),0)+IF(LEN(AD36)&gt;0,IF(MID(AD36,1,1)&lt;&gt;"-",MOD(AD36,100),IF(MOD(ABS(AD36),100)&gt;9,MOD(ABS(AD36),100)+2,11)),0))</f>
        <v>40</v>
      </c>
      <c r="AR36" s="93">
        <f t="shared" si="26"/>
        <v>-10</v>
      </c>
      <c r="AS36" s="75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-28</v>
      </c>
      <c r="AT36" t="str">
        <f>IF($A36&gt;0,IF(VLOOKUP($A36,seznam!$A$2:$C$152,2)&gt;0,VLOOKUP($A36,seznam!$A$2:$C$152,2),"------"),"------")</f>
        <v>Ševčík Ondřej</v>
      </c>
    </row>
    <row r="37" spans="1:46" ht="12.75" customHeight="1" thickBot="1">
      <c r="A37" s="128"/>
      <c r="B37" s="150"/>
      <c r="C37" s="27" t="str">
        <f>IF(A36&gt;0,IF(VLOOKUP(A36,seznam!$A$2:$C$152,2)&gt;0,VLOOKUP(A36,seznam!$A$2:$C$152,2),"------"),"------")</f>
        <v>Ševčík Ondřej</v>
      </c>
      <c r="D37" s="151"/>
      <c r="E37" s="151"/>
      <c r="F37" s="152"/>
      <c r="G37" s="155"/>
      <c r="H37" s="156"/>
      <c r="I37" s="157"/>
      <c r="J37" s="153"/>
      <c r="K37" s="151"/>
      <c r="L37" s="152"/>
      <c r="M37" s="153"/>
      <c r="N37" s="151"/>
      <c r="O37" s="159"/>
      <c r="P37" s="165"/>
      <c r="Q37" s="166"/>
      <c r="R37" s="167"/>
      <c r="S37" s="161"/>
      <c r="T37" s="186"/>
      <c r="U37" s="122"/>
      <c r="V37" s="28">
        <v>4</v>
      </c>
      <c r="W37" s="5" t="str">
        <f>C35</f>
        <v>Fousková Jarmila</v>
      </c>
      <c r="X37" s="8" t="s">
        <v>10</v>
      </c>
      <c r="Y37" s="29" t="str">
        <f>C37</f>
        <v>Ševčík Ondřej</v>
      </c>
      <c r="Z37" s="36" t="str">
        <f>IF(OR(ISNA(MATCH("b",AI4:AI9,0)), ISBLANK( INDEX(Z4:AD9,MATCH("b",AI4:AI9,0),1))  ),  "",   IF(INDEX(AJ4:AK9,MATCH("b",AI4:AI9,0),1)=AJ37,INDEX(Z4:AD9,MATCH("b",AI4:AI9,0),1),-1*INDEX(Z4:AD9,MATCH("b",AI4:AI9,0),1)))</f>
        <v>12</v>
      </c>
      <c r="AA37" s="37" t="str">
        <f>IF(OR(ISNA(MATCH("b",AI4:AI9,0)), ISBLANK( INDEX(Z4:AD9,MATCH("b",AI4:AI9,0),2))  ),  "",   IF(INDEX(AJ4:AK9,MATCH("b",AI4:AI9,0),1)=AJ37,INDEX(Z4:AD9,MATCH("b",AI4:AI9,0),2),-1*INDEX(Z4:AD9,MATCH("b",AI4:AI9,0),2)))</f>
        <v>5</v>
      </c>
      <c r="AB37" s="37" t="str">
        <f>IF(OR(ISNA(MATCH("b",AI4:AI9,0)), ISBLANK( INDEX(Z4:AD9,MATCH("b",AI4:AI9,0),3))  ),  "",   IF(INDEX(AJ4:AK9,MATCH("b",AI4:AI9,0),1)=AJ37,INDEX(Z4:AD9,MATCH("b",AI4:AI9,0),3),-1*INDEX(Z4:AD9,MATCH("b",AI4:AI9,0),3)))</f>
        <v>7</v>
      </c>
      <c r="AC37" s="37" t="str">
        <f>IF(OR(ISNA(MATCH("b",AI4:AI9,0)), ISBLANK( INDEX(Z4:AD9,MATCH("b",AI4:AI9,0),4))  ),  "",   IF(INDEX(AJ4:AK9,MATCH("b",AI4:AI9,0),1)=AJ37,INDEX(Z4:AD9,MATCH("b",AI4:AI9,0),4),-1*INDEX(Z4:AD9,MATCH("b",AI4:AI9,0),4)))</f>
        <v/>
      </c>
      <c r="AD37" s="115" t="str">
        <f>IF(OR(ISNA(MATCH("b",AI4:AI9,0)), ISBLANK( INDEX(Z4:AD9,MATCH("b",AI4:AI9,0),5))  ),  "",   IF(INDEX(AJ4:AK9,MATCH("b",AI4:AI9,0),1)=AJ37,INDEX(Z4:AD9,MATCH("b",AI4:AI9,0),5),-1*INDEX(Z4:AD9,MATCH("b",AI4:AI9,0),5)))</f>
        <v/>
      </c>
      <c r="AE37" s="26">
        <f t="shared" si="24"/>
        <v>3</v>
      </c>
      <c r="AF37" s="13" t="s">
        <v>7</v>
      </c>
      <c r="AG37" s="12">
        <f t="shared" si="25"/>
        <v>0</v>
      </c>
      <c r="AH37" s="64"/>
      <c r="AI37" t="str">
        <f>IF(OR( AND(A48=AJ37,A50=AK37 ),  AND(A50=AJ37,A48=AK37) ),"a",    IF(OR( AND(A58=AJ37,A60=AK37 ),  AND(A60=AJ37,A58=AK37) ),"b",  ""))</f>
        <v/>
      </c>
      <c r="AJ37">
        <f>IF(ISBLANK(U34), A34,0)</f>
        <v>14</v>
      </c>
      <c r="AK37">
        <f>IF(ISBLANK(U36), A36,0)</f>
        <v>46</v>
      </c>
      <c r="AO37" s="201"/>
      <c r="AP37" s="50">
        <f t="shared" ref="AP37:AP39" si="29">IF(OR(VALUE($AJ37)=0,VALUE($AK37)=0), "0",IF(LEN(Z37)&gt;0,IF(MID(Z37,1,1)&lt;&gt;"-",IF(MOD(ABS(Z37),100)&gt;9,MOD(ABS(Z37),100)+2,11),MOD(ABS(Z37),100)),0)+IF(LEN(AA37)&gt;0,IF(MID(AA37,1,1)&lt;&gt;"-",IF(MOD(ABS(AA37),100)&gt;9,MOD(ABS(AA37),100)+2,11),MOD(ABS(AA37),100)),0)+IF(LEN(AB37)&gt;0,IF(MID(AB37,1,1)&lt;&gt;"-",IF(MOD(ABS(AB37),100)&gt;9,MOD(ABS(AB37),100)+2,11),MOD(ABS(AB37),100)),0)+IF(LEN(AC37)&gt;0,IF(MID(AC37,1,1)&lt;&gt;"-",IF(MOD(ABS(AC37),100)&gt;9,MOD(ABS(AC37),100)+2,11),MOD(ABS(AC37),100)),0)+IF(LEN(AD37)&gt;0,IF(MID(AD37,1,1)&lt;&gt;"-",IF(MOD(ABS(AD37),100)&gt;9,MOD(ABS(AD37),100)+2,11),MOD(ABS(AD37),100)),0))</f>
        <v>36</v>
      </c>
      <c r="AQ37" s="49">
        <f t="shared" si="28"/>
        <v>24</v>
      </c>
      <c r="AR37" s="93">
        <f t="shared" si="26"/>
        <v>12</v>
      </c>
    </row>
    <row r="38" spans="1:46" ht="12.75" customHeight="1" thickBot="1">
      <c r="A38" s="128">
        <f>IF(ISNA(MATCH(3,T14:T21,0)),, INDEX(A14:A21,MATCH(3,T14:T21,0)))</f>
        <v>11</v>
      </c>
      <c r="B38" s="130">
        <v>3</v>
      </c>
      <c r="C38" s="20" t="str">
        <f>IF(A38&gt;0,IF(VLOOKUP(A38,seznam!$A$2:$C$152,3)&gt;0,VLOOKUP(A38,seznam!$A$2:$C$152,3),"------"),"------")</f>
        <v>Blansko</v>
      </c>
      <c r="D38" s="132">
        <f>L34</f>
        <v>3</v>
      </c>
      <c r="E38" s="132" t="str">
        <f>K34</f>
        <v>:</v>
      </c>
      <c r="F38" s="134">
        <f>J34</f>
        <v>0</v>
      </c>
      <c r="G38" s="136">
        <f>L36</f>
        <v>3</v>
      </c>
      <c r="H38" s="132" t="str">
        <f>K36</f>
        <v>:</v>
      </c>
      <c r="I38" s="134">
        <f>J36</f>
        <v>2</v>
      </c>
      <c r="J38" s="138"/>
      <c r="K38" s="139"/>
      <c r="L38" s="154"/>
      <c r="M38" s="136">
        <f>AG36</f>
        <v>3</v>
      </c>
      <c r="N38" s="132" t="str">
        <f>AF36</f>
        <v>:</v>
      </c>
      <c r="O38" s="158">
        <f>AE36</f>
        <v>1</v>
      </c>
      <c r="P38" s="144">
        <f>D38+G38+M38</f>
        <v>9</v>
      </c>
      <c r="Q38" s="132" t="s">
        <v>7</v>
      </c>
      <c r="R38" s="134">
        <f>F38+I38+O38</f>
        <v>3</v>
      </c>
      <c r="S38" s="146">
        <f>IF(D38&gt;F38,2,IF(AND(D38&lt;F38,E38=":"),1,0))+IF(G38&gt;I38,2,IF(AND(G38&lt;I38,H38=":"),1,0))+IF(M38&gt;O38,2,IF(AND(M38&lt;O38,N38=":"),1,0))</f>
        <v>6</v>
      </c>
      <c r="T38" s="185">
        <v>5</v>
      </c>
      <c r="U38" s="122"/>
      <c r="V38" s="28">
        <v>5</v>
      </c>
      <c r="W38" s="5" t="str">
        <f>C37</f>
        <v>Ševčík Ondřej</v>
      </c>
      <c r="X38" s="8" t="s">
        <v>10</v>
      </c>
      <c r="Y38" s="29" t="str">
        <f>C41</f>
        <v>Vaněk Jan</v>
      </c>
      <c r="Z38" s="60" t="s">
        <v>205</v>
      </c>
      <c r="AA38" s="61" t="s">
        <v>213</v>
      </c>
      <c r="AB38" s="61" t="s">
        <v>213</v>
      </c>
      <c r="AC38" s="61" t="s">
        <v>210</v>
      </c>
      <c r="AD38" s="62"/>
      <c r="AE38" s="26">
        <f t="shared" si="24"/>
        <v>1</v>
      </c>
      <c r="AF38" s="13" t="s">
        <v>7</v>
      </c>
      <c r="AG38" s="12">
        <f t="shared" si="25"/>
        <v>3</v>
      </c>
      <c r="AH38" s="64"/>
      <c r="AI38" t="str">
        <f>IF(OR( AND(A48=AJ38,A50=AK38 ),  AND(A50=AJ38,A48=AK38) ),"a",    IF(OR( AND(A58=AJ38,A60=AK38 ),  AND(A60=AJ38,A58=AK38) ),"b",  ""))</f>
        <v/>
      </c>
      <c r="AJ38">
        <f>IF(ISBLANK(U36), A36,0)</f>
        <v>46</v>
      </c>
      <c r="AK38">
        <f>IF(ISBLANK(U40), A40,0)</f>
        <v>44</v>
      </c>
      <c r="AM38">
        <f>A38</f>
        <v>11</v>
      </c>
      <c r="AN38">
        <f>IF(ISBLANK(  T38),"",T38)</f>
        <v>5</v>
      </c>
      <c r="AO38" s="200">
        <f t="shared" ref="AO38" si="30">IF($S38=0,"", IF(COUNTIF($S$24:$S$30,$S38)&gt;1, "",  _xlfn.RANK.EQ($S38,$S$34:$S$40,0)+($AI$2-1)*8 +4 ))</f>
        <v>5</v>
      </c>
      <c r="AP38" s="50">
        <f t="shared" si="29"/>
        <v>36</v>
      </c>
      <c r="AQ38" s="49">
        <f t="shared" si="28"/>
        <v>42</v>
      </c>
      <c r="AR38" s="93">
        <f t="shared" si="26"/>
        <v>-6</v>
      </c>
      <c r="AS38" s="75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29</v>
      </c>
      <c r="AT38" t="str">
        <f>IF($A38&gt;0,IF(VLOOKUP($A38,seznam!$A$2:$C$152,2)&gt;0,VLOOKUP($A38,seznam!$A$2:$C$152,2),"------"),"------")</f>
        <v>Krchňáková Viktorie</v>
      </c>
    </row>
    <row r="39" spans="1:46" ht="13.5" customHeight="1" thickBot="1">
      <c r="A39" s="128"/>
      <c r="B39" s="150"/>
      <c r="C39" s="27" t="str">
        <f>IF(A38&gt;0,IF(VLOOKUP(A38,seznam!$A$2:$C$152,2)&gt;0,VLOOKUP(A38,seznam!$A$2:$C$152,2),"------"),"------")</f>
        <v>Krchňáková Viktorie</v>
      </c>
      <c r="D39" s="151"/>
      <c r="E39" s="151"/>
      <c r="F39" s="152"/>
      <c r="G39" s="153"/>
      <c r="H39" s="151"/>
      <c r="I39" s="152"/>
      <c r="J39" s="155"/>
      <c r="K39" s="156"/>
      <c r="L39" s="157"/>
      <c r="M39" s="153"/>
      <c r="N39" s="151"/>
      <c r="O39" s="159"/>
      <c r="P39" s="160"/>
      <c r="Q39" s="151"/>
      <c r="R39" s="152"/>
      <c r="S39" s="161"/>
      <c r="T39" s="186"/>
      <c r="U39" s="122"/>
      <c r="V39" s="34">
        <v>6</v>
      </c>
      <c r="W39" s="6" t="str">
        <f>C39</f>
        <v>Krchňáková Viktorie</v>
      </c>
      <c r="X39" s="10" t="s">
        <v>10</v>
      </c>
      <c r="Y39" s="35" t="str">
        <f>C35</f>
        <v>Fousková Jarmila</v>
      </c>
      <c r="Z39" s="36" t="s">
        <v>215</v>
      </c>
      <c r="AA39" s="37" t="s">
        <v>205</v>
      </c>
      <c r="AB39" s="37" t="s">
        <v>195</v>
      </c>
      <c r="AC39" s="37"/>
      <c r="AD39" s="38"/>
      <c r="AE39" s="74">
        <f t="shared" si="24"/>
        <v>3</v>
      </c>
      <c r="AF39" s="14" t="s">
        <v>7</v>
      </c>
      <c r="AG39" s="19">
        <f t="shared" si="25"/>
        <v>0</v>
      </c>
      <c r="AH39" s="64"/>
      <c r="AI39" t="str">
        <f>IF(OR( AND(A48=AJ39,A50=AK39 ),  AND(A50=AJ39,A48=AK39) ),"a",    IF(OR( AND(A58=AJ39,A60=AK39 ),  AND(A60=AJ39,A58=AK39) ),"b",  ""))</f>
        <v/>
      </c>
      <c r="AJ39">
        <f>IF(ISBLANK(U38), A38,0)</f>
        <v>11</v>
      </c>
      <c r="AK39">
        <f>IF(ISBLANK(U34), A34,0)</f>
        <v>14</v>
      </c>
      <c r="AO39" s="201"/>
      <c r="AP39" s="50">
        <f t="shared" si="29"/>
        <v>35</v>
      </c>
      <c r="AQ39" s="49">
        <f t="shared" si="28"/>
        <v>26</v>
      </c>
      <c r="AR39" s="93">
        <f t="shared" si="26"/>
        <v>9</v>
      </c>
    </row>
    <row r="40" spans="1:46" ht="12.75" customHeight="1">
      <c r="A40" s="128">
        <f>IF(ISNA(MATCH(4,T14:T21,0)),, INDEX(A14:A21,MATCH(4,T14:T21,0)))</f>
        <v>44</v>
      </c>
      <c r="B40" s="130">
        <v>4</v>
      </c>
      <c r="C40" s="20" t="str">
        <f>IF(A40&gt;0,IF(VLOOKUP(A40,seznam!$A$2:$C$152,3)&gt;0,VLOOKUP(A40,seznam!$A$2:$C$152,3),"------"),"------")</f>
        <v>V. Opatovice</v>
      </c>
      <c r="D40" s="132">
        <f>O34</f>
        <v>1</v>
      </c>
      <c r="E40" s="132" t="str">
        <f>N34</f>
        <v>:</v>
      </c>
      <c r="F40" s="134">
        <f>M34</f>
        <v>3</v>
      </c>
      <c r="G40" s="136">
        <f>O36</f>
        <v>3</v>
      </c>
      <c r="H40" s="132" t="str">
        <f>N36</f>
        <v>:</v>
      </c>
      <c r="I40" s="134">
        <f>M36</f>
        <v>1</v>
      </c>
      <c r="J40" s="136">
        <f>O38</f>
        <v>1</v>
      </c>
      <c r="K40" s="132" t="str">
        <f>N38</f>
        <v>:</v>
      </c>
      <c r="L40" s="134">
        <f>M38</f>
        <v>3</v>
      </c>
      <c r="M40" s="138"/>
      <c r="N40" s="139"/>
      <c r="O40" s="140"/>
      <c r="P40" s="144">
        <f>D40+G40+J40</f>
        <v>5</v>
      </c>
      <c r="Q40" s="132" t="s">
        <v>7</v>
      </c>
      <c r="R40" s="134">
        <f>F40+I40+L40</f>
        <v>7</v>
      </c>
      <c r="S40" s="146">
        <f>IF(D40&gt;F40,2,IF(AND(D40&lt;F40,E40=":"),1,0))+IF(G40&gt;I40,2,IF(AND(G40&lt;I40,H40=":"),1,0))+IF(J40&gt;L40,2,IF(AND(J40&lt;L40,K40=":"),1,0))</f>
        <v>4</v>
      </c>
      <c r="T40" s="188">
        <v>7</v>
      </c>
      <c r="U40" s="123"/>
      <c r="AH40" s="64"/>
      <c r="AM40">
        <f>A40</f>
        <v>44</v>
      </c>
      <c r="AN40">
        <f>IF(ISBLANK(  T40),"",T40)</f>
        <v>7</v>
      </c>
      <c r="AO40" s="202">
        <f t="shared" ref="AO40" si="31">IF($S40=0,"", IF(COUNTIF($S$24:$S$30,$S40)&gt;1, "",  _xlfn.RANK.EQ($S40,$S$34:$S$40,0)+($AI$2-1)*8 +4 ))</f>
        <v>7</v>
      </c>
      <c r="AP40" s="47"/>
      <c r="AR40" s="93"/>
      <c r="AS40" s="75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-11</v>
      </c>
      <c r="AT40" t="str">
        <f>IF($A40&gt;0,IF(VLOOKUP($A40,seznam!$A$2:$C$152,2)&gt;0,VLOOKUP($A40,seznam!$A$2:$C$152,2),"------"),"------")</f>
        <v>Vaněk Jan</v>
      </c>
    </row>
    <row r="41" spans="1:46" ht="13.5" customHeight="1" thickBot="1">
      <c r="A41" s="129"/>
      <c r="B41" s="131"/>
      <c r="C41" s="41" t="str">
        <f>IF(A40&gt;0,IF(VLOOKUP(A40,seznam!$A$2:$C$152,2)&gt;0,VLOOKUP(A40,seznam!$A$2:$C$152,2),"------"),"------")</f>
        <v>Vaněk Jan</v>
      </c>
      <c r="D41" s="133"/>
      <c r="E41" s="133"/>
      <c r="F41" s="135"/>
      <c r="G41" s="137"/>
      <c r="H41" s="133"/>
      <c r="I41" s="135"/>
      <c r="J41" s="137"/>
      <c r="K41" s="133"/>
      <c r="L41" s="135"/>
      <c r="M41" s="141"/>
      <c r="N41" s="142"/>
      <c r="O41" s="143"/>
      <c r="P41" s="145"/>
      <c r="Q41" s="133"/>
      <c r="R41" s="135"/>
      <c r="S41" s="147"/>
      <c r="T41" s="187"/>
      <c r="U41" s="123"/>
      <c r="AH41" s="64"/>
      <c r="AO41" s="125"/>
      <c r="AP41" s="47"/>
      <c r="AR41" s="93"/>
    </row>
    <row r="42" spans="1:46">
      <c r="AH42" s="64"/>
      <c r="AP42" s="47"/>
      <c r="AR42" s="93"/>
    </row>
    <row r="43" spans="1:46" ht="39.950000000000003" customHeight="1">
      <c r="B43" s="198" t="str">
        <f>CONCATENATE(Výsledky!$A$1," - ",Výsledky!$B$1,"  ",Výsledky!$C$1,"        ",Výsledky!$D$1, "                  DIVIZE  ",AI44)</f>
        <v>OBTM - Rájec  17.9.2023                          DIVIZE  2</v>
      </c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64"/>
      <c r="AO43"/>
      <c r="AP43" s="47"/>
      <c r="AR43" s="93"/>
    </row>
    <row r="44" spans="1:46" ht="13.5" thickBot="1">
      <c r="AH44" s="64"/>
      <c r="AI44">
        <v>2</v>
      </c>
      <c r="AP44" s="47"/>
      <c r="AR44" s="93"/>
    </row>
    <row r="45" spans="1:46" ht="13.5" thickBot="1">
      <c r="A45" s="44" t="s">
        <v>2</v>
      </c>
      <c r="B45" s="126" t="s">
        <v>12</v>
      </c>
      <c r="C45" s="127"/>
      <c r="D45" s="168">
        <v>1</v>
      </c>
      <c r="E45" s="169"/>
      <c r="F45" s="170"/>
      <c r="G45" s="171">
        <v>2</v>
      </c>
      <c r="H45" s="169"/>
      <c r="I45" s="170"/>
      <c r="J45" s="171">
        <v>3</v>
      </c>
      <c r="K45" s="169"/>
      <c r="L45" s="170"/>
      <c r="M45" s="171">
        <v>4</v>
      </c>
      <c r="N45" s="169"/>
      <c r="O45" s="172"/>
      <c r="P45" s="168" t="s">
        <v>4</v>
      </c>
      <c r="Q45" s="173"/>
      <c r="R45" s="174"/>
      <c r="S45" s="51" t="s">
        <v>5</v>
      </c>
      <c r="T45" s="45" t="s">
        <v>6</v>
      </c>
      <c r="AH45" s="64"/>
      <c r="AO45" s="16" t="s">
        <v>6</v>
      </c>
      <c r="AP45" s="47"/>
      <c r="AR45" s="93"/>
    </row>
    <row r="46" spans="1:46" ht="13.5" thickBot="1">
      <c r="A46" s="175">
        <v>15</v>
      </c>
      <c r="B46" s="176">
        <v>1</v>
      </c>
      <c r="C46" s="20" t="str">
        <f>IF(A46&gt;0,IF(VLOOKUP(A46,seznam!$A$2:$C$152,3)&gt;0,VLOOKUP(A46,seznam!$A$2:$C$152,3),"------"),"------")</f>
        <v>Zbraslavec</v>
      </c>
      <c r="D46" s="177"/>
      <c r="E46" s="178"/>
      <c r="F46" s="179"/>
      <c r="G46" s="180">
        <f>AE49</f>
        <v>0</v>
      </c>
      <c r="H46" s="181" t="str">
        <f>AF49</f>
        <v>:</v>
      </c>
      <c r="I46" s="182">
        <f>AG49</f>
        <v>3</v>
      </c>
      <c r="J46" s="180">
        <f>AG51</f>
        <v>1</v>
      </c>
      <c r="K46" s="181" t="str">
        <f>AF51</f>
        <v>:</v>
      </c>
      <c r="L46" s="182">
        <f>AE51</f>
        <v>3</v>
      </c>
      <c r="M46" s="180">
        <f>AE46</f>
        <v>0</v>
      </c>
      <c r="N46" s="181" t="str">
        <f>AF46</f>
        <v>:</v>
      </c>
      <c r="O46" s="183">
        <f>AG46</f>
        <v>3</v>
      </c>
      <c r="P46" s="184">
        <f>G46+J46+M46</f>
        <v>1</v>
      </c>
      <c r="Q46" s="181" t="s">
        <v>7</v>
      </c>
      <c r="R46" s="182">
        <f>I46+L46+O46</f>
        <v>9</v>
      </c>
      <c r="S46" s="163">
        <f>IF(G46&gt;I46,2,IF(AND(G46&lt;I46,H46=":"),1,0))+IF(J46&gt;L46,2,IF(AND(J46&lt;L46,K46=":"),1,0))+IF(M46&gt;O46,2,IF(AND(M46&lt;O46,N46=":"),1,0))</f>
        <v>3</v>
      </c>
      <c r="T46" s="189">
        <v>4</v>
      </c>
      <c r="U46" s="122"/>
      <c r="V46" s="21">
        <v>1</v>
      </c>
      <c r="W46" s="4" t="str">
        <f>C47</f>
        <v>Křepela David</v>
      </c>
      <c r="X46" s="7" t="s">
        <v>10</v>
      </c>
      <c r="Y46" s="22" t="str">
        <f>C53</f>
        <v>Hampl Petr</v>
      </c>
      <c r="Z46" s="23" t="s">
        <v>200</v>
      </c>
      <c r="AA46" s="24" t="s">
        <v>194</v>
      </c>
      <c r="AB46" s="24" t="s">
        <v>200</v>
      </c>
      <c r="AC46" s="24"/>
      <c r="AD46" s="25"/>
      <c r="AE46" s="26">
        <f t="shared" ref="AE46:AE51" si="32">IF(OR(VALUE($AJ46)=0,VALUE($AK46)=0), "0",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)</f>
        <v>0</v>
      </c>
      <c r="AF46" s="11" t="s">
        <v>7</v>
      </c>
      <c r="AG46" s="12">
        <f t="shared" ref="AG46:AG51" si="33">IF(OR(VALUE($AJ46)=0,VALUE($AK46)=0), "0",IF(AND(LEN(Z46)&gt;0,MID(Z46,1,1)="-"),"1","0")+IF(AND(LEN(AA46)&gt;0,MID(AA46,1,1)="-"),"1","0")+IF(AND(LEN(AB46)&gt;0,MID(AB46,1,1)="-"),"1","0")+IF(AND(LEN(AC46)&gt;0,MID(AC46,1,1)="-"),"1","0")+IF(AND(LEN(AD46)&gt;0,MID(AD46,1,1)="-"),"1","0"))</f>
        <v>3</v>
      </c>
      <c r="AH46" s="64"/>
      <c r="AI46" t="str">
        <f>IF(OR( AND(A66=AJ46,A68=AK46 ),  AND(A68=AJ46,A66=AK46) ),"a",    IF(OR( AND(A76=AJ46,A78=AK46 ),  AND(A78=AJ46,A76=AK46) ),"b",  ""))</f>
        <v/>
      </c>
      <c r="AJ46">
        <f>IF(ISBLANK(U46), A46,0)</f>
        <v>15</v>
      </c>
      <c r="AK46">
        <f>IF(ISBLANK(U52), A52,0)</f>
        <v>54</v>
      </c>
      <c r="AO46" s="200">
        <f>IF($S46=0,"", IF(COUNTIF($S$46:$S$52,$S46)&gt;1, "",  _xlfn.RANK.EQ($S46,$S$46:$S$52,0)  ))</f>
        <v>4</v>
      </c>
      <c r="AP46" s="50">
        <f>IF(OR(VALUE($AJ46)=0,VALUE($AK46)=0), "0",IF(LEN(Z46)&gt;0,IF(MID(Z46,1,1)&lt;&gt;"-",IF(MOD(ABS(Z46),100)&gt;9,MOD(ABS(Z46),100)+2,11),MOD(ABS(Z46),100)),0)+IF(LEN(AA46)&gt;0,IF(MID(AA46,1,1)&lt;&gt;"-",IF(MOD(ABS(AA46),100)&gt;9,MOD(ABS(AA46),100)+2,11),MOD(ABS(AA46),100)),0)+IF(LEN(AB46)&gt;0,IF(MID(AB46,1,1)&lt;&gt;"-",IF(MOD(ABS(AB46),100)&gt;9,MOD(ABS(AB46),100)+2,11),MOD(ABS(AB46),100)),0)+IF(LEN(AC46)&gt;0,IF(MID(AC46,1,1)&lt;&gt;"-",IF(MOD(ABS(AC46),100)&gt;9,MOD(ABS(AC46),100)+2,11),MOD(ABS(AC46),100)),0)+IF(LEN(AD46)&gt;0,IF(MID(AD46,1,1)&lt;&gt;"-",IF(MOD(ABS(AD46),100)&gt;9,MOD(ABS(AD46),100)+2,11),MOD(ABS(AD46),100)),0))</f>
        <v>20</v>
      </c>
      <c r="AQ46" s="49">
        <f>IF(OR(VALUE($AJ46)=0,VALUE($AK46)=0), "0",IF(LEN(Z46)&gt;0,IF(MID(Z46,1,1)&lt;&gt;"-",MOD(Z46,100),IF(MOD(ABS(Z46),100)&gt;9,MOD(ABS(Z46),100)+2,11)),0)+IF(LEN(AA46)&gt;0,IF(MID(AA46,1,1)&lt;&gt;"-",MOD(AA46,100),IF(MOD(ABS(AA46),100)&gt;9,MOD(ABS(AA46),100)+2,11)),0)+IF(LEN(AB46)&gt;0,IF(MID(AB46,1,1)&lt;&gt;"-",MOD(AB46,100),IF(MOD(ABS(AB46),100)&gt;9,MOD(ABS(AB46),100)+2,11)),0)+IF(LEN(AC46)&gt;0,IF(MID(AC46,1,1)&lt;&gt;"-",MOD(AC46,100),IF(MOD(ABS(AC46),100)&gt;9,MOD(ABS(AC46),100)+2,11)),0)+IF(LEN(AD46)&gt;0,IF(MID(AD46,1,1)&lt;&gt;"-",MOD(AD46,100),IF(MOD(ABS(AD46),100)&gt;9,MOD(ABS(AD46),100)+2,11)),0))</f>
        <v>33</v>
      </c>
      <c r="AR46" s="93">
        <f>AP46-AQ46</f>
        <v>-13</v>
      </c>
      <c r="AS46" s="75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-41</v>
      </c>
      <c r="AT46" t="str">
        <f>IF($A46&gt;0,IF(VLOOKUP($A46,seznam!$A$2:$C$152,2)&gt;0,VLOOKUP($A46,seznam!$A$2:$C$152,2),"------"),"------")</f>
        <v>Křepela David</v>
      </c>
    </row>
    <row r="47" spans="1:46" ht="13.5" thickBot="1">
      <c r="A47" s="128"/>
      <c r="B47" s="150"/>
      <c r="C47" s="27" t="str">
        <f>IF(A46&gt;0,IF(VLOOKUP(A46,seznam!$A$2:$C$152,2)&gt;0,VLOOKUP(A46,seznam!$A$2:$C$152,2),"------"),"------")</f>
        <v>Křepela David</v>
      </c>
      <c r="D47" s="156"/>
      <c r="E47" s="156"/>
      <c r="F47" s="157"/>
      <c r="G47" s="153"/>
      <c r="H47" s="151"/>
      <c r="I47" s="152"/>
      <c r="J47" s="153"/>
      <c r="K47" s="151"/>
      <c r="L47" s="152"/>
      <c r="M47" s="153"/>
      <c r="N47" s="151"/>
      <c r="O47" s="159"/>
      <c r="P47" s="160"/>
      <c r="Q47" s="151"/>
      <c r="R47" s="152"/>
      <c r="S47" s="161"/>
      <c r="T47" s="186"/>
      <c r="U47" s="122"/>
      <c r="V47" s="28">
        <v>2</v>
      </c>
      <c r="W47" s="5" t="str">
        <f>C49</f>
        <v>Klusáček Ben</v>
      </c>
      <c r="X47" s="8" t="s">
        <v>10</v>
      </c>
      <c r="Y47" s="29" t="str">
        <f>C51</f>
        <v>Kovář Jan</v>
      </c>
      <c r="Z47" s="30" t="s">
        <v>201</v>
      </c>
      <c r="AA47" s="31" t="s">
        <v>135</v>
      </c>
      <c r="AB47" s="31" t="s">
        <v>193</v>
      </c>
      <c r="AC47" s="31"/>
      <c r="AD47" s="32"/>
      <c r="AE47" s="26">
        <f t="shared" si="32"/>
        <v>3</v>
      </c>
      <c r="AF47" s="13" t="s">
        <v>7</v>
      </c>
      <c r="AG47" s="12">
        <f t="shared" si="33"/>
        <v>0</v>
      </c>
      <c r="AH47" s="64"/>
      <c r="AI47" t="str">
        <f>IF(OR( AND(A66=AJ47,A68=AK47 ),  AND(A68=AJ47,A66=AK47) ),"a",    IF(OR( AND(A76=AJ47,A78=AK47 ),  AND(A78=AJ47,A76=AK47) ),"b",  ""))</f>
        <v/>
      </c>
      <c r="AJ47">
        <f>IF(ISBLANK(U48), A48,0)</f>
        <v>32</v>
      </c>
      <c r="AK47">
        <f>IF(ISBLANK(U50), A50,0)</f>
        <v>21</v>
      </c>
      <c r="AO47" s="201"/>
      <c r="AP47" s="50">
        <f>IF(OR(VALUE($AJ47)=0,VALUE($AK47)=0), "0",IF(LEN(Z47)&gt;0,IF(MID(Z47,1,1)&lt;&gt;"-",IF(MOD(ABS(Z47),100)&gt;9,MOD(ABS(Z47),100)+2,11),MOD(ABS(Z47),100)),0)+IF(LEN(AA47)&gt;0,IF(MID(AA47,1,1)&lt;&gt;"-",IF(MOD(ABS(AA47),100)&gt;9,MOD(ABS(AA47),100)+2,11),MOD(ABS(AA47),100)),0)+IF(LEN(AB47)&gt;0,IF(MID(AB47,1,1)&lt;&gt;"-",IF(MOD(ABS(AB47),100)&gt;9,MOD(ABS(AB47),100)+2,11),MOD(ABS(AB47),100)),0)+IF(LEN(AC47)&gt;0,IF(MID(AC47,1,1)&lt;&gt;"-",IF(MOD(ABS(AC47),100)&gt;9,MOD(ABS(AC47),100)+2,11),MOD(ABS(AC47),100)),0)+IF(LEN(AD47)&gt;0,IF(MID(AD47,1,1)&lt;&gt;"-",IF(MOD(ABS(AD47),100)&gt;9,MOD(ABS(AD47),100)+2,11),MOD(ABS(AD47),100)),0))</f>
        <v>33</v>
      </c>
      <c r="AQ47" s="49">
        <f>IF(OR(VALUE($AJ47)=0,VALUE($AK47)=0), "0",IF(LEN(Z47)&gt;0,IF(MID(Z47,1,1)&lt;&gt;"-",MOD(Z47,100),IF(MOD(ABS(Z47),100)&gt;9,MOD(ABS(Z47),100)+2,11)),0)+IF(LEN(AA47)&gt;0,IF(MID(AA47,1,1)&lt;&gt;"-",MOD(AA47,100),IF(MOD(ABS(AA47),100)&gt;9,MOD(ABS(AA47),100)+2,11)),0)+IF(LEN(AB47)&gt;0,IF(MID(AB47,1,1)&lt;&gt;"-",MOD(AB47,100),IF(MOD(ABS(AB47),100)&gt;9,MOD(ABS(AB47),100)+2,11)),0)+IF(LEN(AC47)&gt;0,IF(MID(AC47,1,1)&lt;&gt;"-",MOD(AC47,100),IF(MOD(ABS(AC47),100)&gt;9,MOD(ABS(AC47),100)+2,11)),0)+IF(LEN(AD47)&gt;0,IF(MID(AD47,1,1)&lt;&gt;"-",MOD(AD47,100),IF(MOD(ABS(AD47),100)&gt;9,MOD(ABS(AD47),100)+2,11)),0))</f>
        <v>12</v>
      </c>
      <c r="AR47" s="93">
        <f t="shared" ref="AR47:AR51" si="34">AP47-AQ47</f>
        <v>21</v>
      </c>
    </row>
    <row r="48" spans="1:46" ht="13.5" thickBot="1">
      <c r="A48" s="128">
        <v>32</v>
      </c>
      <c r="B48" s="130">
        <v>2</v>
      </c>
      <c r="C48" s="20" t="str">
        <f>IF(A48&gt;0,IF(VLOOKUP(A48,seznam!$A$2:$C$152,3)&gt;0,VLOOKUP(A48,seznam!$A$2:$C$152,3),"------"),"------")</f>
        <v>Boskovice</v>
      </c>
      <c r="D48" s="132">
        <f>I46</f>
        <v>3</v>
      </c>
      <c r="E48" s="132" t="str">
        <f>H46</f>
        <v>:</v>
      </c>
      <c r="F48" s="134">
        <f>G46</f>
        <v>0</v>
      </c>
      <c r="G48" s="138"/>
      <c r="H48" s="139"/>
      <c r="I48" s="154"/>
      <c r="J48" s="136">
        <f>AE47</f>
        <v>3</v>
      </c>
      <c r="K48" s="132" t="str">
        <f>AF47</f>
        <v>:</v>
      </c>
      <c r="L48" s="134">
        <f>AG47</f>
        <v>0</v>
      </c>
      <c r="M48" s="136">
        <f>AE50</f>
        <v>3</v>
      </c>
      <c r="N48" s="132" t="str">
        <f>AF50</f>
        <v>:</v>
      </c>
      <c r="O48" s="158">
        <f>AG50</f>
        <v>0</v>
      </c>
      <c r="P48" s="144">
        <f>D48+J48+M48</f>
        <v>9</v>
      </c>
      <c r="Q48" s="132" t="s">
        <v>7</v>
      </c>
      <c r="R48" s="134">
        <f>F48+L48+O48</f>
        <v>0</v>
      </c>
      <c r="S48" s="146">
        <f>IF(D48&gt;F48,2,IF(AND(D48&lt;F48,E48=":"),1,0))+IF(J48&gt;L48,2,IF(AND(J48&lt;L48,K48=":"),1,0))+IF(M48&gt;O48,2,IF(AND(M48&lt;O48,N48=":"),1,0))</f>
        <v>6</v>
      </c>
      <c r="T48" s="188">
        <v>1</v>
      </c>
      <c r="U48" s="122"/>
      <c r="V48" s="28">
        <v>3</v>
      </c>
      <c r="W48" s="5" t="str">
        <f>C53</f>
        <v>Hampl Petr</v>
      </c>
      <c r="X48" s="9" t="s">
        <v>10</v>
      </c>
      <c r="Y48" s="29" t="str">
        <f>C51</f>
        <v>Kovář Jan</v>
      </c>
      <c r="Z48" s="30" t="s">
        <v>195</v>
      </c>
      <c r="AA48" s="31" t="s">
        <v>195</v>
      </c>
      <c r="AB48" s="31" t="s">
        <v>204</v>
      </c>
      <c r="AC48" s="31"/>
      <c r="AD48" s="32"/>
      <c r="AE48" s="26">
        <f t="shared" si="32"/>
        <v>3</v>
      </c>
      <c r="AF48" s="13" t="s">
        <v>7</v>
      </c>
      <c r="AG48" s="12">
        <f t="shared" si="33"/>
        <v>0</v>
      </c>
      <c r="AH48" s="64"/>
      <c r="AI48" t="str">
        <f>IF(OR( AND(A66=AJ48,A68=AK48 ),  AND(A68=AJ48,A66=AK48) ),"a",    IF(OR( AND(A76=AJ48,A78=AK48 ),  AND(A78=AJ48,A76=AK48) ),"b",  ""))</f>
        <v/>
      </c>
      <c r="AJ48">
        <f>IF(ISBLANK(U52), A52,0)</f>
        <v>54</v>
      </c>
      <c r="AK48">
        <f>IF(ISBLANK(U50), A50,0)</f>
        <v>21</v>
      </c>
      <c r="AO48" s="200">
        <f t="shared" ref="AO48" si="35">IF($S48=0,"", IF(COUNTIF($S$46:$S$52,$S48)&gt;1, "",  _xlfn.RANK.EQ($S48,$S$46:$S$52,0)  ))</f>
        <v>1</v>
      </c>
      <c r="AP48" s="50">
        <f>IF(OR(VALUE($AJ48)=0,VALUE($AK48)=0), "0",IF(LEN(Z48)&gt;0,IF(MID(Z48,1,1)&lt;&gt;"-",IF(MOD(ABS(Z48),100)&gt;9,MOD(ABS(Z48),100)+2,11),MOD(ABS(Z48),100)),0)+IF(LEN(AA48)&gt;0,IF(MID(AA48,1,1)&lt;&gt;"-",IF(MOD(ABS(AA48),100)&gt;9,MOD(ABS(AA48),100)+2,11),MOD(ABS(AA48),100)),0)+IF(LEN(AB48)&gt;0,IF(MID(AB48,1,1)&lt;&gt;"-",IF(MOD(ABS(AB48),100)&gt;9,MOD(ABS(AB48),100)+2,11),MOD(ABS(AB48),100)),0)+IF(LEN(AC48)&gt;0,IF(MID(AC48,1,1)&lt;&gt;"-",IF(MOD(ABS(AC48),100)&gt;9,MOD(ABS(AC48),100)+2,11),MOD(ABS(AC48),100)),0)+IF(LEN(AD48)&gt;0,IF(MID(AD48,1,1)&lt;&gt;"-",IF(MOD(ABS(AD48),100)&gt;9,MOD(ABS(AD48),100)+2,11),MOD(ABS(AD48),100)),0))</f>
        <v>33</v>
      </c>
      <c r="AQ48" s="49">
        <f t="shared" ref="AQ48:AQ51" si="36">IF(OR(VALUE($AJ48)=0,VALUE($AK48)=0), "0",IF(LEN(Z48)&gt;0,IF(MID(Z48,1,1)&lt;&gt;"-",MOD(Z48,100),IF(MOD(ABS(Z48),100)&gt;9,MOD(ABS(Z48),100)+2,11)),0)+IF(LEN(AA48)&gt;0,IF(MID(AA48,1,1)&lt;&gt;"-",MOD(AA48,100),IF(MOD(ABS(AA48),100)&gt;9,MOD(ABS(AA48),100)+2,11)),0)+IF(LEN(AB48)&gt;0,IF(MID(AB48,1,1)&lt;&gt;"-",MOD(AB48,100),IF(MOD(ABS(AB48),100)&gt;9,MOD(ABS(AB48),100)+2,11)),0)+IF(LEN(AC48)&gt;0,IF(MID(AC48,1,1)&lt;&gt;"-",MOD(AC48,100),IF(MOD(ABS(AC48),100)&gt;9,MOD(ABS(AC48),100)+2,11)),0)+IF(LEN(AD48)&gt;0,IF(MID(AD48,1,1)&lt;&gt;"-",MOD(AD48,100),IF(MOD(ABS(AD48),100)&gt;9,MOD(ABS(AD48),100)+2,11)),0))</f>
        <v>22</v>
      </c>
      <c r="AR48" s="93">
        <f t="shared" si="34"/>
        <v>11</v>
      </c>
      <c r="AS48" s="75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58</v>
      </c>
      <c r="AT48" t="str">
        <f>IF($A48&gt;0,IF(VLOOKUP($A48,seznam!$A$2:$C$152,2)&gt;0,VLOOKUP($A48,seznam!$A$2:$C$152,2),"------"),"------")</f>
        <v>Klusáček Ben</v>
      </c>
    </row>
    <row r="49" spans="1:46" ht="13.5" thickBot="1">
      <c r="A49" s="128"/>
      <c r="B49" s="150"/>
      <c r="C49" s="27" t="str">
        <f>IF(A48&gt;0,IF(VLOOKUP(A48,seznam!$A$2:$C$152,2)&gt;0,VLOOKUP(A48,seznam!$A$2:$C$152,2),"------"),"------")</f>
        <v>Klusáček Ben</v>
      </c>
      <c r="D49" s="151"/>
      <c r="E49" s="151"/>
      <c r="F49" s="152"/>
      <c r="G49" s="155"/>
      <c r="H49" s="156"/>
      <c r="I49" s="157"/>
      <c r="J49" s="153"/>
      <c r="K49" s="151"/>
      <c r="L49" s="152"/>
      <c r="M49" s="153"/>
      <c r="N49" s="151"/>
      <c r="O49" s="159"/>
      <c r="P49" s="165"/>
      <c r="Q49" s="166"/>
      <c r="R49" s="167"/>
      <c r="S49" s="161"/>
      <c r="T49" s="186"/>
      <c r="U49" s="122"/>
      <c r="V49" s="28">
        <v>4</v>
      </c>
      <c r="W49" s="5" t="str">
        <f>C47</f>
        <v>Křepela David</v>
      </c>
      <c r="X49" s="8" t="s">
        <v>10</v>
      </c>
      <c r="Y49" s="29" t="str">
        <f>C49</f>
        <v>Klusáček Ben</v>
      </c>
      <c r="Z49" s="30" t="s">
        <v>207</v>
      </c>
      <c r="AA49" s="31" t="s">
        <v>213</v>
      </c>
      <c r="AB49" s="31" t="s">
        <v>214</v>
      </c>
      <c r="AC49" s="31"/>
      <c r="AD49" s="32"/>
      <c r="AE49" s="26">
        <f t="shared" si="32"/>
        <v>0</v>
      </c>
      <c r="AF49" s="13" t="s">
        <v>7</v>
      </c>
      <c r="AG49" s="12">
        <f t="shared" si="33"/>
        <v>3</v>
      </c>
      <c r="AH49" s="64"/>
      <c r="AI49" t="str">
        <f>IF(OR( AND(A66=AJ49,A68=AK49 ),  AND(A68=AJ49,A66=AK49) ),"a",    IF(OR( AND(A76=AJ49,A78=AK49 ),  AND(A78=AJ49,A76=AK49) ),"b",  ""))</f>
        <v/>
      </c>
      <c r="AJ49">
        <f>IF(ISBLANK(U46), A46,0)</f>
        <v>15</v>
      </c>
      <c r="AK49">
        <f>IF(ISBLANK(U48), A48,0)</f>
        <v>32</v>
      </c>
      <c r="AO49" s="201"/>
      <c r="AP49" s="50">
        <f t="shared" ref="AP49:AP51" si="37">IF(OR(VALUE($AJ49)=0,VALUE($AK49)=0), "0",IF(LEN(Z49)&gt;0,IF(MID(Z49,1,1)&lt;&gt;"-",IF(MOD(ABS(Z49),100)&gt;9,MOD(ABS(Z49),100)+2,11),MOD(ABS(Z49),100)),0)+IF(LEN(AA49)&gt;0,IF(MID(AA49,1,1)&lt;&gt;"-",IF(MOD(ABS(AA49),100)&gt;9,MOD(ABS(AA49),100)+2,11),MOD(ABS(AA49),100)),0)+IF(LEN(AB49)&gt;0,IF(MID(AB49,1,1)&lt;&gt;"-",IF(MOD(ABS(AB49),100)&gt;9,MOD(ABS(AB49),100)+2,11),MOD(ABS(AB49),100)),0)+IF(LEN(AC49)&gt;0,IF(MID(AC49,1,1)&lt;&gt;"-",IF(MOD(ABS(AC49),100)&gt;9,MOD(ABS(AC49),100)+2,11),MOD(ABS(AC49),100)),0)+IF(LEN(AD49)&gt;0,IF(MID(AD49,1,1)&lt;&gt;"-",IF(MOD(ABS(AD49),100)&gt;9,MOD(ABS(AD49),100)+2,11),MOD(ABS(AD49),100)),0))</f>
        <v>11</v>
      </c>
      <c r="AQ49" s="49">
        <f t="shared" si="36"/>
        <v>33</v>
      </c>
      <c r="AR49" s="93">
        <f t="shared" si="34"/>
        <v>-22</v>
      </c>
    </row>
    <row r="50" spans="1:46" ht="13.5" thickBot="1">
      <c r="A50" s="128">
        <v>21</v>
      </c>
      <c r="B50" s="130">
        <v>3</v>
      </c>
      <c r="C50" s="20" t="str">
        <f>IF(A50&gt;0,IF(VLOOKUP(A50,seznam!$A$2:$C$152,3)&gt;0,VLOOKUP(A50,seznam!$A$2:$C$152,3),"------"),"------")</f>
        <v>Bořitov</v>
      </c>
      <c r="D50" s="132">
        <f>L46</f>
        <v>3</v>
      </c>
      <c r="E50" s="132" t="str">
        <f>K46</f>
        <v>:</v>
      </c>
      <c r="F50" s="134">
        <f>J46</f>
        <v>1</v>
      </c>
      <c r="G50" s="136">
        <f>L48</f>
        <v>0</v>
      </c>
      <c r="H50" s="132" t="str">
        <f>K48</f>
        <v>:</v>
      </c>
      <c r="I50" s="134">
        <f>J48</f>
        <v>3</v>
      </c>
      <c r="J50" s="138"/>
      <c r="K50" s="139"/>
      <c r="L50" s="154"/>
      <c r="M50" s="136">
        <f>AG48</f>
        <v>0</v>
      </c>
      <c r="N50" s="132" t="str">
        <f>AF48</f>
        <v>:</v>
      </c>
      <c r="O50" s="158">
        <f>AE48</f>
        <v>3</v>
      </c>
      <c r="P50" s="144">
        <f>D50+G50+M50</f>
        <v>3</v>
      </c>
      <c r="Q50" s="132" t="s">
        <v>7</v>
      </c>
      <c r="R50" s="134">
        <f>F50+I50+O50</f>
        <v>7</v>
      </c>
      <c r="S50" s="146">
        <f>IF(D50&gt;F50,2,IF(AND(D50&lt;F50,E50=":"),1,0))+IF(G50&gt;I50,2,IF(AND(G50&lt;I50,H50=":"),1,0))+IF(M50&gt;O50,2,IF(AND(M50&lt;O50,N50=":"),1,0))</f>
        <v>4</v>
      </c>
      <c r="T50" s="185">
        <v>3</v>
      </c>
      <c r="U50" s="122"/>
      <c r="V50" s="28">
        <v>5</v>
      </c>
      <c r="W50" s="5" t="str">
        <f>C49</f>
        <v>Klusáček Ben</v>
      </c>
      <c r="X50" s="8" t="s">
        <v>10</v>
      </c>
      <c r="Y50" s="29" t="str">
        <f>C53</f>
        <v>Hampl Petr</v>
      </c>
      <c r="Z50" s="30" t="s">
        <v>204</v>
      </c>
      <c r="AA50" s="31" t="s">
        <v>201</v>
      </c>
      <c r="AB50" s="31" t="s">
        <v>197</v>
      </c>
      <c r="AC50" s="31"/>
      <c r="AD50" s="32"/>
      <c r="AE50" s="26">
        <f>IF(OR(VALUE($AJ50)=0,VALUE($AK50)=0), "0",IF(AND(LEN(Z50)&gt;0,MID(Z50,1,1)&lt;&gt;"-"),"1","0")+IF(AND(LEN(AA50)&gt;0,MID(AA50,1,1)&lt;&gt;"-"),"1","0")+IF(AND(LEN(AB50)&gt;0,MID(AB50,1,1)&lt;&gt;"-"),"1","0")+IF(AND(LEN(AC50)&gt;0,MID(AC50,1,1)&lt;&gt;"-"),"1","0")+IF(AND(LEN(AD50)&gt;0,MID(AD50,1,1)&lt;&gt;"-"),"1","0"))</f>
        <v>3</v>
      </c>
      <c r="AF50" s="13" t="s">
        <v>7</v>
      </c>
      <c r="AG50" s="12">
        <f>IF(OR(VALUE($AJ50)=0,VALUE($AK50)=0), "0",IF(AND(LEN(Z50)&gt;0,MID(Z50,1,1)="-"),"1","0")+IF(AND(LEN(AA50)&gt;0,MID(AA50,1,1)="-"),"1","0")+IF(AND(LEN(AB50)&gt;0,MID(AB50,1,1)="-"),"1","0")+IF(AND(LEN(AC50)&gt;0,MID(AC50,1,1)="-"),"1","0")+IF(AND(LEN(AD50)&gt;0,MID(AD50,1,1)="-"),"1","0"))</f>
        <v>0</v>
      </c>
      <c r="AH50" s="64"/>
      <c r="AI50" t="str">
        <f>IF(OR( AND(A66=AJ50,A68=AK50 ),  AND(A68=AJ50,A66=AK50) ),"a",    IF(OR( AND(A76=AJ50,A78=AK50 ),  AND(A78=AJ50,A76=AK50) ),"b",  ""))</f>
        <v>a</v>
      </c>
      <c r="AJ50">
        <f>IF(ISBLANK(U48), A48,0)</f>
        <v>32</v>
      </c>
      <c r="AK50">
        <f>IF(ISBLANK(U52), A52,0)</f>
        <v>54</v>
      </c>
      <c r="AO50" s="200">
        <f t="shared" ref="AO50" si="38">IF($S50=0,"", IF(COUNTIF($S$46:$S$52,$S50)&gt;1, "",  _xlfn.RANK.EQ($S50,$S$46:$S$52,0)  ))</f>
        <v>3</v>
      </c>
      <c r="AP50" s="50">
        <f>IF(OR(VALUE($AJ50)=0,VALUE($AK50)=0), "0",IF(LEN(Z50)&gt;0,IF(MID(Z50,1,1)&lt;&gt;"-",IF(MOD(ABS(Z50),100)&gt;9,MOD(ABS(Z50),100)+2,11),MOD(ABS(Z50),100)),0)+IF(LEN(AA50)&gt;0,IF(MID(AA50,1,1)&lt;&gt;"-",IF(MOD(ABS(AA50),100)&gt;9,MOD(ABS(AA50),100)+2,11),MOD(ABS(AA50),100)),0)+IF(LEN(AB50)&gt;0,IF(MID(AB50,1,1)&lt;&gt;"-",IF(MOD(ABS(AB50),100)&gt;9,MOD(ABS(AB50),100)+2,11),MOD(ABS(AB50),100)),0)+IF(LEN(AC50)&gt;0,IF(MID(AC50,1,1)&lt;&gt;"-",IF(MOD(ABS(AC50),100)&gt;9,MOD(ABS(AC50),100)+2,11),MOD(ABS(AC50),100)),0)+IF(LEN(AD50)&gt;0,IF(MID(AD50,1,1)&lt;&gt;"-",IF(MOD(ABS(AD50),100)&gt;9,MOD(ABS(AD50),100)+2,11),MOD(ABS(AD50),100)),0))</f>
        <v>33</v>
      </c>
      <c r="AQ50" s="49">
        <f>IF(OR(VALUE($AJ50)=0,VALUE($AK50)=0), "0",IF(LEN(Z50)&gt;0,IF(MID(Z50,1,1)&lt;&gt;"-",MOD(Z50,100),IF(MOD(ABS(Z50),100)&gt;9,MOD(ABS(Z50),100)+2,11)),0)+IF(LEN(AA50)&gt;0,IF(MID(AA50,1,1)&lt;&gt;"-",MOD(AA50,100),IF(MOD(ABS(AA50),100)&gt;9,MOD(ABS(AA50),100)+2,11)),0)+IF(LEN(AB50)&gt;0,IF(MID(AB50,1,1)&lt;&gt;"-",MOD(AB50,100),IF(MOD(ABS(AB50),100)&gt;9,MOD(ABS(AB50),100)+2,11)),0)+IF(LEN(AC50)&gt;0,IF(MID(AC50,1,1)&lt;&gt;"-",MOD(AC50,100),IF(MOD(ABS(AC50),100)&gt;9,MOD(ABS(AC50),100)+2,11)),0)+IF(LEN(AD50)&gt;0,IF(MID(AD50,1,1)&lt;&gt;"-",MOD(AD50,100),IF(MOD(ABS(AD50),100)&gt;9,MOD(ABS(AD50),100)+2,11)),0))</f>
        <v>18</v>
      </c>
      <c r="AR50" s="93">
        <f t="shared" si="34"/>
        <v>15</v>
      </c>
      <c r="AS50" s="75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-26</v>
      </c>
      <c r="AT50" t="str">
        <f>IF($A50&gt;0,IF(VLOOKUP($A50,seznam!$A$2:$C$152,2)&gt;0,VLOOKUP($A50,seznam!$A$2:$C$152,2),"------"),"------")</f>
        <v>Kovář Jan</v>
      </c>
    </row>
    <row r="51" spans="1:46" ht="13.5" thickBot="1">
      <c r="A51" s="128"/>
      <c r="B51" s="150"/>
      <c r="C51" s="27" t="str">
        <f>IF(A50&gt;0,IF(VLOOKUP(A50,seznam!$A$2:$C$152,2)&gt;0,VLOOKUP(A50,seznam!$A$2:$C$152,2),"------"),"------")</f>
        <v>Kovář Jan</v>
      </c>
      <c r="D51" s="151"/>
      <c r="E51" s="151"/>
      <c r="F51" s="152"/>
      <c r="G51" s="153"/>
      <c r="H51" s="151"/>
      <c r="I51" s="152"/>
      <c r="J51" s="155"/>
      <c r="K51" s="156"/>
      <c r="L51" s="157"/>
      <c r="M51" s="153"/>
      <c r="N51" s="151"/>
      <c r="O51" s="159"/>
      <c r="P51" s="160"/>
      <c r="Q51" s="151"/>
      <c r="R51" s="152"/>
      <c r="S51" s="161"/>
      <c r="T51" s="186"/>
      <c r="U51" s="122"/>
      <c r="V51" s="34">
        <v>6</v>
      </c>
      <c r="W51" s="6" t="str">
        <f>C51</f>
        <v>Kovář Jan</v>
      </c>
      <c r="X51" s="10" t="s">
        <v>10</v>
      </c>
      <c r="Y51" s="35" t="str">
        <f>C47</f>
        <v>Křepela David</v>
      </c>
      <c r="Z51" s="36" t="s">
        <v>204</v>
      </c>
      <c r="AA51" s="37" t="s">
        <v>215</v>
      </c>
      <c r="AB51" s="37" t="s">
        <v>200</v>
      </c>
      <c r="AC51" s="37" t="s">
        <v>205</v>
      </c>
      <c r="AD51" s="38"/>
      <c r="AE51" s="74">
        <f t="shared" si="32"/>
        <v>3</v>
      </c>
      <c r="AF51" s="14" t="s">
        <v>7</v>
      </c>
      <c r="AG51" s="19">
        <f t="shared" si="33"/>
        <v>1</v>
      </c>
      <c r="AH51" s="64"/>
      <c r="AI51" t="str">
        <f>IF(OR( AND(A66=AJ51,A68=AK51 ),  AND(A68=AJ51,A66=AK51) ),"a",    IF(OR( AND(A76=AJ51,A78=AK51 ),  AND(A78=AJ51,A76=AK51) ),"b",  ""))</f>
        <v>b</v>
      </c>
      <c r="AJ51">
        <f>IF(ISBLANK(U50), A50,0)</f>
        <v>21</v>
      </c>
      <c r="AK51">
        <f>IF(ISBLANK(U46), A46,0)</f>
        <v>15</v>
      </c>
      <c r="AO51" s="201"/>
      <c r="AP51" s="50">
        <f t="shared" si="37"/>
        <v>41</v>
      </c>
      <c r="AQ51" s="49">
        <f t="shared" si="36"/>
        <v>35</v>
      </c>
      <c r="AR51" s="93">
        <f t="shared" si="34"/>
        <v>6</v>
      </c>
    </row>
    <row r="52" spans="1:46">
      <c r="A52" s="128">
        <v>54</v>
      </c>
      <c r="B52" s="130">
        <v>4</v>
      </c>
      <c r="C52" s="20" t="str">
        <f>IF(A52&gt;0,IF(VLOOKUP(A52,seznam!$A$2:$C$152,3)&gt;0,VLOOKUP(A52,seznam!$A$2:$C$152,3),"------"),"------")</f>
        <v>Blansko</v>
      </c>
      <c r="D52" s="132">
        <f>O46</f>
        <v>3</v>
      </c>
      <c r="E52" s="132" t="str">
        <f>N46</f>
        <v>:</v>
      </c>
      <c r="F52" s="134">
        <f>M46</f>
        <v>0</v>
      </c>
      <c r="G52" s="136">
        <f>O48</f>
        <v>0</v>
      </c>
      <c r="H52" s="132" t="str">
        <f>N48</f>
        <v>:</v>
      </c>
      <c r="I52" s="134">
        <f>M48</f>
        <v>3</v>
      </c>
      <c r="J52" s="136">
        <f>O50</f>
        <v>3</v>
      </c>
      <c r="K52" s="132" t="str">
        <f>N50</f>
        <v>:</v>
      </c>
      <c r="L52" s="134">
        <f>M50</f>
        <v>0</v>
      </c>
      <c r="M52" s="138"/>
      <c r="N52" s="139"/>
      <c r="O52" s="140"/>
      <c r="P52" s="144">
        <f>D52+G52+J52</f>
        <v>6</v>
      </c>
      <c r="Q52" s="132" t="s">
        <v>7</v>
      </c>
      <c r="R52" s="134">
        <f>F52+I52+L52</f>
        <v>3</v>
      </c>
      <c r="S52" s="146">
        <f>IF(D52&gt;F52,2,IF(AND(D52&lt;F52,E52=":"),1,0))+IF(G52&gt;I52,2,IF(AND(G52&lt;I52,H52=":"),1,0))+IF(J52&gt;L52,2,IF(AND(J52&lt;L52,K52=":"),1,0))</f>
        <v>5</v>
      </c>
      <c r="T52" s="188">
        <v>2</v>
      </c>
      <c r="U52" s="123"/>
      <c r="AH52" s="64"/>
      <c r="AO52" s="202">
        <f t="shared" ref="AO52" si="39">IF($S52=0,"", IF(COUNTIF($S$46:$S$52,$S52)&gt;1, "",  _xlfn.RANK.EQ($S52,$S$46:$S$52,0)  ))</f>
        <v>2</v>
      </c>
      <c r="AP52" s="47"/>
      <c r="AR52" s="93"/>
      <c r="AS52" s="75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9</v>
      </c>
      <c r="AT52" t="str">
        <f>IF($A52&gt;0,IF(VLOOKUP($A52,seznam!$A$2:$C$152,2)&gt;0,VLOOKUP($A52,seznam!$A$2:$C$152,2),"------"),"------")</f>
        <v>Hampl Petr</v>
      </c>
    </row>
    <row r="53" spans="1:46" ht="13.5" thickBot="1">
      <c r="A53" s="129"/>
      <c r="B53" s="131"/>
      <c r="C53" s="41" t="str">
        <f>IF(A52&gt;0,IF(VLOOKUP(A52,seznam!$A$2:$C$152,2)&gt;0,VLOOKUP(A52,seznam!$A$2:$C$152,2),"------"),"------")</f>
        <v>Hampl Petr</v>
      </c>
      <c r="D53" s="133"/>
      <c r="E53" s="133"/>
      <c r="F53" s="135"/>
      <c r="G53" s="137"/>
      <c r="H53" s="133"/>
      <c r="I53" s="135"/>
      <c r="J53" s="137"/>
      <c r="K53" s="133"/>
      <c r="L53" s="135"/>
      <c r="M53" s="141"/>
      <c r="N53" s="142"/>
      <c r="O53" s="143"/>
      <c r="P53" s="145"/>
      <c r="Q53" s="133"/>
      <c r="R53" s="135"/>
      <c r="S53" s="147"/>
      <c r="T53" s="187"/>
      <c r="U53" s="123"/>
      <c r="AH53" s="64"/>
      <c r="AO53" s="125"/>
      <c r="AP53" s="47"/>
      <c r="AR53" s="93"/>
    </row>
    <row r="54" spans="1:46" ht="13.5" thickBot="1">
      <c r="AH54" s="64"/>
      <c r="AP54" s="47"/>
      <c r="AR54" s="93"/>
    </row>
    <row r="55" spans="1:46" ht="13.5" thickBot="1">
      <c r="A55" s="44" t="s">
        <v>2</v>
      </c>
      <c r="B55" s="126" t="s">
        <v>13</v>
      </c>
      <c r="C55" s="127"/>
      <c r="D55" s="168">
        <v>1</v>
      </c>
      <c r="E55" s="169"/>
      <c r="F55" s="170"/>
      <c r="G55" s="171">
        <v>2</v>
      </c>
      <c r="H55" s="169"/>
      <c r="I55" s="170"/>
      <c r="J55" s="171">
        <v>3</v>
      </c>
      <c r="K55" s="169"/>
      <c r="L55" s="170"/>
      <c r="M55" s="171">
        <v>4</v>
      </c>
      <c r="N55" s="169"/>
      <c r="O55" s="172"/>
      <c r="P55" s="168" t="s">
        <v>4</v>
      </c>
      <c r="Q55" s="173"/>
      <c r="R55" s="174"/>
      <c r="S55" s="51" t="s">
        <v>5</v>
      </c>
      <c r="T55" s="45" t="s">
        <v>6</v>
      </c>
      <c r="AH55" s="64"/>
      <c r="AO55" s="16" t="s">
        <v>6</v>
      </c>
      <c r="AP55" s="47"/>
      <c r="AR55" s="93"/>
    </row>
    <row r="56" spans="1:46" ht="13.5" thickBot="1">
      <c r="A56" s="175">
        <v>18</v>
      </c>
      <c r="B56" s="176">
        <v>1</v>
      </c>
      <c r="C56" s="20" t="str">
        <f>IF(A56&gt;0,IF(VLOOKUP(A56,seznam!$A$2:$C$152,3)&gt;0,VLOOKUP(A56,seznam!$A$2:$C$152,3),"------"),"------")</f>
        <v>Blansko</v>
      </c>
      <c r="D56" s="177"/>
      <c r="E56" s="178"/>
      <c r="F56" s="179"/>
      <c r="G56" s="180">
        <f>AE59</f>
        <v>3</v>
      </c>
      <c r="H56" s="181" t="str">
        <f>AF59</f>
        <v>:</v>
      </c>
      <c r="I56" s="182">
        <f>AG59</f>
        <v>1</v>
      </c>
      <c r="J56" s="180">
        <f>AG61</f>
        <v>3</v>
      </c>
      <c r="K56" s="181" t="str">
        <f>AF61</f>
        <v>:</v>
      </c>
      <c r="L56" s="182">
        <f>AE61</f>
        <v>1</v>
      </c>
      <c r="M56" s="180">
        <f>AE56</f>
        <v>2</v>
      </c>
      <c r="N56" s="181" t="str">
        <f>AF56</f>
        <v>:</v>
      </c>
      <c r="O56" s="183">
        <f>AG56</f>
        <v>3</v>
      </c>
      <c r="P56" s="184">
        <f>G56+J56+M56</f>
        <v>8</v>
      </c>
      <c r="Q56" s="181" t="s">
        <v>7</v>
      </c>
      <c r="R56" s="182">
        <f>I56+L56+O56</f>
        <v>5</v>
      </c>
      <c r="S56" s="163">
        <f>IF(G56&gt;I56,2,IF(AND(G56&lt;I56,H56=":"),1,0))+IF(J56&gt;L56,2,IF(AND(J56&lt;L56,K56=":"),1,0))+IF(M56&gt;O56,2,IF(AND(M56&lt;O56,N56=":"),1,0))</f>
        <v>5</v>
      </c>
      <c r="T56" s="189">
        <v>1</v>
      </c>
      <c r="U56" s="122"/>
      <c r="V56" s="21">
        <v>1</v>
      </c>
      <c r="W56" s="4" t="str">
        <f>C57</f>
        <v>Kopanický Aleš</v>
      </c>
      <c r="X56" s="7" t="s">
        <v>10</v>
      </c>
      <c r="Y56" s="22" t="str">
        <f>C63</f>
        <v>Bradáč Lukáš</v>
      </c>
      <c r="Z56" s="23" t="s">
        <v>202</v>
      </c>
      <c r="AA56" s="24" t="s">
        <v>135</v>
      </c>
      <c r="AB56" s="24" t="s">
        <v>195</v>
      </c>
      <c r="AC56" s="24" t="s">
        <v>203</v>
      </c>
      <c r="AD56" s="25" t="s">
        <v>202</v>
      </c>
      <c r="AE56" s="26">
        <f t="shared" ref="AE56:AE61" si="40">IF(OR(VALUE($AJ56)=0,VALUE($AK56)=0), "0",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)</f>
        <v>2</v>
      </c>
      <c r="AF56" s="11" t="s">
        <v>7</v>
      </c>
      <c r="AG56" s="12">
        <f t="shared" ref="AG56:AG61" si="41">IF(OR(VALUE($AJ56)=0,VALUE($AK56)=0), "0",IF(AND(LEN(Z56)&gt;0,MID(Z56,1,1)="-"),"1","0")+IF(AND(LEN(AA56)&gt;0,MID(AA56,1,1)="-"),"1","0")+IF(AND(LEN(AB56)&gt;0,MID(AB56,1,1)="-"),"1","0")+IF(AND(LEN(AC56)&gt;0,MID(AC56,1,1)="-"),"1","0")+IF(AND(LEN(AD56)&gt;0,MID(AD56,1,1)="-"),"1","0"))</f>
        <v>3</v>
      </c>
      <c r="AH56" s="64"/>
      <c r="AI56" t="str">
        <f>IF(OR( AND(A70=AJ56,A72=AK56 ),  AND(A72=AJ56,A70=AK56) ),"a",    IF(OR( AND(A80=AJ56,A82=AK56 ),  AND(A82=AJ56,A80=AK56) ),"b",  ""))</f>
        <v/>
      </c>
      <c r="AJ56">
        <f>IF(ISBLANK(U56), A56,0)</f>
        <v>18</v>
      </c>
      <c r="AK56">
        <f>IF(ISBLANK(U62), A62,0)</f>
        <v>71</v>
      </c>
      <c r="AO56" s="200" t="str">
        <f>IF($S56=0,"", IF(COUNTIF($S$56:$S$62,$S56)&gt;1, "",  _xlfn.RANK.EQ($S56,$S$56:$S$62,0)  ))</f>
        <v/>
      </c>
      <c r="AP56" s="50">
        <f>IF(OR(VALUE($AJ56)=0,VALUE($AK56)=0), "0",IF(LEN(Z56)&gt;0,IF(MID(Z56,1,1)&lt;&gt;"-",IF(MOD(ABS(Z56),100)&gt;9,MOD(ABS(Z56),100)+2,11),MOD(ABS(Z56),100)),0)+IF(LEN(AA56)&gt;0,IF(MID(AA56,1,1)&lt;&gt;"-",IF(MOD(ABS(AA56),100)&gt;9,MOD(ABS(AA56),100)+2,11),MOD(ABS(AA56),100)),0)+IF(LEN(AB56)&gt;0,IF(MID(AB56,1,1)&lt;&gt;"-",IF(MOD(ABS(AB56),100)&gt;9,MOD(ABS(AB56),100)+2,11),MOD(ABS(AB56),100)),0)+IF(LEN(AC56)&gt;0,IF(MID(AC56,1,1)&lt;&gt;"-",IF(MOD(ABS(AC56),100)&gt;9,MOD(ABS(AC56),100)+2,11),MOD(ABS(AC56),100)),0)+IF(LEN(AD56)&gt;0,IF(MID(AD56,1,1)&lt;&gt;"-",IF(MOD(ABS(AD56),100)&gt;9,MOD(ABS(AD56),100)+2,11),MOD(ABS(AD56),100)),0))</f>
        <v>41</v>
      </c>
      <c r="AQ56" s="49">
        <f>IF(OR(VALUE($AJ56)=0,VALUE($AK56)=0), "0",IF(LEN(Z56)&gt;0,IF(MID(Z56,1,1)&lt;&gt;"-",MOD(Z56,100),IF(MOD(ABS(Z56),100)&gt;9,MOD(ABS(Z56),100)+2,11)),0)+IF(LEN(AA56)&gt;0,IF(MID(AA56,1,1)&lt;&gt;"-",MOD(AA56,100),IF(MOD(ABS(AA56),100)&gt;9,MOD(ABS(AA56),100)+2,11)),0)+IF(LEN(AB56)&gt;0,IF(MID(AB56,1,1)&lt;&gt;"-",MOD(AB56,100),IF(MOD(ABS(AB56),100)&gt;9,MOD(ABS(AB56),100)+2,11)),0)+IF(LEN(AC56)&gt;0,IF(MID(AC56,1,1)&lt;&gt;"-",MOD(AC56,100),IF(MOD(ABS(AC56),100)&gt;9,MOD(ABS(AC56),100)+2,11)),0)+IF(LEN(AD56)&gt;0,IF(MID(AD56,1,1)&lt;&gt;"-",MOD(AD56,100),IF(MOD(ABS(AD56),100)&gt;9,MOD(ABS(AD56),100)+2,11)),0))</f>
        <v>45</v>
      </c>
      <c r="AR56" s="93">
        <f>AP56-AQ56</f>
        <v>-4</v>
      </c>
      <c r="AS56" s="75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16</v>
      </c>
      <c r="AT56" t="str">
        <f>IF($A56&gt;0,IF(VLOOKUP($A56,seznam!$A$2:$C$152,2)&gt;0,VLOOKUP($A56,seznam!$A$2:$C$152,2),"------"),"------")</f>
        <v>Kopanický Aleš</v>
      </c>
    </row>
    <row r="57" spans="1:46" ht="13.5" thickBot="1">
      <c r="A57" s="128"/>
      <c r="B57" s="150"/>
      <c r="C57" s="27" t="str">
        <f>IF(A56&gt;0,IF(VLOOKUP(A56,seznam!$A$2:$C$152,2)&gt;0,VLOOKUP(A56,seznam!$A$2:$C$152,2),"------"),"------")</f>
        <v>Kopanický Aleš</v>
      </c>
      <c r="D57" s="156"/>
      <c r="E57" s="156"/>
      <c r="F57" s="157"/>
      <c r="G57" s="153"/>
      <c r="H57" s="151"/>
      <c r="I57" s="152"/>
      <c r="J57" s="153"/>
      <c r="K57" s="151"/>
      <c r="L57" s="152"/>
      <c r="M57" s="153"/>
      <c r="N57" s="151"/>
      <c r="O57" s="159"/>
      <c r="P57" s="160"/>
      <c r="Q57" s="151"/>
      <c r="R57" s="152"/>
      <c r="S57" s="161"/>
      <c r="T57" s="186"/>
      <c r="U57" s="122"/>
      <c r="V57" s="28">
        <v>2</v>
      </c>
      <c r="W57" s="5" t="str">
        <f>C59</f>
        <v>Řehoř Robin</v>
      </c>
      <c r="X57" s="8" t="s">
        <v>10</v>
      </c>
      <c r="Y57" s="29" t="str">
        <f>C61</f>
        <v>Schön Zdeněk</v>
      </c>
      <c r="Z57" s="30" t="s">
        <v>193</v>
      </c>
      <c r="AA57" s="31" t="s">
        <v>204</v>
      </c>
      <c r="AB57" s="31" t="s">
        <v>200</v>
      </c>
      <c r="AC57" s="31" t="s">
        <v>196</v>
      </c>
      <c r="AD57" s="32"/>
      <c r="AE57" s="26">
        <f t="shared" si="40"/>
        <v>3</v>
      </c>
      <c r="AF57" s="13" t="s">
        <v>7</v>
      </c>
      <c r="AG57" s="12">
        <f t="shared" si="41"/>
        <v>1</v>
      </c>
      <c r="AH57" s="64"/>
      <c r="AI57" t="str">
        <f>IF(OR( AND(A70=AJ57,A72=AK57 ),  AND(A72=AJ57,A70=AK57) ),"a",    IF(OR( AND(A80=AJ57,A82=AK57 ),  AND(A82=AJ57,A80=AK57) ),"b",  ""))</f>
        <v/>
      </c>
      <c r="AJ57">
        <f>IF(ISBLANK(U58), A58,0)</f>
        <v>41</v>
      </c>
      <c r="AK57">
        <f>IF(ISBLANK(U60), A60,0)</f>
        <v>22</v>
      </c>
      <c r="AO57" s="201"/>
      <c r="AP57" s="50">
        <f>IF(OR(VALUE($AJ57)=0,VALUE($AK57)=0), "0",IF(LEN(Z57)&gt;0,IF(MID(Z57,1,1)&lt;&gt;"-",IF(MOD(ABS(Z57),100)&gt;9,MOD(ABS(Z57),100)+2,11),MOD(ABS(Z57),100)),0)+IF(LEN(AA57)&gt;0,IF(MID(AA57,1,1)&lt;&gt;"-",IF(MOD(ABS(AA57),100)&gt;9,MOD(ABS(AA57),100)+2,11),MOD(ABS(AA57),100)),0)+IF(LEN(AB57)&gt;0,IF(MID(AB57,1,1)&lt;&gt;"-",IF(MOD(ABS(AB57),100)&gt;9,MOD(ABS(AB57),100)+2,11),MOD(ABS(AB57),100)),0)+IF(LEN(AC57)&gt;0,IF(MID(AC57,1,1)&lt;&gt;"-",IF(MOD(ABS(AC57),100)&gt;9,MOD(ABS(AC57),100)+2,11),MOD(ABS(AC57),100)),0)+IF(LEN(AD57)&gt;0,IF(MID(AD57,1,1)&lt;&gt;"-",IF(MOD(ABS(AD57),100)&gt;9,MOD(ABS(AD57),100)+2,11),MOD(ABS(AD57),100)),0))</f>
        <v>40</v>
      </c>
      <c r="AQ57" s="49">
        <f>IF(OR(VALUE($AJ57)=0,VALUE($AK57)=0), "0",IF(LEN(Z57)&gt;0,IF(MID(Z57,1,1)&lt;&gt;"-",MOD(Z57,100),IF(MOD(ABS(Z57),100)&gt;9,MOD(ABS(Z57),100)+2,11)),0)+IF(LEN(AA57)&gt;0,IF(MID(AA57,1,1)&lt;&gt;"-",MOD(AA57,100),IF(MOD(ABS(AA57),100)&gt;9,MOD(ABS(AA57),100)+2,11)),0)+IF(LEN(AB57)&gt;0,IF(MID(AB57,1,1)&lt;&gt;"-",MOD(AB57,100),IF(MOD(ABS(AB57),100)&gt;9,MOD(ABS(AB57),100)+2,11)),0)+IF(LEN(AC57)&gt;0,IF(MID(AC57,1,1)&lt;&gt;"-",MOD(AC57,100),IF(MOD(ABS(AC57),100)&gt;9,MOD(ABS(AC57),100)+2,11)),0)+IF(LEN(AD57)&gt;0,IF(MID(AD57,1,1)&lt;&gt;"-",MOD(AD57,100),IF(MOD(ABS(AD57),100)&gt;9,MOD(ABS(AD57),100)+2,11)),0))</f>
        <v>32</v>
      </c>
      <c r="AR57" s="93">
        <f t="shared" ref="AR57:AR61" si="42">AP57-AQ57</f>
        <v>8</v>
      </c>
    </row>
    <row r="58" spans="1:46" ht="13.5" thickBot="1">
      <c r="A58" s="128">
        <v>41</v>
      </c>
      <c r="B58" s="130">
        <v>2</v>
      </c>
      <c r="C58" s="20" t="str">
        <f>IF(A58&gt;0,IF(VLOOKUP(A58,seznam!$A$2:$C$152,3)&gt;0,VLOOKUP(A58,seznam!$A$2:$C$152,3),"------"),"------")</f>
        <v>V. Opatovice</v>
      </c>
      <c r="D58" s="132">
        <f>I56</f>
        <v>1</v>
      </c>
      <c r="E58" s="132" t="str">
        <f>H56</f>
        <v>:</v>
      </c>
      <c r="F58" s="134">
        <f>G56</f>
        <v>3</v>
      </c>
      <c r="G58" s="138"/>
      <c r="H58" s="139"/>
      <c r="I58" s="154"/>
      <c r="J58" s="136">
        <f>AE57</f>
        <v>3</v>
      </c>
      <c r="K58" s="132" t="str">
        <f>AF57</f>
        <v>:</v>
      </c>
      <c r="L58" s="134">
        <f>AG57</f>
        <v>1</v>
      </c>
      <c r="M58" s="136">
        <f>AE60</f>
        <v>3</v>
      </c>
      <c r="N58" s="132" t="str">
        <f>AF60</f>
        <v>:</v>
      </c>
      <c r="O58" s="158">
        <f>AG60</f>
        <v>0</v>
      </c>
      <c r="P58" s="144">
        <f>D58+J58+M58</f>
        <v>7</v>
      </c>
      <c r="Q58" s="132" t="s">
        <v>7</v>
      </c>
      <c r="R58" s="134">
        <f>F58+L58+O58</f>
        <v>4</v>
      </c>
      <c r="S58" s="146">
        <f>IF(D58&gt;F58,2,IF(AND(D58&lt;F58,E58=":"),1,0))+IF(J58&gt;L58,2,IF(AND(J58&lt;L58,K58=":"),1,0))+IF(M58&gt;O58,2,IF(AND(M58&lt;O58,N58=":"),1,0))</f>
        <v>5</v>
      </c>
      <c r="T58" s="188">
        <v>2</v>
      </c>
      <c r="U58" s="122"/>
      <c r="V58" s="28">
        <v>3</v>
      </c>
      <c r="W58" s="5" t="str">
        <f>C63</f>
        <v>Bradáč Lukáš</v>
      </c>
      <c r="X58" s="9" t="s">
        <v>10</v>
      </c>
      <c r="Y58" s="29" t="str">
        <f>C61</f>
        <v>Schön Zdeněk</v>
      </c>
      <c r="Z58" s="30" t="s">
        <v>213</v>
      </c>
      <c r="AA58" s="31" t="s">
        <v>204</v>
      </c>
      <c r="AB58" s="31" t="s">
        <v>197</v>
      </c>
      <c r="AC58" s="31" t="s">
        <v>196</v>
      </c>
      <c r="AD58" s="32"/>
      <c r="AE58" s="26">
        <f t="shared" si="40"/>
        <v>3</v>
      </c>
      <c r="AF58" s="13" t="s">
        <v>7</v>
      </c>
      <c r="AG58" s="12">
        <f t="shared" si="41"/>
        <v>1</v>
      </c>
      <c r="AH58" s="64"/>
      <c r="AI58" t="str">
        <f>IF(OR( AND(A70=AJ58,A72=AK58 ),  AND(A72=AJ58,A70=AK58) ),"a",    IF(OR( AND(A80=AJ58,A82=AK58 ),  AND(A82=AJ58,A80=AK58) ),"b",  ""))</f>
        <v>b</v>
      </c>
      <c r="AJ58">
        <f>IF(ISBLANK(U62), A62,0)</f>
        <v>71</v>
      </c>
      <c r="AK58">
        <f>IF(ISBLANK(U60), A60,0)</f>
        <v>22</v>
      </c>
      <c r="AO58" s="200" t="str">
        <f t="shared" ref="AO58" si="43">IF($S58=0,"", IF(COUNTIF($S$56:$S$62,$S58)&gt;1, "",  _xlfn.RANK.EQ($S58,$S$56:$S$62,0)  ))</f>
        <v/>
      </c>
      <c r="AP58" s="50">
        <f>IF(OR(VALUE($AJ58)=0,VALUE($AK58)=0), "0",IF(LEN(Z58)&gt;0,IF(MID(Z58,1,1)&lt;&gt;"-",IF(MOD(ABS(Z58),100)&gt;9,MOD(ABS(Z58),100)+2,11),MOD(ABS(Z58),100)),0)+IF(LEN(AA58)&gt;0,IF(MID(AA58,1,1)&lt;&gt;"-",IF(MOD(ABS(AA58),100)&gt;9,MOD(ABS(AA58),100)+2,11),MOD(ABS(AA58),100)),0)+IF(LEN(AB58)&gt;0,IF(MID(AB58,1,1)&lt;&gt;"-",IF(MOD(ABS(AB58),100)&gt;9,MOD(ABS(AB58),100)+2,11),MOD(ABS(AB58),100)),0)+IF(LEN(AC58)&gt;0,IF(MID(AC58,1,1)&lt;&gt;"-",IF(MOD(ABS(AC58),100)&gt;9,MOD(ABS(AC58),100)+2,11),MOD(ABS(AC58),100)),0)+IF(LEN(AD58)&gt;0,IF(MID(AD58,1,1)&lt;&gt;"-",IF(MOD(ABS(AD58),100)&gt;9,MOD(ABS(AD58),100)+2,11),MOD(ABS(AD58),100)),0))</f>
        <v>41</v>
      </c>
      <c r="AQ58" s="49">
        <f t="shared" ref="AQ58:AQ61" si="44">IF(OR(VALUE($AJ58)=0,VALUE($AK58)=0), "0",IF(LEN(Z58)&gt;0,IF(MID(Z58,1,1)&lt;&gt;"-",MOD(Z58,100),IF(MOD(ABS(Z58),100)&gt;9,MOD(ABS(Z58),100)+2,11)),0)+IF(LEN(AA58)&gt;0,IF(MID(AA58,1,1)&lt;&gt;"-",MOD(AA58,100),IF(MOD(ABS(AA58),100)&gt;9,MOD(ABS(AA58),100)+2,11)),0)+IF(LEN(AB58)&gt;0,IF(MID(AB58,1,1)&lt;&gt;"-",MOD(AB58,100),IF(MOD(ABS(AB58),100)&gt;9,MOD(ABS(AB58),100)+2,11)),0)+IF(LEN(AC58)&gt;0,IF(MID(AC58,1,1)&lt;&gt;"-",MOD(AC58,100),IF(MOD(ABS(AC58),100)&gt;9,MOD(ABS(AC58),100)+2,11)),0)+IF(LEN(AD58)&gt;0,IF(MID(AD58,1,1)&lt;&gt;"-",MOD(AD58,100),IF(MOD(ABS(AD58),100)&gt;9,MOD(ABS(AD58),100)+2,11)),0))</f>
        <v>36</v>
      </c>
      <c r="AR58" s="93">
        <f t="shared" si="42"/>
        <v>5</v>
      </c>
      <c r="AS58" s="75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15</v>
      </c>
      <c r="AT58" t="str">
        <f>IF($A58&gt;0,IF(VLOOKUP($A58,seznam!$A$2:$C$152,2)&gt;0,VLOOKUP($A58,seznam!$A$2:$C$152,2),"------"),"------")</f>
        <v>Řehoř Robin</v>
      </c>
    </row>
    <row r="59" spans="1:46" ht="13.5" thickBot="1">
      <c r="A59" s="128"/>
      <c r="B59" s="150"/>
      <c r="C59" s="27" t="str">
        <f>IF(A58&gt;0,IF(VLOOKUP(A58,seznam!$A$2:$C$152,2)&gt;0,VLOOKUP(A58,seznam!$A$2:$C$152,2),"------"),"------")</f>
        <v>Řehoř Robin</v>
      </c>
      <c r="D59" s="151"/>
      <c r="E59" s="151"/>
      <c r="F59" s="152"/>
      <c r="G59" s="155"/>
      <c r="H59" s="156"/>
      <c r="I59" s="157"/>
      <c r="J59" s="153"/>
      <c r="K59" s="151"/>
      <c r="L59" s="152"/>
      <c r="M59" s="153"/>
      <c r="N59" s="151"/>
      <c r="O59" s="159"/>
      <c r="P59" s="165"/>
      <c r="Q59" s="166"/>
      <c r="R59" s="167"/>
      <c r="S59" s="161"/>
      <c r="T59" s="186"/>
      <c r="U59" s="122"/>
      <c r="V59" s="28">
        <v>4</v>
      </c>
      <c r="W59" s="5" t="str">
        <f>C57</f>
        <v>Kopanický Aleš</v>
      </c>
      <c r="X59" s="8" t="s">
        <v>10</v>
      </c>
      <c r="Y59" s="29" t="str">
        <f>C59</f>
        <v>Řehoř Robin</v>
      </c>
      <c r="Z59" s="30" t="s">
        <v>205</v>
      </c>
      <c r="AA59" s="31" t="s">
        <v>205</v>
      </c>
      <c r="AB59" s="31" t="s">
        <v>206</v>
      </c>
      <c r="AC59" s="31" t="s">
        <v>197</v>
      </c>
      <c r="AD59" s="32"/>
      <c r="AE59" s="26">
        <f t="shared" si="40"/>
        <v>3</v>
      </c>
      <c r="AF59" s="13" t="s">
        <v>7</v>
      </c>
      <c r="AG59" s="12">
        <f t="shared" si="41"/>
        <v>1</v>
      </c>
      <c r="AH59" s="64"/>
      <c r="AI59" t="str">
        <f>IF(OR( AND(A70=AJ59,A72=AK59 ),  AND(A72=AJ59,A70=AK59) ),"a",    IF(OR( AND(A80=AJ59,A82=AK59 ),  AND(A82=AJ59,A80=AK59) ),"b",  ""))</f>
        <v>a</v>
      </c>
      <c r="AJ59">
        <f>IF(ISBLANK(U56), A56,0)</f>
        <v>18</v>
      </c>
      <c r="AK59">
        <f>IF(ISBLANK(U58), A58,0)</f>
        <v>41</v>
      </c>
      <c r="AO59" s="201"/>
      <c r="AP59" s="50">
        <f t="shared" ref="AP59:AP61" si="45">IF(OR(VALUE($AJ59)=0,VALUE($AK59)=0), "0",IF(LEN(Z59)&gt;0,IF(MID(Z59,1,1)&lt;&gt;"-",IF(MOD(ABS(Z59),100)&gt;9,MOD(ABS(Z59),100)+2,11),MOD(ABS(Z59),100)),0)+IF(LEN(AA59)&gt;0,IF(MID(AA59,1,1)&lt;&gt;"-",IF(MOD(ABS(AA59),100)&gt;9,MOD(ABS(AA59),100)+2,11),MOD(ABS(AA59),100)),0)+IF(LEN(AB59)&gt;0,IF(MID(AB59,1,1)&lt;&gt;"-",IF(MOD(ABS(AB59),100)&gt;9,MOD(ABS(AB59),100)+2,11),MOD(ABS(AB59),100)),0)+IF(LEN(AC59)&gt;0,IF(MID(AC59,1,1)&lt;&gt;"-",IF(MOD(ABS(AC59),100)&gt;9,MOD(ABS(AC59),100)+2,11),MOD(ABS(AC59),100)),0)+IF(LEN(AD59)&gt;0,IF(MID(AD59,1,1)&lt;&gt;"-",IF(MOD(ABS(AD59),100)&gt;9,MOD(ABS(AD59),100)+2,11),MOD(ABS(AD59),100)),0))</f>
        <v>43</v>
      </c>
      <c r="AQ59" s="49">
        <f t="shared" si="44"/>
        <v>35</v>
      </c>
      <c r="AR59" s="93">
        <f t="shared" si="42"/>
        <v>8</v>
      </c>
    </row>
    <row r="60" spans="1:46" ht="13.5" thickBot="1">
      <c r="A60" s="128">
        <v>22</v>
      </c>
      <c r="B60" s="130">
        <v>3</v>
      </c>
      <c r="C60" s="20" t="str">
        <f>IF(A60&gt;0,IF(VLOOKUP(A60,seznam!$A$2:$C$152,3)&gt;0,VLOOKUP(A60,seznam!$A$2:$C$152,3),"------"),"------")</f>
        <v>Blansko</v>
      </c>
      <c r="D60" s="132">
        <f>L56</f>
        <v>1</v>
      </c>
      <c r="E60" s="132" t="str">
        <f>K56</f>
        <v>:</v>
      </c>
      <c r="F60" s="134">
        <f>J56</f>
        <v>3</v>
      </c>
      <c r="G60" s="136">
        <f>L58</f>
        <v>1</v>
      </c>
      <c r="H60" s="132" t="str">
        <f>K58</f>
        <v>:</v>
      </c>
      <c r="I60" s="134">
        <f>J58</f>
        <v>3</v>
      </c>
      <c r="J60" s="138"/>
      <c r="K60" s="139"/>
      <c r="L60" s="154"/>
      <c r="M60" s="136">
        <f>AG58</f>
        <v>1</v>
      </c>
      <c r="N60" s="132" t="str">
        <f>AF58</f>
        <v>:</v>
      </c>
      <c r="O60" s="158">
        <f>AE58</f>
        <v>3</v>
      </c>
      <c r="P60" s="144">
        <f>D60+G60+M60</f>
        <v>3</v>
      </c>
      <c r="Q60" s="132" t="s">
        <v>7</v>
      </c>
      <c r="R60" s="134">
        <f>F60+I60+O60</f>
        <v>9</v>
      </c>
      <c r="S60" s="146">
        <f>IF(D60&gt;F60,2,IF(AND(D60&lt;F60,E60=":"),1,0))+IF(G60&gt;I60,2,IF(AND(G60&lt;I60,H60=":"),1,0))+IF(M60&gt;O60,2,IF(AND(M60&lt;O60,N60=":"),1,0))</f>
        <v>3</v>
      </c>
      <c r="T60" s="185">
        <v>4</v>
      </c>
      <c r="U60" s="122"/>
      <c r="V60" s="28">
        <v>5</v>
      </c>
      <c r="W60" s="5" t="str">
        <f>C59</f>
        <v>Řehoř Robin</v>
      </c>
      <c r="X60" s="8" t="s">
        <v>10</v>
      </c>
      <c r="Y60" s="29" t="str">
        <f>C63</f>
        <v>Bradáč Lukáš</v>
      </c>
      <c r="Z60" s="30" t="s">
        <v>216</v>
      </c>
      <c r="AA60" s="31" t="s">
        <v>208</v>
      </c>
      <c r="AB60" s="31" t="s">
        <v>205</v>
      </c>
      <c r="AC60" s="31"/>
      <c r="AD60" s="32"/>
      <c r="AE60" s="26">
        <f>IF(OR(VALUE($AJ60)=0,VALUE($AK60)=0), "0",IF(AND(LEN(Z60)&gt;0,MID(Z60,1,1)&lt;&gt;"-"),"1","0")+IF(AND(LEN(AA60)&gt;0,MID(AA60,1,1)&lt;&gt;"-"),"1","0")+IF(AND(LEN(AB60)&gt;0,MID(AB60,1,1)&lt;&gt;"-"),"1","0")+IF(AND(LEN(AC60)&gt;0,MID(AC60,1,1)&lt;&gt;"-"),"1","0")+IF(AND(LEN(AD60)&gt;0,MID(AD60,1,1)&lt;&gt;"-"),"1","0"))</f>
        <v>3</v>
      </c>
      <c r="AF60" s="13" t="s">
        <v>7</v>
      </c>
      <c r="AG60" s="12">
        <f>IF(OR(VALUE($AJ60)=0,VALUE($AK60)=0), "0",IF(AND(LEN(Z60)&gt;0,MID(Z60,1,1)="-"),"1","0")+IF(AND(LEN(AA60)&gt;0,MID(AA60,1,1)="-"),"1","0")+IF(AND(LEN(AB60)&gt;0,MID(AB60,1,1)="-"),"1","0")+IF(AND(LEN(AC60)&gt;0,MID(AC60,1,1)="-"),"1","0")+IF(AND(LEN(AD60)&gt;0,MID(AD60,1,1)="-"),"1","0"))</f>
        <v>0</v>
      </c>
      <c r="AH60" s="64"/>
      <c r="AI60" t="str">
        <f>IF(OR( AND(A70=AJ60,A72=AK60 ),  AND(A72=AJ60,A70=AK60) ),"a",    IF(OR( AND(A80=AJ60,A82=AK60 ),  AND(A82=AJ60,A80=AK60) ),"b",  ""))</f>
        <v/>
      </c>
      <c r="AJ60">
        <f>IF(ISBLANK(U58), A58,0)</f>
        <v>41</v>
      </c>
      <c r="AK60">
        <f>IF(ISBLANK(U62), A62,0)</f>
        <v>71</v>
      </c>
      <c r="AO60" s="200">
        <f t="shared" ref="AO60" si="46">IF($S60=0,"", IF(COUNTIF($S$56:$S$62,$S60)&gt;1, "",  _xlfn.RANK.EQ($S60,$S$56:$S$62,0)  ))</f>
        <v>4</v>
      </c>
      <c r="AP60" s="50">
        <f>IF(OR(VALUE($AJ60)=0,VALUE($AK60)=0), "0",IF(LEN(Z60)&gt;0,IF(MID(Z60,1,1)&lt;&gt;"-",IF(MOD(ABS(Z60),100)&gt;9,MOD(ABS(Z60),100)+2,11),MOD(ABS(Z60),100)),0)+IF(LEN(AA60)&gt;0,IF(MID(AA60,1,1)&lt;&gt;"-",IF(MOD(ABS(AA60),100)&gt;9,MOD(ABS(AA60),100)+2,11),MOD(ABS(AA60),100)),0)+IF(LEN(AB60)&gt;0,IF(MID(AB60,1,1)&lt;&gt;"-",IF(MOD(ABS(AB60),100)&gt;9,MOD(ABS(AB60),100)+2,11),MOD(ABS(AB60),100)),0)+IF(LEN(AC60)&gt;0,IF(MID(AC60,1,1)&lt;&gt;"-",IF(MOD(ABS(AC60),100)&gt;9,MOD(ABS(AC60),100)+2,11),MOD(ABS(AC60),100)),0)+IF(LEN(AD60)&gt;0,IF(MID(AD60,1,1)&lt;&gt;"-",IF(MOD(ABS(AD60),100)&gt;9,MOD(ABS(AD60),100)+2,11),MOD(ABS(AD60),100)),0))</f>
        <v>42</v>
      </c>
      <c r="AQ60" s="49">
        <f>IF(OR(VALUE($AJ60)=0,VALUE($AK60)=0), "0",IF(LEN(Z60)&gt;0,IF(MID(Z60,1,1)&lt;&gt;"-",MOD(Z60,100),IF(MOD(ABS(Z60),100)&gt;9,MOD(ABS(Z60),100)+2,11)),0)+IF(LEN(AA60)&gt;0,IF(MID(AA60,1,1)&lt;&gt;"-",MOD(AA60,100),IF(MOD(ABS(AA60),100)&gt;9,MOD(ABS(AA60),100)+2,11)),0)+IF(LEN(AB60)&gt;0,IF(MID(AB60,1,1)&lt;&gt;"-",MOD(AB60,100),IF(MOD(ABS(AB60),100)&gt;9,MOD(ABS(AB60),100)+2,11)),0)+IF(LEN(AC60)&gt;0,IF(MID(AC60,1,1)&lt;&gt;"-",MOD(AC60,100),IF(MOD(ABS(AC60),100)&gt;9,MOD(ABS(AC60),100)+2,11)),0)+IF(LEN(AD60)&gt;0,IF(MID(AD60,1,1)&lt;&gt;"-",MOD(AD60,100),IF(MOD(ABS(AD60),100)&gt;9,MOD(ABS(AD60),100)+2,11)),0))</f>
        <v>27</v>
      </c>
      <c r="AR60" s="93">
        <f t="shared" si="42"/>
        <v>15</v>
      </c>
      <c r="AS60" s="75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-25</v>
      </c>
      <c r="AT60" t="str">
        <f>IF($A60&gt;0,IF(VLOOKUP($A60,seznam!$A$2:$C$152,2)&gt;0,VLOOKUP($A60,seznam!$A$2:$C$152,2),"------"),"------")</f>
        <v>Schön Zdeněk</v>
      </c>
    </row>
    <row r="61" spans="1:46" ht="13.5" thickBot="1">
      <c r="A61" s="128"/>
      <c r="B61" s="150"/>
      <c r="C61" s="27" t="str">
        <f>IF(A60&gt;0,IF(VLOOKUP(A60,seznam!$A$2:$C$152,2)&gt;0,VLOOKUP(A60,seznam!$A$2:$C$152,2),"------"),"------")</f>
        <v>Schön Zdeněk</v>
      </c>
      <c r="D61" s="151"/>
      <c r="E61" s="151"/>
      <c r="F61" s="152"/>
      <c r="G61" s="153"/>
      <c r="H61" s="151"/>
      <c r="I61" s="152"/>
      <c r="J61" s="155"/>
      <c r="K61" s="156"/>
      <c r="L61" s="157"/>
      <c r="M61" s="153"/>
      <c r="N61" s="151"/>
      <c r="O61" s="159"/>
      <c r="P61" s="160"/>
      <c r="Q61" s="151"/>
      <c r="R61" s="152"/>
      <c r="S61" s="161"/>
      <c r="T61" s="186"/>
      <c r="U61" s="122"/>
      <c r="V61" s="34">
        <v>6</v>
      </c>
      <c r="W61" s="6" t="str">
        <f>C61</f>
        <v>Schön Zdeněk</v>
      </c>
      <c r="X61" s="10" t="s">
        <v>10</v>
      </c>
      <c r="Y61" s="35" t="str">
        <f>C57</f>
        <v>Kopanický Aleš</v>
      </c>
      <c r="Z61" s="36" t="s">
        <v>197</v>
      </c>
      <c r="AA61" s="37" t="s">
        <v>213</v>
      </c>
      <c r="AB61" s="37" t="s">
        <v>200</v>
      </c>
      <c r="AC61" s="37" t="s">
        <v>200</v>
      </c>
      <c r="AD61" s="38"/>
      <c r="AE61" s="74">
        <f t="shared" si="40"/>
        <v>1</v>
      </c>
      <c r="AF61" s="14" t="s">
        <v>7</v>
      </c>
      <c r="AG61" s="19">
        <f t="shared" si="41"/>
        <v>3</v>
      </c>
      <c r="AH61" s="64"/>
      <c r="AI61" t="str">
        <f>IF(OR( AND(A70=AJ61,A72=AK61 ),  AND(A72=AJ61,A70=AK61) ),"a",    IF(OR( AND(A80=AJ61,A82=AK61 ),  AND(A82=AJ61,A80=AK61) ),"b",  ""))</f>
        <v/>
      </c>
      <c r="AJ61">
        <f>IF(ISBLANK(U60), A60,0)</f>
        <v>22</v>
      </c>
      <c r="AK61">
        <f>IF(ISBLANK(U56), A56,0)</f>
        <v>18</v>
      </c>
      <c r="AO61" s="201"/>
      <c r="AP61" s="50">
        <f t="shared" si="45"/>
        <v>30</v>
      </c>
      <c r="AQ61" s="49">
        <f t="shared" si="44"/>
        <v>42</v>
      </c>
      <c r="AR61" s="93">
        <f t="shared" si="42"/>
        <v>-12</v>
      </c>
    </row>
    <row r="62" spans="1:46">
      <c r="A62" s="128">
        <v>71</v>
      </c>
      <c r="B62" s="130">
        <v>4</v>
      </c>
      <c r="C62" s="20" t="str">
        <f>IF(A62&gt;0,IF(VLOOKUP(A62,seznam!$A$2:$C$152,3)&gt;0,VLOOKUP(A62,seznam!$A$2:$C$152,3),"------"),"------")</f>
        <v>Vysočany</v>
      </c>
      <c r="D62" s="132">
        <f>O56</f>
        <v>3</v>
      </c>
      <c r="E62" s="132" t="str">
        <f>N56</f>
        <v>:</v>
      </c>
      <c r="F62" s="134">
        <f>M56</f>
        <v>2</v>
      </c>
      <c r="G62" s="136">
        <f>O58</f>
        <v>0</v>
      </c>
      <c r="H62" s="132" t="str">
        <f>N58</f>
        <v>:</v>
      </c>
      <c r="I62" s="134">
        <f>M58</f>
        <v>3</v>
      </c>
      <c r="J62" s="136">
        <f>O60</f>
        <v>3</v>
      </c>
      <c r="K62" s="132" t="str">
        <f>N60</f>
        <v>:</v>
      </c>
      <c r="L62" s="134">
        <f>M60</f>
        <v>1</v>
      </c>
      <c r="M62" s="138"/>
      <c r="N62" s="139"/>
      <c r="O62" s="140"/>
      <c r="P62" s="144">
        <f>D62+G62+J62</f>
        <v>6</v>
      </c>
      <c r="Q62" s="132" t="s">
        <v>7</v>
      </c>
      <c r="R62" s="134">
        <f>F62+I62+L62</f>
        <v>6</v>
      </c>
      <c r="S62" s="146">
        <f>IF(D62&gt;F62,2,IF(AND(D62&lt;F62,E62=":"),1,0))+IF(G62&gt;I62,2,IF(AND(G62&lt;I62,H62=":"),1,0))+IF(J62&gt;L62,2,IF(AND(J62&lt;L62,K62=":"),1,0))</f>
        <v>5</v>
      </c>
      <c r="T62" s="148">
        <v>3</v>
      </c>
      <c r="U62" s="123"/>
      <c r="AH62" s="64"/>
      <c r="AO62" s="202" t="str">
        <f t="shared" ref="AO62" si="47">IF($S62=0,"", IF(COUNTIF($S$56:$S$62,$S62)&gt;1, "",  _xlfn.RANK.EQ($S62,$S$56:$S$62,0)  ))</f>
        <v/>
      </c>
      <c r="AP62" s="47"/>
      <c r="AR62" s="93"/>
      <c r="AS62" s="75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-6</v>
      </c>
      <c r="AT62" t="str">
        <f>IF($A62&gt;0,IF(VLOOKUP($A62,seznam!$A$2:$C$152,2)&gt;0,VLOOKUP($A62,seznam!$A$2:$C$152,2),"------"),"------")</f>
        <v>Bradáč Lukáš</v>
      </c>
    </row>
    <row r="63" spans="1:46" ht="13.5" thickBot="1">
      <c r="A63" s="129"/>
      <c r="B63" s="131"/>
      <c r="C63" s="41" t="str">
        <f>IF(A62&gt;0,IF(VLOOKUP(A62,seznam!$A$2:$C$152,2)&gt;0,VLOOKUP(A62,seznam!$A$2:$C$152,2),"------"),"------")</f>
        <v>Bradáč Lukáš</v>
      </c>
      <c r="D63" s="133"/>
      <c r="E63" s="133"/>
      <c r="F63" s="135"/>
      <c r="G63" s="137"/>
      <c r="H63" s="133"/>
      <c r="I63" s="135"/>
      <c r="J63" s="137"/>
      <c r="K63" s="133"/>
      <c r="L63" s="135"/>
      <c r="M63" s="141"/>
      <c r="N63" s="142"/>
      <c r="O63" s="143"/>
      <c r="P63" s="145"/>
      <c r="Q63" s="133"/>
      <c r="R63" s="135"/>
      <c r="S63" s="147"/>
      <c r="T63" s="187"/>
      <c r="U63" s="123"/>
      <c r="AH63" s="64"/>
      <c r="AO63" s="125"/>
      <c r="AP63" s="47"/>
      <c r="AR63" s="93"/>
    </row>
    <row r="64" spans="1:46" ht="13.5" thickBot="1">
      <c r="AH64" s="64"/>
      <c r="AP64" s="47"/>
      <c r="AR64" s="93"/>
    </row>
    <row r="65" spans="1:46" ht="13.5" thickBot="1">
      <c r="A65" s="44" t="s">
        <v>2</v>
      </c>
      <c r="B65" s="126" t="s">
        <v>24</v>
      </c>
      <c r="C65" s="127"/>
      <c r="D65" s="168">
        <v>1</v>
      </c>
      <c r="E65" s="169"/>
      <c r="F65" s="170"/>
      <c r="G65" s="171">
        <v>2</v>
      </c>
      <c r="H65" s="169"/>
      <c r="I65" s="170"/>
      <c r="J65" s="171">
        <v>3</v>
      </c>
      <c r="K65" s="169"/>
      <c r="L65" s="170"/>
      <c r="M65" s="171">
        <v>4</v>
      </c>
      <c r="N65" s="169"/>
      <c r="O65" s="172"/>
      <c r="P65" s="168" t="s">
        <v>4</v>
      </c>
      <c r="Q65" s="173"/>
      <c r="R65" s="174"/>
      <c r="S65" s="51" t="s">
        <v>5</v>
      </c>
      <c r="T65" s="45" t="s">
        <v>6</v>
      </c>
      <c r="AH65" s="64"/>
      <c r="AO65" s="16" t="s">
        <v>6</v>
      </c>
      <c r="AP65" s="47"/>
      <c r="AR65" s="93"/>
    </row>
    <row r="66" spans="1:46" ht="12.75" customHeight="1" thickBot="1">
      <c r="A66" s="175">
        <f>IF(ISNA(MATCH(1,T46:T53,0)),, INDEX(A46:A53,MATCH(1,T46:T53,0)))</f>
        <v>32</v>
      </c>
      <c r="B66" s="176">
        <v>1</v>
      </c>
      <c r="C66" s="20" t="str">
        <f>IF(A66&gt;0,IF(VLOOKUP(A66,seznam!$A$2:$C$152,3)&gt;0,VLOOKUP(A66,seznam!$A$2:$C$152,3),"------"),"------")</f>
        <v>Boskovice</v>
      </c>
      <c r="D66" s="177"/>
      <c r="E66" s="178"/>
      <c r="F66" s="179"/>
      <c r="G66" s="180">
        <f>AE69</f>
        <v>3</v>
      </c>
      <c r="H66" s="181" t="str">
        <f>AF69</f>
        <v>:</v>
      </c>
      <c r="I66" s="182">
        <f>AG69</f>
        <v>0</v>
      </c>
      <c r="J66" s="180">
        <f>AG71</f>
        <v>3</v>
      </c>
      <c r="K66" s="181" t="str">
        <f>AF71</f>
        <v>:</v>
      </c>
      <c r="L66" s="182">
        <f>AE71</f>
        <v>0</v>
      </c>
      <c r="M66" s="180">
        <f>AE66</f>
        <v>3</v>
      </c>
      <c r="N66" s="181" t="str">
        <f>AF66</f>
        <v>:</v>
      </c>
      <c r="O66" s="183">
        <f>AG66</f>
        <v>0</v>
      </c>
      <c r="P66" s="184">
        <f>G66+J66+M66</f>
        <v>9</v>
      </c>
      <c r="Q66" s="181" t="s">
        <v>7</v>
      </c>
      <c r="R66" s="182">
        <f>I66+L66+O66</f>
        <v>0</v>
      </c>
      <c r="S66" s="163">
        <f>IF(G66&gt;I66,2,IF(AND(G66&lt;I66,H66=":"),1,0))+IF(J66&gt;L66,2,IF(AND(J66&lt;L66,K66=":"),1,0))+IF(M66&gt;O66,2,IF(AND(M66&lt;O66,N66=":"),1,0))</f>
        <v>6</v>
      </c>
      <c r="T66" s="189">
        <v>9</v>
      </c>
      <c r="U66" s="122"/>
      <c r="V66" s="21">
        <v>1</v>
      </c>
      <c r="W66" s="4" t="str">
        <f>C67</f>
        <v>Klusáček Ben</v>
      </c>
      <c r="X66" s="7" t="s">
        <v>10</v>
      </c>
      <c r="Y66" s="22" t="str">
        <f>C73</f>
        <v>Řehoř Robin</v>
      </c>
      <c r="Z66" s="23" t="s">
        <v>212</v>
      </c>
      <c r="AA66" s="24" t="s">
        <v>212</v>
      </c>
      <c r="AB66" s="24" t="s">
        <v>193</v>
      </c>
      <c r="AC66" s="24"/>
      <c r="AD66" s="25"/>
      <c r="AE66" s="26">
        <f t="shared" ref="AE66:AE71" si="48">IF(OR(VALUE($AJ66)=0,VALUE($AK66)=0), "0",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)</f>
        <v>3</v>
      </c>
      <c r="AF66" s="11" t="s">
        <v>7</v>
      </c>
      <c r="AG66" s="12">
        <f t="shared" ref="AG66:AG71" si="49">IF(OR(VALUE($AJ66)=0,VALUE($AK66)=0), "0",IF(AND(LEN(Z66)&gt;0,MID(Z66,1,1)="-"),"1","0")+IF(AND(LEN(AA66)&gt;0,MID(AA66,1,1)="-"),"1","0")+IF(AND(LEN(AB66)&gt;0,MID(AB66,1,1)="-"),"1","0")+IF(AND(LEN(AC66)&gt;0,MID(AC66,1,1)="-"),"1","0")+IF(AND(LEN(AD66)&gt;0,MID(AD66,1,1)="-"),"1","0"))</f>
        <v>0</v>
      </c>
      <c r="AH66" s="64"/>
      <c r="AJ66">
        <f>IF(ISBLANK(U66), A66,0)</f>
        <v>32</v>
      </c>
      <c r="AK66">
        <f>IF(ISBLANK(U72), A72,0)</f>
        <v>41</v>
      </c>
      <c r="AM66">
        <f>A66</f>
        <v>32</v>
      </c>
      <c r="AN66">
        <f>IF(ISBLANK(  T66),"",T66)</f>
        <v>9</v>
      </c>
      <c r="AO66" s="200">
        <f>IF($S66=0,"", IF(COUNTIF($S$66:$S$72,$S66)&gt;1, "",  _xlfn.RANK.EQ($S66,$S$66:$S$72,0)+($AI$44-1)*8  ))</f>
        <v>9</v>
      </c>
      <c r="AP66" s="50">
        <f>IF(OR(VALUE($AJ66)=0,VALUE($AK66)=0), "0",IF(LEN(Z66)&gt;0,IF(MID(Z66,1,1)&lt;&gt;"-",IF(MOD(ABS(Z66),100)&gt;9,MOD(ABS(Z66),100)+2,11),MOD(ABS(Z66),100)),0)+IF(LEN(AA66)&gt;0,IF(MID(AA66,1,1)&lt;&gt;"-",IF(MOD(ABS(AA66),100)&gt;9,MOD(ABS(AA66),100)+2,11),MOD(ABS(AA66),100)),0)+IF(LEN(AB66)&gt;0,IF(MID(AB66,1,1)&lt;&gt;"-",IF(MOD(ABS(AB66),100)&gt;9,MOD(ABS(AB66),100)+2,11),MOD(ABS(AB66),100)),0)+IF(LEN(AC66)&gt;0,IF(MID(AC66,1,1)&lt;&gt;"-",IF(MOD(ABS(AC66),100)&gt;9,MOD(ABS(AC66),100)+2,11),MOD(ABS(AC66),100)),0)+IF(LEN(AD66)&gt;0,IF(MID(AD66,1,1)&lt;&gt;"-",IF(MOD(ABS(AD66),100)&gt;9,MOD(ABS(AD66),100)+2,11),MOD(ABS(AD66),100)),0))</f>
        <v>33</v>
      </c>
      <c r="AQ66" s="49">
        <f>IF(OR(VALUE($AJ66)=0,VALUE($AK66)=0), "0",IF(LEN(Z66)&gt;0,IF(MID(Z66,1,1)&lt;&gt;"-",MOD(Z66,100),IF(MOD(ABS(Z66),100)&gt;9,MOD(ABS(Z66),100)+2,11)),0)+IF(LEN(AA66)&gt;0,IF(MID(AA66,1,1)&lt;&gt;"-",MOD(AA66,100),IF(MOD(ABS(AA66),100)&gt;9,MOD(ABS(AA66),100)+2,11)),0)+IF(LEN(AB66)&gt;0,IF(MID(AB66,1,1)&lt;&gt;"-",MOD(AB66,100),IF(MOD(ABS(AB66),100)&gt;9,MOD(ABS(AB66),100)+2,11)),0)+IF(LEN(AC66)&gt;0,IF(MID(AC66,1,1)&lt;&gt;"-",MOD(AC66,100),IF(MOD(ABS(AC66),100)&gt;9,MOD(ABS(AC66),100)+2,11)),0)+IF(LEN(AD66)&gt;0,IF(MID(AD66,1,1)&lt;&gt;"-",MOD(AD66,100),IF(MOD(ABS(AD66),100)&gt;9,MOD(ABS(AD66),100)+2,11)),0))</f>
        <v>7</v>
      </c>
      <c r="AR66" s="93">
        <f>AP66-AQ66</f>
        <v>26</v>
      </c>
      <c r="AS66" s="75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53</v>
      </c>
      <c r="AT66" t="str">
        <f>IF($A66&gt;0,IF(VLOOKUP($A66,seznam!$A$2:$C$152,2)&gt;0,VLOOKUP($A66,seznam!$A$2:$C$152,2),"------"),"------")</f>
        <v>Klusáček Ben</v>
      </c>
    </row>
    <row r="67" spans="1:46" ht="13.5" customHeight="1" thickBot="1">
      <c r="A67" s="128"/>
      <c r="B67" s="150"/>
      <c r="C67" s="27" t="str">
        <f>IF(A66&gt;0,IF(VLOOKUP(A66,seznam!$A$2:$C$152,2)&gt;0,VLOOKUP(A66,seznam!$A$2:$C$152,2),"------"),"------")</f>
        <v>Klusáček Ben</v>
      </c>
      <c r="D67" s="156"/>
      <c r="E67" s="156"/>
      <c r="F67" s="157"/>
      <c r="G67" s="153"/>
      <c r="H67" s="151"/>
      <c r="I67" s="152"/>
      <c r="J67" s="153"/>
      <c r="K67" s="151"/>
      <c r="L67" s="152"/>
      <c r="M67" s="153"/>
      <c r="N67" s="151"/>
      <c r="O67" s="159"/>
      <c r="P67" s="160"/>
      <c r="Q67" s="151"/>
      <c r="R67" s="152"/>
      <c r="S67" s="161"/>
      <c r="T67" s="186"/>
      <c r="U67" s="122"/>
      <c r="V67" s="28">
        <v>2</v>
      </c>
      <c r="W67" s="5" t="str">
        <f>C69</f>
        <v>Hampl Petr</v>
      </c>
      <c r="X67" s="8" t="s">
        <v>10</v>
      </c>
      <c r="Y67" s="29" t="str">
        <f>C71</f>
        <v>Kopanický Aleš</v>
      </c>
      <c r="Z67" s="57" t="s">
        <v>194</v>
      </c>
      <c r="AA67" s="58" t="s">
        <v>193</v>
      </c>
      <c r="AB67" s="58" t="s">
        <v>202</v>
      </c>
      <c r="AC67" s="58" t="s">
        <v>135</v>
      </c>
      <c r="AD67" s="59" t="s">
        <v>201</v>
      </c>
      <c r="AE67" s="26">
        <f t="shared" si="48"/>
        <v>3</v>
      </c>
      <c r="AF67" s="13" t="s">
        <v>7</v>
      </c>
      <c r="AG67" s="12">
        <f t="shared" si="49"/>
        <v>2</v>
      </c>
      <c r="AH67" s="64"/>
      <c r="AJ67">
        <f>IF(ISBLANK(U68), A68,0)</f>
        <v>54</v>
      </c>
      <c r="AK67">
        <f>IF(ISBLANK(U70), A70,0)</f>
        <v>18</v>
      </c>
      <c r="AO67" s="201"/>
      <c r="AP67" s="50">
        <f>IF(OR(VALUE($AJ67)=0,VALUE($AK67)=0), "0",IF(LEN(Z67)&gt;0,IF(MID(Z67,1,1)&lt;&gt;"-",IF(MOD(ABS(Z67),100)&gt;9,MOD(ABS(Z67),100)+2,11),MOD(ABS(Z67),100)),0)+IF(LEN(AA67)&gt;0,IF(MID(AA67,1,1)&lt;&gt;"-",IF(MOD(ABS(AA67),100)&gt;9,MOD(ABS(AA67),100)+2,11),MOD(ABS(AA67),100)),0)+IF(LEN(AB67)&gt;0,IF(MID(AB67,1,1)&lt;&gt;"-",IF(MOD(ABS(AB67),100)&gt;9,MOD(ABS(AB67),100)+2,11),MOD(ABS(AB67),100)),0)+IF(LEN(AC67)&gt;0,IF(MID(AC67,1,1)&lt;&gt;"-",IF(MOD(ABS(AC67),100)&gt;9,MOD(ABS(AC67),100)+2,11),MOD(ABS(AC67),100)),0)+IF(LEN(AD67)&gt;0,IF(MID(AD67,1,1)&lt;&gt;"-",IF(MOD(ABS(AD67),100)&gt;9,MOD(ABS(AD67),100)+2,11),MOD(ABS(AD67),100)),0))</f>
        <v>46</v>
      </c>
      <c r="AQ67" s="49">
        <f>IF(OR(VALUE($AJ67)=0,VALUE($AK67)=0), "0",IF(LEN(Z67)&gt;0,IF(MID(Z67,1,1)&lt;&gt;"-",MOD(Z67,100),IF(MOD(ABS(Z67),100)&gt;9,MOD(ABS(Z67),100)+2,11)),0)+IF(LEN(AA67)&gt;0,IF(MID(AA67,1,1)&lt;&gt;"-",MOD(AA67,100),IF(MOD(ABS(AA67),100)&gt;9,MOD(ABS(AA67),100)+2,11)),0)+IF(LEN(AB67)&gt;0,IF(MID(AB67,1,1)&lt;&gt;"-",MOD(AB67,100),IF(MOD(ABS(AB67),100)&gt;9,MOD(ABS(AB67),100)+2,11)),0)+IF(LEN(AC67)&gt;0,IF(MID(AC67,1,1)&lt;&gt;"-",MOD(AC67,100),IF(MOD(ABS(AC67),100)&gt;9,MOD(ABS(AC67),100)+2,11)),0)+IF(LEN(AD67)&gt;0,IF(MID(AD67,1,1)&lt;&gt;"-",MOD(AD67,100),IF(MOD(ABS(AD67),100)&gt;9,MOD(ABS(AD67),100)+2,11)),0))</f>
        <v>34</v>
      </c>
      <c r="AR67" s="93">
        <f t="shared" ref="AR67:AR71" si="50">AP67-AQ67</f>
        <v>12</v>
      </c>
    </row>
    <row r="68" spans="1:46" ht="12.75" customHeight="1" thickBot="1">
      <c r="A68" s="128">
        <f>IF(ISNA(MATCH(2,T46:T53,0)),, INDEX(A46:A53,MATCH(2,T46:T53,0)))</f>
        <v>54</v>
      </c>
      <c r="B68" s="130">
        <v>2</v>
      </c>
      <c r="C68" s="20" t="str">
        <f>IF(A68&gt;0,IF(VLOOKUP(A68,seznam!$A$2:$C$152,3)&gt;0,VLOOKUP(A68,seznam!$A$2:$C$152,3),"------"),"------")</f>
        <v>Blansko</v>
      </c>
      <c r="D68" s="132">
        <f>I66</f>
        <v>0</v>
      </c>
      <c r="E68" s="132" t="str">
        <f>H66</f>
        <v>:</v>
      </c>
      <c r="F68" s="134">
        <f>G66</f>
        <v>3</v>
      </c>
      <c r="G68" s="138"/>
      <c r="H68" s="139"/>
      <c r="I68" s="154"/>
      <c r="J68" s="136">
        <f>AE67</f>
        <v>3</v>
      </c>
      <c r="K68" s="132" t="str">
        <f>AF67</f>
        <v>:</v>
      </c>
      <c r="L68" s="134">
        <f>AG67</f>
        <v>2</v>
      </c>
      <c r="M68" s="136">
        <f>AE70</f>
        <v>3</v>
      </c>
      <c r="N68" s="132" t="str">
        <f>AF70</f>
        <v>:</v>
      </c>
      <c r="O68" s="158">
        <f>AG70</f>
        <v>0</v>
      </c>
      <c r="P68" s="144">
        <f>D68+J68+M68</f>
        <v>6</v>
      </c>
      <c r="Q68" s="132" t="s">
        <v>7</v>
      </c>
      <c r="R68" s="134">
        <f>F68+L68+O68</f>
        <v>5</v>
      </c>
      <c r="S68" s="146">
        <f>IF(D68&gt;F68,2,IF(AND(D68&lt;F68,E68=":"),1,0))+IF(J68&gt;L68,2,IF(AND(J68&lt;L68,K68=":"),1,0))+IF(M68&gt;O68,2,IF(AND(M68&lt;O68,N68=":"),1,0))</f>
        <v>5</v>
      </c>
      <c r="T68" s="188">
        <v>10</v>
      </c>
      <c r="U68" s="122"/>
      <c r="V68" s="28">
        <v>3</v>
      </c>
      <c r="W68" s="5" t="str">
        <f>C73</f>
        <v>Řehoř Robin</v>
      </c>
      <c r="X68" s="9" t="s">
        <v>10</v>
      </c>
      <c r="Y68" s="29" t="str">
        <f>C71</f>
        <v>Kopanický Aleš</v>
      </c>
      <c r="Z68" s="23">
        <f>IF(OR(ISNA(MATCH("a",AI56:AI61,0)), ISBLANK( INDEX(Z56:AD61,MATCH("a",AI56:AI61,0),1))  ),  "",   IF(INDEX(AJ56:AK61,MATCH("a",AI56:AI61,0),1)=AJ68,INDEX(Z56:AD61,MATCH("a",AI56:AI61,0),1),-1*INDEX(Z56:AD61,MATCH("a",AI56:AI61,0),1)))</f>
        <v>-7</v>
      </c>
      <c r="AA68" s="25">
        <f>IF(OR(ISNA(MATCH("a",AI56:AI61,0)), ISBLANK( INDEX(Z56:AD61,MATCH("a",AI56:AI61,0),2))  ),  "",   IF(INDEX(AJ56:AK61,MATCH("a",AI56:AI61,0),1)=AJ68,INDEX(Z56:AD61,MATCH("a",AI56:AI61,0),2),-1*INDEX(Z56:AD61,MATCH("a",AI56:AI61,0),2)))</f>
        <v>-7</v>
      </c>
      <c r="AB68" s="24">
        <f>IF(OR(ISNA(MATCH("a",AI56:AI61,0)), ISBLANK( INDEX(Z56:AD61,MATCH("a",AI56:AI61,0),3))  ),  "",   IF(INDEX(AJ56:AK61,MATCH("a",AI56:AI61,0),1)=AJ68,INDEX(Z56:AD61,MATCH("a",AI56:AI61,0),3),-1*INDEX(Z56:AD61,MATCH("a",AI56:AI61,0),3)))</f>
        <v>10</v>
      </c>
      <c r="AC68" s="24">
        <f>IF(OR(ISNA(MATCH("a",AI56:AI61,0)), ISBLANK( INDEX(Z56:AD61,MATCH("a",AI56:AI61,0),4))  ),  "",   IF(INDEX(AJ56:AK61,MATCH("a",AI56:AI61,0),1)=AJ68,INDEX(Z56:AD61,MATCH("a",AI56:AI61,0),4),-1*INDEX(Z56:AD61,MATCH("a",AI56:AI61,0),4)))</f>
        <v>-9</v>
      </c>
      <c r="AD68" s="114" t="str">
        <f>IF(OR(ISNA(MATCH("a",AI56:AI61,0)), ISBLANK( INDEX(Z56:AD61,MATCH("a",AI56:AI61,0),5))  ),  "",   IF(INDEX(AJ56:AK61,MATCH("a",AI56:AI61,0),1)=AJ68,INDEX(Z56:AD61,MATCH("a",AI56:AI61,0),5),-1*INDEX(Z56:AD61,MATCH("a",AI56:AI61,0),5)))</f>
        <v/>
      </c>
      <c r="AE68" s="26">
        <f t="shared" si="48"/>
        <v>1</v>
      </c>
      <c r="AF68" s="13" t="s">
        <v>7</v>
      </c>
      <c r="AG68" s="12">
        <f t="shared" si="49"/>
        <v>3</v>
      </c>
      <c r="AH68" s="64"/>
      <c r="AJ68">
        <f>IF(ISBLANK(U72), A72,0)</f>
        <v>41</v>
      </c>
      <c r="AK68">
        <f>IF(ISBLANK(U70), A70,0)</f>
        <v>18</v>
      </c>
      <c r="AM68">
        <f>A68</f>
        <v>54</v>
      </c>
      <c r="AN68">
        <f>IF(ISBLANK(  T68),"",T68)</f>
        <v>10</v>
      </c>
      <c r="AO68" s="200">
        <f t="shared" ref="AO68" si="51">IF($S68=0,"", IF(COUNTIF($S$66:$S$72,$S68)&gt;1, "",  _xlfn.RANK.EQ($S68,$S$66:$S$72,0)+($AI$44-1)*8  ))</f>
        <v>10</v>
      </c>
      <c r="AP68" s="50">
        <f>IF(OR(VALUE($AJ68)=0,VALUE($AK68)=0), "0",IF(LEN(Z68)&gt;0,IF(MID(Z68,1,1)&lt;&gt;"-",IF(MOD(ABS(Z68),100)&gt;9,MOD(ABS(Z68),100)+2,11),MOD(ABS(Z68),100)),0)+IF(LEN(AA68)&gt;0,IF(MID(AA68,1,1)&lt;&gt;"-",IF(MOD(ABS(AA68),100)&gt;9,MOD(ABS(AA68),100)+2,11),MOD(ABS(AA68),100)),0)+IF(LEN(AB68)&gt;0,IF(MID(AB68,1,1)&lt;&gt;"-",IF(MOD(ABS(AB68),100)&gt;9,MOD(ABS(AB68),100)+2,11),MOD(ABS(AB68),100)),0)+IF(LEN(AC68)&gt;0,IF(MID(AC68,1,1)&lt;&gt;"-",IF(MOD(ABS(AC68),100)&gt;9,MOD(ABS(AC68),100)+2,11),MOD(ABS(AC68),100)),0)+IF(LEN(AD68)&gt;0,IF(MID(AD68,1,1)&lt;&gt;"-",IF(MOD(ABS(AD68),100)&gt;9,MOD(ABS(AD68),100)+2,11),MOD(ABS(AD68),100)),0))</f>
        <v>35</v>
      </c>
      <c r="AQ68" s="49">
        <f t="shared" ref="AQ68:AQ71" si="52">IF(OR(VALUE($AJ68)=0,VALUE($AK68)=0), "0",IF(LEN(Z68)&gt;0,IF(MID(Z68,1,1)&lt;&gt;"-",MOD(Z68,100),IF(MOD(ABS(Z68),100)&gt;9,MOD(ABS(Z68),100)+2,11)),0)+IF(LEN(AA68)&gt;0,IF(MID(AA68,1,1)&lt;&gt;"-",MOD(AA68,100),IF(MOD(ABS(AA68),100)&gt;9,MOD(ABS(AA68),100)+2,11)),0)+IF(LEN(AB68)&gt;0,IF(MID(AB68,1,1)&lt;&gt;"-",MOD(AB68,100),IF(MOD(ABS(AB68),100)&gt;9,MOD(ABS(AB68),100)+2,11)),0)+IF(LEN(AC68)&gt;0,IF(MID(AC68,1,1)&lt;&gt;"-",MOD(AC68,100),IF(MOD(ABS(AC68),100)&gt;9,MOD(ABS(AC68),100)+2,11)),0)+IF(LEN(AD68)&gt;0,IF(MID(AD68,1,1)&lt;&gt;"-",MOD(AD68,100),IF(MOD(ABS(AD68),100)&gt;9,MOD(ABS(AD68),100)+2,11)),0))</f>
        <v>43</v>
      </c>
      <c r="AR68" s="93">
        <f t="shared" si="50"/>
        <v>-8</v>
      </c>
      <c r="AS68" s="75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14</v>
      </c>
      <c r="AT68" t="str">
        <f>IF($A68&gt;0,IF(VLOOKUP($A68,seznam!$A$2:$C$152,2)&gt;0,VLOOKUP($A68,seznam!$A$2:$C$152,2),"------"),"------")</f>
        <v>Hampl Petr</v>
      </c>
    </row>
    <row r="69" spans="1:46" ht="13.5" customHeight="1" thickBot="1">
      <c r="A69" s="128"/>
      <c r="B69" s="150"/>
      <c r="C69" s="27" t="str">
        <f>IF(A68&gt;0,IF(VLOOKUP(A68,seznam!$A$2:$C$152,2)&gt;0,VLOOKUP(A68,seznam!$A$2:$C$152,2),"------"),"------")</f>
        <v>Hampl Petr</v>
      </c>
      <c r="D69" s="151"/>
      <c r="E69" s="151"/>
      <c r="F69" s="152"/>
      <c r="G69" s="155"/>
      <c r="H69" s="156"/>
      <c r="I69" s="157"/>
      <c r="J69" s="153"/>
      <c r="K69" s="151"/>
      <c r="L69" s="152"/>
      <c r="M69" s="153"/>
      <c r="N69" s="151"/>
      <c r="O69" s="159"/>
      <c r="P69" s="165"/>
      <c r="Q69" s="166"/>
      <c r="R69" s="167"/>
      <c r="S69" s="161"/>
      <c r="T69" s="186"/>
      <c r="U69" s="122"/>
      <c r="V69" s="28">
        <v>4</v>
      </c>
      <c r="W69" s="5" t="str">
        <f>C67</f>
        <v>Klusáček Ben</v>
      </c>
      <c r="X69" s="8" t="s">
        <v>10</v>
      </c>
      <c r="Y69" s="29" t="str">
        <f>C69</f>
        <v>Hampl Petr</v>
      </c>
      <c r="Z69" s="36" t="str">
        <f>IF(OR(ISNA(MATCH("a",AI46:AI51,0)), ISBLANK( INDEX(Z46:AD51,MATCH("a",AI46:AI51,0),1))  ),  "",   IF(INDEX(AJ46:AK51,MATCH("a",AI46:AI51,0),1)=AJ69,INDEX(Z46:AD51,MATCH("a",AI46:AI51,0),1),-1*INDEX(Z46:AD51,MATCH("a",AI46:AI51,0),1)))</f>
        <v>6</v>
      </c>
      <c r="AA69" s="37" t="str">
        <f>IF(OR(ISNA(MATCH("a",AI46:AI51,0)), ISBLANK( INDEX(Z46:AD51,MATCH("a",AI46:AI51,0),2))  ),  "",   IF(INDEX(AJ46:AK51,MATCH("a",AI46:AI51,0),1)=AJ69,INDEX(Z46:AD51,MATCH("a",AI46:AI51,0),2),-1*INDEX(Z46:AD51,MATCH("a",AI46:AI51,0),2)))</f>
        <v>3</v>
      </c>
      <c r="AB69" s="37" t="str">
        <f>IF(OR(ISNA(MATCH("a",AI46:AI51,0)), ISBLANK( INDEX(Z46:AD51,MATCH("a",AI46:AI51,0),3))  ),  "",   IF(INDEX(AJ46:AK51,MATCH("a",AI46:AI51,0),1)=AJ69,INDEX(Z46:AD51,MATCH("a",AI46:AI51,0),3),-1*INDEX(Z46:AD51,MATCH("a",AI46:AI51,0),3)))</f>
        <v>9</v>
      </c>
      <c r="AC69" s="37" t="str">
        <f>IF(OR(ISNA(MATCH("a",AI46:AI51,0)), ISBLANK( INDEX(Z46:AD51,MATCH("a",AI46:AI51,0),4))  ),  "",   IF(INDEX(AJ46:AK51,MATCH("a",AI46:AI51,0),1)=AJ69,INDEX(Z46:AD51,MATCH("a",AI46:AI51,0),4),-1*INDEX(Z46:AD51,MATCH("a",AI46:AI51,0),4)))</f>
        <v/>
      </c>
      <c r="AD69" s="115" t="str">
        <f>IF(OR(ISNA(MATCH("a",AI46:AI51,0)), ISBLANK( INDEX(Z46:AD51,MATCH("a",AI46:AI51,0),5))  ),  "",   IF(INDEX(AJ46:AK51,MATCH("a",AI46:AI51,0),1)=AJ69,INDEX(Z46:AD51,MATCH("a",AI46:AI51,0),5),-1*INDEX(Z46:AD51,MATCH("a",AI46:AI51,0),5)))</f>
        <v/>
      </c>
      <c r="AE69" s="26">
        <f t="shared" si="48"/>
        <v>3</v>
      </c>
      <c r="AF69" s="13" t="s">
        <v>7</v>
      </c>
      <c r="AG69" s="12">
        <f t="shared" si="49"/>
        <v>0</v>
      </c>
      <c r="AH69" s="64"/>
      <c r="AJ69">
        <f>IF(ISBLANK(U66), A66,0)</f>
        <v>32</v>
      </c>
      <c r="AK69">
        <f>IF(ISBLANK(U68), A68,0)</f>
        <v>54</v>
      </c>
      <c r="AO69" s="201"/>
      <c r="AP69" s="50">
        <f t="shared" ref="AP69:AP71" si="53">IF(OR(VALUE($AJ69)=0,VALUE($AK69)=0), "0",IF(LEN(Z69)&gt;0,IF(MID(Z69,1,1)&lt;&gt;"-",IF(MOD(ABS(Z69),100)&gt;9,MOD(ABS(Z69),100)+2,11),MOD(ABS(Z69),100)),0)+IF(LEN(AA69)&gt;0,IF(MID(AA69,1,1)&lt;&gt;"-",IF(MOD(ABS(AA69),100)&gt;9,MOD(ABS(AA69),100)+2,11),MOD(ABS(AA69),100)),0)+IF(LEN(AB69)&gt;0,IF(MID(AB69,1,1)&lt;&gt;"-",IF(MOD(ABS(AB69),100)&gt;9,MOD(ABS(AB69),100)+2,11),MOD(ABS(AB69),100)),0)+IF(LEN(AC69)&gt;0,IF(MID(AC69,1,1)&lt;&gt;"-",IF(MOD(ABS(AC69),100)&gt;9,MOD(ABS(AC69),100)+2,11),MOD(ABS(AC69),100)),0)+IF(LEN(AD69)&gt;0,IF(MID(AD69,1,1)&lt;&gt;"-",IF(MOD(ABS(AD69),100)&gt;9,MOD(ABS(AD69),100)+2,11),MOD(ABS(AD69),100)),0))</f>
        <v>33</v>
      </c>
      <c r="AQ69" s="49">
        <f t="shared" si="52"/>
        <v>18</v>
      </c>
      <c r="AR69" s="93">
        <f t="shared" si="50"/>
        <v>15</v>
      </c>
    </row>
    <row r="70" spans="1:46" ht="12.75" customHeight="1" thickBot="1">
      <c r="A70" s="128">
        <f>IF(ISNA(MATCH(1,T56:T63,0)),, INDEX(A56:A63,MATCH(1,T56:T63,0)))</f>
        <v>18</v>
      </c>
      <c r="B70" s="130">
        <v>3</v>
      </c>
      <c r="C70" s="20" t="str">
        <f>IF(A70&gt;0,IF(VLOOKUP(A70,seznam!$A$2:$C$152,3)&gt;0,VLOOKUP(A70,seznam!$A$2:$C$152,3),"------"),"------")</f>
        <v>Blansko</v>
      </c>
      <c r="D70" s="132">
        <f>L66</f>
        <v>0</v>
      </c>
      <c r="E70" s="132" t="str">
        <f>K66</f>
        <v>:</v>
      </c>
      <c r="F70" s="134">
        <f>J66</f>
        <v>3</v>
      </c>
      <c r="G70" s="136">
        <f>L68</f>
        <v>2</v>
      </c>
      <c r="H70" s="132" t="str">
        <f>K68</f>
        <v>:</v>
      </c>
      <c r="I70" s="134">
        <f>J68</f>
        <v>3</v>
      </c>
      <c r="J70" s="138"/>
      <c r="K70" s="139"/>
      <c r="L70" s="154"/>
      <c r="M70" s="136">
        <f>AG68</f>
        <v>3</v>
      </c>
      <c r="N70" s="132" t="str">
        <f>AF68</f>
        <v>:</v>
      </c>
      <c r="O70" s="158">
        <f>AE68</f>
        <v>1</v>
      </c>
      <c r="P70" s="144">
        <f>D70+G70+M70</f>
        <v>5</v>
      </c>
      <c r="Q70" s="132" t="s">
        <v>7</v>
      </c>
      <c r="R70" s="134">
        <f>F70+I70+O70</f>
        <v>7</v>
      </c>
      <c r="S70" s="146">
        <f>IF(D70&gt;F70,2,IF(AND(D70&lt;F70,E70=":"),1,0))+IF(G70&gt;I70,2,IF(AND(G70&lt;I70,H70=":"),1,0))+IF(M70&gt;O70,2,IF(AND(M70&lt;O70,N70=":"),1,0))</f>
        <v>4</v>
      </c>
      <c r="T70" s="185">
        <v>11</v>
      </c>
      <c r="U70" s="122"/>
      <c r="V70" s="28">
        <v>5</v>
      </c>
      <c r="W70" s="5" t="str">
        <f>C69</f>
        <v>Hampl Petr</v>
      </c>
      <c r="X70" s="8" t="s">
        <v>10</v>
      </c>
      <c r="Y70" s="29" t="str">
        <f>C73</f>
        <v>Řehoř Robin</v>
      </c>
      <c r="Z70" s="60" t="s">
        <v>204</v>
      </c>
      <c r="AA70" s="61" t="s">
        <v>204</v>
      </c>
      <c r="AB70" s="61" t="s">
        <v>135</v>
      </c>
      <c r="AC70" s="61"/>
      <c r="AD70" s="62"/>
      <c r="AE70" s="26">
        <f t="shared" si="48"/>
        <v>3</v>
      </c>
      <c r="AF70" s="13" t="s">
        <v>7</v>
      </c>
      <c r="AG70" s="12">
        <f t="shared" si="49"/>
        <v>0</v>
      </c>
      <c r="AH70" s="64"/>
      <c r="AJ70">
        <f>IF(ISBLANK(U68), A68,0)</f>
        <v>54</v>
      </c>
      <c r="AK70">
        <f>IF(ISBLANK(U72), A72,0)</f>
        <v>41</v>
      </c>
      <c r="AM70">
        <f>A70</f>
        <v>18</v>
      </c>
      <c r="AN70">
        <f>IF(ISBLANK(  T70),"",T70)</f>
        <v>11</v>
      </c>
      <c r="AO70" s="200">
        <f t="shared" ref="AO70" si="54">IF($S70=0,"", IF(COUNTIF($S$66:$S$72,$S70)&gt;1, "",  _xlfn.RANK.EQ($S70,$S$66:$S$72,0)+($AI$44-1)*8  ))</f>
        <v>11</v>
      </c>
      <c r="AP70" s="50">
        <f t="shared" si="53"/>
        <v>33</v>
      </c>
      <c r="AQ70" s="49">
        <f t="shared" si="52"/>
        <v>16</v>
      </c>
      <c r="AR70" s="93">
        <f t="shared" si="50"/>
        <v>17</v>
      </c>
      <c r="AS70" s="75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-16</v>
      </c>
      <c r="AT70" t="str">
        <f>IF($A70&gt;0,IF(VLOOKUP($A70,seznam!$A$2:$C$152,2)&gt;0,VLOOKUP($A70,seznam!$A$2:$C$152,2),"------"),"------")</f>
        <v>Kopanický Aleš</v>
      </c>
    </row>
    <row r="71" spans="1:46" ht="13.5" customHeight="1" thickBot="1">
      <c r="A71" s="128"/>
      <c r="B71" s="150"/>
      <c r="C71" s="27" t="str">
        <f>IF(A70&gt;0,IF(VLOOKUP(A70,seznam!$A$2:$C$152,2)&gt;0,VLOOKUP(A70,seznam!$A$2:$C$152,2),"------"),"------")</f>
        <v>Kopanický Aleš</v>
      </c>
      <c r="D71" s="151"/>
      <c r="E71" s="151"/>
      <c r="F71" s="152"/>
      <c r="G71" s="153"/>
      <c r="H71" s="151"/>
      <c r="I71" s="152"/>
      <c r="J71" s="155"/>
      <c r="K71" s="156"/>
      <c r="L71" s="157"/>
      <c r="M71" s="153"/>
      <c r="N71" s="151"/>
      <c r="O71" s="159"/>
      <c r="P71" s="160"/>
      <c r="Q71" s="151"/>
      <c r="R71" s="152"/>
      <c r="S71" s="161"/>
      <c r="T71" s="186"/>
      <c r="U71" s="122"/>
      <c r="V71" s="34">
        <v>6</v>
      </c>
      <c r="W71" s="6" t="str">
        <f>C71</f>
        <v>Kopanický Aleš</v>
      </c>
      <c r="X71" s="10" t="s">
        <v>10</v>
      </c>
      <c r="Y71" s="35" t="str">
        <f>C67</f>
        <v>Klusáček Ben</v>
      </c>
      <c r="Z71" s="36" t="s">
        <v>194</v>
      </c>
      <c r="AA71" s="37" t="s">
        <v>213</v>
      </c>
      <c r="AB71" s="37" t="s">
        <v>200</v>
      </c>
      <c r="AC71" s="37"/>
      <c r="AD71" s="38"/>
      <c r="AE71" s="74">
        <f t="shared" si="48"/>
        <v>0</v>
      </c>
      <c r="AF71" s="14" t="s">
        <v>7</v>
      </c>
      <c r="AG71" s="19">
        <f t="shared" si="49"/>
        <v>3</v>
      </c>
      <c r="AH71" s="64"/>
      <c r="AJ71">
        <f>IF(ISBLANK(U70), A70,0)</f>
        <v>18</v>
      </c>
      <c r="AK71">
        <f>IF(ISBLANK(U66), A66,0)</f>
        <v>32</v>
      </c>
      <c r="AO71" s="201"/>
      <c r="AP71" s="50">
        <f t="shared" si="53"/>
        <v>21</v>
      </c>
      <c r="AQ71" s="49">
        <f t="shared" si="52"/>
        <v>33</v>
      </c>
      <c r="AR71" s="93">
        <f t="shared" si="50"/>
        <v>-12</v>
      </c>
    </row>
    <row r="72" spans="1:46" ht="12.75" customHeight="1">
      <c r="A72" s="128">
        <f>IF(ISNA(MATCH(2,T56:T63,0)),, INDEX(A56:A63,MATCH(2,T56:T63,0)))</f>
        <v>41</v>
      </c>
      <c r="B72" s="130">
        <v>4</v>
      </c>
      <c r="C72" s="20" t="str">
        <f>IF(A72&gt;0,IF(VLOOKUP(A72,seznam!$A$2:$C$152,3)&gt;0,VLOOKUP(A72,seznam!$A$2:$C$152,3),"------"),"------")</f>
        <v>V. Opatovice</v>
      </c>
      <c r="D72" s="132">
        <f>O66</f>
        <v>0</v>
      </c>
      <c r="E72" s="132" t="str">
        <f>N66</f>
        <v>:</v>
      </c>
      <c r="F72" s="134">
        <f>M66</f>
        <v>3</v>
      </c>
      <c r="G72" s="136">
        <f>O68</f>
        <v>0</v>
      </c>
      <c r="H72" s="132" t="str">
        <f>N68</f>
        <v>:</v>
      </c>
      <c r="I72" s="134">
        <f>M68</f>
        <v>3</v>
      </c>
      <c r="J72" s="136">
        <f>O70</f>
        <v>1</v>
      </c>
      <c r="K72" s="132" t="str">
        <f>N70</f>
        <v>:</v>
      </c>
      <c r="L72" s="134">
        <f>M70</f>
        <v>3</v>
      </c>
      <c r="M72" s="138"/>
      <c r="N72" s="139"/>
      <c r="O72" s="140"/>
      <c r="P72" s="144">
        <f>D72+G72+J72</f>
        <v>1</v>
      </c>
      <c r="Q72" s="132" t="s">
        <v>7</v>
      </c>
      <c r="R72" s="134">
        <f>F72+I72+L72</f>
        <v>9</v>
      </c>
      <c r="S72" s="146">
        <f>IF(D72&gt;F72,2,IF(AND(D72&lt;F72,E72=":"),1,0))+IF(G72&gt;I72,2,IF(AND(G72&lt;I72,H72=":"),1,0))+IF(J72&gt;L72,2,IF(AND(J72&lt;L72,K72=":"),1,0))</f>
        <v>3</v>
      </c>
      <c r="T72" s="148">
        <v>12</v>
      </c>
      <c r="U72" s="123"/>
      <c r="AH72" s="64"/>
      <c r="AM72">
        <f>A72</f>
        <v>41</v>
      </c>
      <c r="AN72">
        <f>IF(ISBLANK(  T72),"",T72)</f>
        <v>12</v>
      </c>
      <c r="AO72" s="202">
        <f t="shared" ref="AO72" si="55">IF($S72=0,"", IF(COUNTIF($S$66:$S$72,$S72)&gt;1, "",  _xlfn.RANK.EQ($S72,$S$66:$S$72,0)+($AI$44-1)*8  ))</f>
        <v>12</v>
      </c>
      <c r="AP72" s="47"/>
      <c r="AR72" s="93"/>
      <c r="AS72" s="75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-51</v>
      </c>
      <c r="AT72" t="str">
        <f>IF($A72&gt;0,IF(VLOOKUP($A72,seznam!$A$2:$C$152,2)&gt;0,VLOOKUP($A72,seznam!$A$2:$C$152,2),"------"),"------")</f>
        <v>Řehoř Robin</v>
      </c>
    </row>
    <row r="73" spans="1:46" ht="13.5" customHeight="1" thickBot="1">
      <c r="A73" s="129"/>
      <c r="B73" s="131"/>
      <c r="C73" s="41" t="str">
        <f>IF(A72&gt;0,IF(VLOOKUP(A72,seznam!$A$2:$C$152,2)&gt;0,VLOOKUP(A72,seznam!$A$2:$C$152,2),"------"),"------")</f>
        <v>Řehoř Robin</v>
      </c>
      <c r="D73" s="133"/>
      <c r="E73" s="133"/>
      <c r="F73" s="135"/>
      <c r="G73" s="137"/>
      <c r="H73" s="133"/>
      <c r="I73" s="135"/>
      <c r="J73" s="137"/>
      <c r="K73" s="133"/>
      <c r="L73" s="135"/>
      <c r="M73" s="141"/>
      <c r="N73" s="142"/>
      <c r="O73" s="143"/>
      <c r="P73" s="145"/>
      <c r="Q73" s="133"/>
      <c r="R73" s="135"/>
      <c r="S73" s="147"/>
      <c r="T73" s="187"/>
      <c r="U73" s="123"/>
      <c r="AH73" s="64"/>
      <c r="AO73" s="125"/>
      <c r="AP73" s="47"/>
      <c r="AR73" s="93"/>
    </row>
    <row r="74" spans="1:46" ht="13.5" thickBot="1">
      <c r="AH74" s="64"/>
      <c r="AP74" s="47"/>
      <c r="AR74" s="93"/>
    </row>
    <row r="75" spans="1:46" ht="13.5" thickBot="1">
      <c r="A75" s="44" t="s">
        <v>2</v>
      </c>
      <c r="B75" s="126" t="s">
        <v>25</v>
      </c>
      <c r="C75" s="127"/>
      <c r="D75" s="168">
        <v>1</v>
      </c>
      <c r="E75" s="169"/>
      <c r="F75" s="170"/>
      <c r="G75" s="171">
        <v>2</v>
      </c>
      <c r="H75" s="169"/>
      <c r="I75" s="170"/>
      <c r="J75" s="171">
        <v>3</v>
      </c>
      <c r="K75" s="169"/>
      <c r="L75" s="170"/>
      <c r="M75" s="171">
        <v>4</v>
      </c>
      <c r="N75" s="169"/>
      <c r="O75" s="172"/>
      <c r="P75" s="168" t="s">
        <v>4</v>
      </c>
      <c r="Q75" s="173"/>
      <c r="R75" s="174"/>
      <c r="S75" s="51" t="s">
        <v>5</v>
      </c>
      <c r="T75" s="45" t="s">
        <v>6</v>
      </c>
      <c r="AH75" s="64"/>
      <c r="AO75" s="16" t="s">
        <v>6</v>
      </c>
      <c r="AP75" s="47"/>
      <c r="AR75" s="93"/>
    </row>
    <row r="76" spans="1:46" ht="12.75" customHeight="1" thickBot="1">
      <c r="A76" s="175">
        <f>IF(ISNA(MATCH(3,T46:T53,0)),,INDEX(A46:A53,MATCH(3,T46:T53,0)))</f>
        <v>21</v>
      </c>
      <c r="B76" s="176">
        <v>1</v>
      </c>
      <c r="C76" s="20" t="str">
        <f>IF(A76&gt;0,IF(VLOOKUP(A76,seznam!$A$2:$C$152,3)&gt;0,VLOOKUP(A76,seznam!$A$2:$C$152,3),"------"),"------")</f>
        <v>Bořitov</v>
      </c>
      <c r="D76" s="177"/>
      <c r="E76" s="178"/>
      <c r="F76" s="179"/>
      <c r="G76" s="180">
        <f>AE79</f>
        <v>3</v>
      </c>
      <c r="H76" s="181" t="str">
        <f>AF79</f>
        <v>:</v>
      </c>
      <c r="I76" s="182">
        <f>AG79</f>
        <v>1</v>
      </c>
      <c r="J76" s="180">
        <f>AG81</f>
        <v>3</v>
      </c>
      <c r="K76" s="181" t="str">
        <f>AF81</f>
        <v>:</v>
      </c>
      <c r="L76" s="182">
        <f>AE81</f>
        <v>1</v>
      </c>
      <c r="M76" s="180">
        <f>AE76</f>
        <v>1</v>
      </c>
      <c r="N76" s="181" t="str">
        <f>AF76</f>
        <v>:</v>
      </c>
      <c r="O76" s="183">
        <f>AG76</f>
        <v>3</v>
      </c>
      <c r="P76" s="184">
        <f>G76+J76+M76</f>
        <v>7</v>
      </c>
      <c r="Q76" s="181" t="s">
        <v>7</v>
      </c>
      <c r="R76" s="182">
        <f>I76+L76+O76</f>
        <v>5</v>
      </c>
      <c r="S76" s="163">
        <f>IF(G76&gt;I76,2,IF(AND(G76&lt;I76,H76=":"),1,0))+IF(J76&gt;L76,2,IF(AND(J76&lt;L76,K76=":"),1,0))+IF(M76&gt;O76,2,IF(AND(M76&lt;O76,N76=":"),1,0))</f>
        <v>5</v>
      </c>
      <c r="T76" s="189">
        <v>13</v>
      </c>
      <c r="U76" s="122"/>
      <c r="V76" s="21">
        <v>1</v>
      </c>
      <c r="W76" s="4" t="str">
        <f>C77</f>
        <v>Kovář Jan</v>
      </c>
      <c r="X76" s="7" t="s">
        <v>10</v>
      </c>
      <c r="Y76" s="22" t="str">
        <f>C83</f>
        <v>Schön Zdeněk</v>
      </c>
      <c r="Z76" s="23" t="s">
        <v>210</v>
      </c>
      <c r="AA76" s="24" t="s">
        <v>197</v>
      </c>
      <c r="AB76" s="24" t="s">
        <v>194</v>
      </c>
      <c r="AC76" s="24" t="s">
        <v>206</v>
      </c>
      <c r="AD76" s="25"/>
      <c r="AE76" s="26">
        <f t="shared" ref="AE76:AE81" si="56">IF(OR(VALUE($AJ76)=0,VALUE($AK76)=0), "0",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)</f>
        <v>1</v>
      </c>
      <c r="AF76" s="11" t="s">
        <v>7</v>
      </c>
      <c r="AG76" s="12">
        <f t="shared" ref="AG76:AG81" si="57">IF(OR(VALUE($AJ76)=0,VALUE($AK76)=0), "0",IF(AND(LEN(Z76)&gt;0,MID(Z76,1,1)="-"),"1","0")+IF(AND(LEN(AA76)&gt;0,MID(AA76,1,1)="-"),"1","0")+IF(AND(LEN(AB76)&gt;0,MID(AB76,1,1)="-"),"1","0")+IF(AND(LEN(AC76)&gt;0,MID(AC76,1,1)="-"),"1","0")+IF(AND(LEN(AD76)&gt;0,MID(AD76,1,1)="-"),"1","0"))</f>
        <v>3</v>
      </c>
      <c r="AH76" s="64"/>
      <c r="AJ76">
        <f>IF(ISBLANK(U76), A76,0)</f>
        <v>21</v>
      </c>
      <c r="AK76">
        <f>IF(ISBLANK(U82), A82,0)</f>
        <v>22</v>
      </c>
      <c r="AM76">
        <f>A76</f>
        <v>21</v>
      </c>
      <c r="AN76">
        <f>IF(ISBLANK(  T76),"",T76)</f>
        <v>13</v>
      </c>
      <c r="AO76" s="200" t="str">
        <f>IF($S76=0,"", IF(COUNTIF($S$76:$S$82,$S76)&gt;1, "",  _xlfn.RANK.EQ($S76,$S$76:$S$82,0)+($AI$44-1)*8 +4 ))</f>
        <v/>
      </c>
      <c r="AP76" s="50">
        <f>IF(OR(VALUE($AJ76)=0,VALUE($AK76)=0), "0",IF(LEN(Z76)&gt;0,IF(MID(Z76,1,1)&lt;&gt;"-",IF(MOD(ABS(Z76),100)&gt;9,MOD(ABS(Z76),100)+2,11),MOD(ABS(Z76),100)),0)+IF(LEN(AA76)&gt;0,IF(MID(AA76,1,1)&lt;&gt;"-",IF(MOD(ABS(AA76),100)&gt;9,MOD(ABS(AA76),100)+2,11),MOD(ABS(AA76),100)),0)+IF(LEN(AB76)&gt;0,IF(MID(AB76,1,1)&lt;&gt;"-",IF(MOD(ABS(AB76),100)&gt;9,MOD(ABS(AB76),100)+2,11),MOD(ABS(AB76),100)),0)+IF(LEN(AC76)&gt;0,IF(MID(AC76,1,1)&lt;&gt;"-",IF(MOD(ABS(AC76),100)&gt;9,MOD(ABS(AC76),100)+2,11),MOD(ABS(AC76),100)),0)+IF(LEN(AD76)&gt;0,IF(MID(AD76,1,1)&lt;&gt;"-",IF(MOD(ABS(AD76),100)&gt;9,MOD(ABS(AD76),100)+2,11),MOD(ABS(AD76),100)),0))</f>
        <v>40</v>
      </c>
      <c r="AQ76" s="49">
        <f>IF(OR(VALUE($AJ76)=0,VALUE($AK76)=0), "0",IF(LEN(Z76)&gt;0,IF(MID(Z76,1,1)&lt;&gt;"-",MOD(Z76,100),IF(MOD(ABS(Z76),100)&gt;9,MOD(ABS(Z76),100)+2,11)),0)+IF(LEN(AA76)&gt;0,IF(MID(AA76,1,1)&lt;&gt;"-",MOD(AA76,100),IF(MOD(ABS(AA76),100)&gt;9,MOD(ABS(AA76),100)+2,11)),0)+IF(LEN(AB76)&gt;0,IF(MID(AB76,1,1)&lt;&gt;"-",MOD(AB76,100),IF(MOD(ABS(AB76),100)&gt;9,MOD(ABS(AB76),100)+2,11)),0)+IF(LEN(AC76)&gt;0,IF(MID(AC76,1,1)&lt;&gt;"-",MOD(AC76,100),IF(MOD(ABS(AC76),100)&gt;9,MOD(ABS(AC76),100)+2,11)),0)+IF(LEN(AD76)&gt;0,IF(MID(AD76,1,1)&lt;&gt;"-",MOD(AD76,100),IF(MOD(ABS(AD76),100)&gt;9,MOD(ABS(AD76),100)+2,11)),0))</f>
        <v>45</v>
      </c>
      <c r="AR76" s="93">
        <f>AP76-AQ76</f>
        <v>-5</v>
      </c>
      <c r="AS76" s="75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10</v>
      </c>
      <c r="AT76" t="str">
        <f>IF($A76&gt;0,IF(VLOOKUP($A76,seznam!$A$2:$C$152,2)&gt;0,VLOOKUP($A76,seznam!$A$2:$C$152,2),"------"),"------")</f>
        <v>Kovář Jan</v>
      </c>
    </row>
    <row r="77" spans="1:46" ht="13.5" customHeight="1" thickBot="1">
      <c r="A77" s="128"/>
      <c r="B77" s="150"/>
      <c r="C77" s="27" t="str">
        <f>IF(A76&gt;0,IF(VLOOKUP(A76,seznam!$A$2:$C$152,2)&gt;0,VLOOKUP(A76,seznam!$A$2:$C$152,2),"------"),"------")</f>
        <v>Kovář Jan</v>
      </c>
      <c r="D77" s="156"/>
      <c r="E77" s="156"/>
      <c r="F77" s="157"/>
      <c r="G77" s="153"/>
      <c r="H77" s="151"/>
      <c r="I77" s="152"/>
      <c r="J77" s="153"/>
      <c r="K77" s="151"/>
      <c r="L77" s="152"/>
      <c r="M77" s="153"/>
      <c r="N77" s="151"/>
      <c r="O77" s="159"/>
      <c r="P77" s="160"/>
      <c r="Q77" s="151"/>
      <c r="R77" s="152"/>
      <c r="S77" s="161"/>
      <c r="T77" s="186"/>
      <c r="U77" s="122"/>
      <c r="V77" s="28">
        <v>2</v>
      </c>
      <c r="W77" s="5" t="str">
        <f>C79</f>
        <v>Křepela David</v>
      </c>
      <c r="X77" s="8" t="s">
        <v>10</v>
      </c>
      <c r="Y77" s="29" t="str">
        <f>C81</f>
        <v>Bradáč Lukáš</v>
      </c>
      <c r="Z77" s="57" t="s">
        <v>203</v>
      </c>
      <c r="AA77" s="58" t="s">
        <v>202</v>
      </c>
      <c r="AB77" s="58" t="s">
        <v>203</v>
      </c>
      <c r="AC77" s="58"/>
      <c r="AD77" s="59"/>
      <c r="AE77" s="26">
        <f t="shared" si="56"/>
        <v>0</v>
      </c>
      <c r="AF77" s="13" t="s">
        <v>7</v>
      </c>
      <c r="AG77" s="12">
        <f t="shared" si="57"/>
        <v>3</v>
      </c>
      <c r="AH77" s="64"/>
      <c r="AJ77">
        <f>IF(ISBLANK(U78), A78,0)</f>
        <v>15</v>
      </c>
      <c r="AK77">
        <f>IF(ISBLANK(U80), A80,0)</f>
        <v>71</v>
      </c>
      <c r="AO77" s="201"/>
      <c r="AP77" s="50">
        <f>IF(OR(VALUE($AJ77)=0,VALUE($AK77)=0), "0",IF(LEN(Z77)&gt;0,IF(MID(Z77,1,1)&lt;&gt;"-",IF(MOD(ABS(Z77),100)&gt;9,MOD(ABS(Z77),100)+2,11),MOD(ABS(Z77),100)),0)+IF(LEN(AA77)&gt;0,IF(MID(AA77,1,1)&lt;&gt;"-",IF(MOD(ABS(AA77),100)&gt;9,MOD(ABS(AA77),100)+2,11),MOD(ABS(AA77),100)),0)+IF(LEN(AB77)&gt;0,IF(MID(AB77,1,1)&lt;&gt;"-",IF(MOD(ABS(AB77),100)&gt;9,MOD(ABS(AB77),100)+2,11),MOD(ABS(AB77),100)),0)+IF(LEN(AC77)&gt;0,IF(MID(AC77,1,1)&lt;&gt;"-",IF(MOD(ABS(AC77),100)&gt;9,MOD(ABS(AC77),100)+2,11),MOD(ABS(AC77),100)),0)+IF(LEN(AD77)&gt;0,IF(MID(AD77,1,1)&lt;&gt;"-",IF(MOD(ABS(AD77),100)&gt;9,MOD(ABS(AD77),100)+2,11),MOD(ABS(AD77),100)),0))</f>
        <v>23</v>
      </c>
      <c r="AQ77" s="49">
        <f>IF(OR(VALUE($AJ77)=0,VALUE($AK77)=0), "0",IF(LEN(Z77)&gt;0,IF(MID(Z77,1,1)&lt;&gt;"-",MOD(Z77,100),IF(MOD(ABS(Z77),100)&gt;9,MOD(ABS(Z77),100)+2,11)),0)+IF(LEN(AA77)&gt;0,IF(MID(AA77,1,1)&lt;&gt;"-",MOD(AA77,100),IF(MOD(ABS(AA77),100)&gt;9,MOD(ABS(AA77),100)+2,11)),0)+IF(LEN(AB77)&gt;0,IF(MID(AB77,1,1)&lt;&gt;"-",MOD(AB77,100),IF(MOD(ABS(AB77),100)&gt;9,MOD(ABS(AB77),100)+2,11)),0)+IF(LEN(AC77)&gt;0,IF(MID(AC77,1,1)&lt;&gt;"-",MOD(AC77,100),IF(MOD(ABS(AC77),100)&gt;9,MOD(ABS(AC77),100)+2,11)),0)+IF(LEN(AD77)&gt;0,IF(MID(AD77,1,1)&lt;&gt;"-",MOD(AD77,100),IF(MOD(ABS(AD77),100)&gt;9,MOD(ABS(AD77),100)+2,11)),0))</f>
        <v>33</v>
      </c>
      <c r="AR77" s="93">
        <f t="shared" ref="AR77:AR81" si="58">AP77-AQ77</f>
        <v>-10</v>
      </c>
    </row>
    <row r="78" spans="1:46" ht="13.5" customHeight="1" thickBot="1">
      <c r="A78" s="128">
        <v>15</v>
      </c>
      <c r="B78" s="130">
        <v>2</v>
      </c>
      <c r="C78" s="20" t="str">
        <f>IF(A78&gt;0,IF(VLOOKUP(A78,seznam!$A$2:$C$152,3)&gt;0,VLOOKUP(A78,seznam!$A$2:$C$152,3),"------"),"------")</f>
        <v>Zbraslavec</v>
      </c>
      <c r="D78" s="132">
        <f>I76</f>
        <v>1</v>
      </c>
      <c r="E78" s="132" t="str">
        <f>H76</f>
        <v>:</v>
      </c>
      <c r="F78" s="134">
        <f>G76</f>
        <v>3</v>
      </c>
      <c r="G78" s="138"/>
      <c r="H78" s="139"/>
      <c r="I78" s="154"/>
      <c r="J78" s="136">
        <f>AE77</f>
        <v>0</v>
      </c>
      <c r="K78" s="132" t="str">
        <f>AF77</f>
        <v>:</v>
      </c>
      <c r="L78" s="134">
        <f>AG77</f>
        <v>3</v>
      </c>
      <c r="M78" s="136">
        <f>AE80</f>
        <v>2</v>
      </c>
      <c r="N78" s="132" t="str">
        <f>AF80</f>
        <v>:</v>
      </c>
      <c r="O78" s="158">
        <f>AG80</f>
        <v>3</v>
      </c>
      <c r="P78" s="144">
        <f>D78+J78+M78</f>
        <v>3</v>
      </c>
      <c r="Q78" s="132" t="s">
        <v>7</v>
      </c>
      <c r="R78" s="134">
        <f>F78+L78+O78</f>
        <v>9</v>
      </c>
      <c r="S78" s="146">
        <f>IF(D78&gt;F78,2,IF(AND(D78&lt;F78,E78=":"),1,0))+IF(J78&gt;L78,2,IF(AND(J78&lt;L78,K78=":"),1,0))+IF(M78&gt;O78,2,IF(AND(M78&lt;O78,N78=":"),1,0))</f>
        <v>3</v>
      </c>
      <c r="T78" s="188">
        <v>16</v>
      </c>
      <c r="U78" s="122"/>
      <c r="V78" s="28">
        <v>3</v>
      </c>
      <c r="W78" s="5" t="str">
        <f>C83</f>
        <v>Schön Zdeněk</v>
      </c>
      <c r="X78" s="9" t="s">
        <v>10</v>
      </c>
      <c r="Y78" s="29" t="str">
        <f>C81</f>
        <v>Bradáč Lukáš</v>
      </c>
      <c r="Z78" s="23">
        <f>IF(OR(ISNA(MATCH("b",AI56:AI61,0)), ISBLANK( INDEX(Z56:AD61,MATCH("b",AI56:AI61,0),1))  ),  "",   IF(INDEX(AJ56:AK61,MATCH("b",AI56:AI61,0),1)=AJ78,INDEX(Z56:AD61,MATCH("b",AI56:AI61,0),1),-1*INDEX(Z56:AD61,MATCH("b",AI56:AI61,0),1)))</f>
        <v>7</v>
      </c>
      <c r="AA78" s="24">
        <f>IF(OR(ISNA(MATCH("b",AI56:AI61,0)), ISBLANK( INDEX(Z56:AD61,MATCH("b",AI56:AI61,0),2))  ),  "",   IF(INDEX(AJ56:AK61,MATCH("b",AI56:AI61,0),1)=AJ78,INDEX(Z56:AD61,MATCH("b",AI56:AI61,0),2),-1*INDEX(Z56:AD61,MATCH("b",AI56:AI61,0),2)))</f>
        <v>-6</v>
      </c>
      <c r="AB78" s="24">
        <f>IF(OR(ISNA(MATCH("b",AI56:AI61,0)), ISBLANK( INDEX(Z56:AD61,MATCH("b",AI56:AI61,0),3))  ),  "",   IF(INDEX(AJ56:AK61,MATCH("b",AI56:AI61,0),1)=AJ78,INDEX(Z56:AD61,MATCH("b",AI56:AI61,0),3),-1*INDEX(Z56:AD61,MATCH("b",AI56:AI61,0),3)))</f>
        <v>-9</v>
      </c>
      <c r="AC78" s="24">
        <f>IF(OR(ISNA(MATCH("b",AI56:AI61,0)), ISBLANK( INDEX(Z56:AD61,MATCH("b",AI56:AI61,0),4))  ),  "",   IF(INDEX(AJ56:AK61,MATCH("b",AI56:AI61,0),1)=AJ78,INDEX(Z56:AD61,MATCH("b",AI56:AI61,0),4),-1*INDEX(Z56:AD61,MATCH("b",AI56:AI61,0),4)))</f>
        <v>-10</v>
      </c>
      <c r="AD78" s="114" t="str">
        <f>IF(OR(ISNA(MATCH("b",AI56:AI61,0)), ISBLANK( INDEX(Z56:AD61,MATCH("b",AI56:AI61,0),5))  ),  "",   IF(INDEX(AJ56:AK61,MATCH("b",AI56:AI61,0),1)=AJ78,INDEX(Z56:AD61,MATCH("b",AI56:AI61,0),5),-1*INDEX(Z56:AD61,MATCH("b",AI56:AI61,0),5)))</f>
        <v/>
      </c>
      <c r="AE78" s="26">
        <f t="shared" si="56"/>
        <v>1</v>
      </c>
      <c r="AF78" s="13" t="s">
        <v>7</v>
      </c>
      <c r="AG78" s="12">
        <f t="shared" si="57"/>
        <v>3</v>
      </c>
      <c r="AH78" s="64"/>
      <c r="AJ78">
        <f>IF(ISBLANK(U82), A82,0)</f>
        <v>22</v>
      </c>
      <c r="AK78">
        <f>IF(ISBLANK(U80), A80,0)</f>
        <v>71</v>
      </c>
      <c r="AM78">
        <f>A78</f>
        <v>15</v>
      </c>
      <c r="AN78">
        <f>IF(ISBLANK(  T78),"",T78)</f>
        <v>16</v>
      </c>
      <c r="AO78" s="200">
        <f t="shared" ref="AO78" si="59">IF($S78=0,"", IF(COUNTIF($S$76:$S$82,$S78)&gt;1, "",  _xlfn.RANK.EQ($S78,$S$76:$S$82,0)+($AI$44-1)*8 +4 ))</f>
        <v>16</v>
      </c>
      <c r="AP78" s="50">
        <f>IF(OR(VALUE($AJ78)=0,VALUE($AK78)=0), "0",IF(LEN(Z78)&gt;0,IF(MID(Z78,1,1)&lt;&gt;"-",IF(MOD(ABS(Z78),100)&gt;9,MOD(ABS(Z78),100)+2,11),MOD(ABS(Z78),100)),0)+IF(LEN(AA78)&gt;0,IF(MID(AA78,1,1)&lt;&gt;"-",IF(MOD(ABS(AA78),100)&gt;9,MOD(ABS(AA78),100)+2,11),MOD(ABS(AA78),100)),0)+IF(LEN(AB78)&gt;0,IF(MID(AB78,1,1)&lt;&gt;"-",IF(MOD(ABS(AB78),100)&gt;9,MOD(ABS(AB78),100)+2,11),MOD(ABS(AB78),100)),0)+IF(LEN(AC78)&gt;0,IF(MID(AC78,1,1)&lt;&gt;"-",IF(MOD(ABS(AC78),100)&gt;9,MOD(ABS(AC78),100)+2,11),MOD(ABS(AC78),100)),0)+IF(LEN(AD78)&gt;0,IF(MID(AD78,1,1)&lt;&gt;"-",IF(MOD(ABS(AD78),100)&gt;9,MOD(ABS(AD78),100)+2,11),MOD(ABS(AD78),100)),0))</f>
        <v>36</v>
      </c>
      <c r="AQ78" s="49">
        <f t="shared" ref="AQ78:AQ81" si="60">IF(OR(VALUE($AJ78)=0,VALUE($AK78)=0), "0",IF(LEN(Z78)&gt;0,IF(MID(Z78,1,1)&lt;&gt;"-",MOD(Z78,100),IF(MOD(ABS(Z78),100)&gt;9,MOD(ABS(Z78),100)+2,11)),0)+IF(LEN(AA78)&gt;0,IF(MID(AA78,1,1)&lt;&gt;"-",MOD(AA78,100),IF(MOD(ABS(AA78),100)&gt;9,MOD(ABS(AA78),100)+2,11)),0)+IF(LEN(AB78)&gt;0,IF(MID(AB78,1,1)&lt;&gt;"-",MOD(AB78,100),IF(MOD(ABS(AB78),100)&gt;9,MOD(ABS(AB78),100)+2,11)),0)+IF(LEN(AC78)&gt;0,IF(MID(AC78,1,1)&lt;&gt;"-",MOD(AC78,100),IF(MOD(ABS(AC78),100)&gt;9,MOD(ABS(AC78),100)+2,11)),0)+IF(LEN(AD78)&gt;0,IF(MID(AD78,1,1)&lt;&gt;"-",MOD(AD78,100),IF(MOD(ABS(AD78),100)&gt;9,MOD(ABS(AD78),100)+2,11)),0))</f>
        <v>41</v>
      </c>
      <c r="AR78" s="93">
        <f t="shared" si="58"/>
        <v>-5</v>
      </c>
      <c r="AS78" s="75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-23</v>
      </c>
      <c r="AT78" t="str">
        <f>IF($A78&gt;0,IF(VLOOKUP($A78,seznam!$A$2:$C$152,2)&gt;0,VLOOKUP($A78,seznam!$A$2:$C$152,2),"------"),"------")</f>
        <v>Křepela David</v>
      </c>
    </row>
    <row r="79" spans="1:46" ht="13.5" customHeight="1" thickBot="1">
      <c r="A79" s="128"/>
      <c r="B79" s="150"/>
      <c r="C79" s="27" t="str">
        <f>IF(A78&gt;0,IF(VLOOKUP(A78,seznam!$A$2:$C$152,2)&gt;0,VLOOKUP(A78,seznam!$A$2:$C$152,2),"------"),"------")</f>
        <v>Křepela David</v>
      </c>
      <c r="D79" s="151"/>
      <c r="E79" s="151"/>
      <c r="F79" s="152"/>
      <c r="G79" s="155"/>
      <c r="H79" s="156"/>
      <c r="I79" s="157"/>
      <c r="J79" s="153"/>
      <c r="K79" s="151"/>
      <c r="L79" s="152"/>
      <c r="M79" s="153"/>
      <c r="N79" s="151"/>
      <c r="O79" s="159"/>
      <c r="P79" s="165"/>
      <c r="Q79" s="166"/>
      <c r="R79" s="167"/>
      <c r="S79" s="161"/>
      <c r="T79" s="186"/>
      <c r="U79" s="122"/>
      <c r="V79" s="28">
        <v>4</v>
      </c>
      <c r="W79" s="5" t="str">
        <f>C77</f>
        <v>Kovář Jan</v>
      </c>
      <c r="X79" s="8" t="s">
        <v>10</v>
      </c>
      <c r="Y79" s="29" t="str">
        <f>C79</f>
        <v>Křepela David</v>
      </c>
      <c r="Z79" s="36" t="str">
        <f>IF(OR(ISNA(MATCH("b",AI46:AI51,0)), ISBLANK( INDEX(Z46:AD51,MATCH("b",AI46:AI51,0),1))  ),  "",   IF(INDEX(AJ46:AK51,MATCH("b",AI46:AI51,0),1)=AJ79,INDEX(Z46:AD51,MATCH("b",AI46:AI51,0),1),-1*INDEX(Z46:AD51,MATCH("b",AI46:AI51,0),1)))</f>
        <v>6</v>
      </c>
      <c r="AA79" s="37" t="str">
        <f>IF(OR(ISNA(MATCH("b",AI46:AI51,0)), ISBLANK( INDEX(Z46:AD51,MATCH("b",AI46:AI51,0),2))  ),  "",   IF(INDEX(AJ46:AK51,MATCH("b",AI46:AI51,0),1)=AJ79,INDEX(Z46:AD51,MATCH("b",AI46:AI51,0),2),-1*INDEX(Z46:AD51,MATCH("b",AI46:AI51,0),2)))</f>
        <v>11</v>
      </c>
      <c r="AB79" s="37" t="str">
        <f>IF(OR(ISNA(MATCH("b",AI46:AI51,0)), ISBLANK( INDEX(Z46:AD51,MATCH("b",AI46:AI51,0),3))  ),  "",   IF(INDEX(AJ46:AK51,MATCH("b",AI46:AI51,0),1)=AJ79,INDEX(Z46:AD51,MATCH("b",AI46:AI51,0),3),-1*INDEX(Z46:AD51,MATCH("b",AI46:AI51,0),3)))</f>
        <v>-6</v>
      </c>
      <c r="AC79" s="37" t="str">
        <f>IF(OR(ISNA(MATCH("b",AI46:AI51,0)), ISBLANK( INDEX(Z46:AD51,MATCH("b",AI46:AI51,0),4))  ),  "",   IF(INDEX(AJ46:AK51,MATCH("b",AI46:AI51,0),1)=AJ79,INDEX(Z46:AD51,MATCH("b",AI46:AI51,0),4),-1*INDEX(Z46:AD51,MATCH("b",AI46:AI51,0),4)))</f>
        <v>7</v>
      </c>
      <c r="AD79" s="115" t="str">
        <f>IF(OR(ISNA(MATCH("b",AI46:AI51,0)), ISBLANK( INDEX(Z46:AD51,MATCH("b",AI46:AI51,0),5))  ),  "",   IF(INDEX(AJ46:AK51,MATCH("b",AI46:AI51,0),1)=AJ79,INDEX(Z46:AD51,MATCH("b",AI46:AI51,0),5),-1*INDEX(Z46:AD51,MATCH("b",AI46:AI51,0),5)))</f>
        <v/>
      </c>
      <c r="AE79" s="26">
        <f t="shared" si="56"/>
        <v>3</v>
      </c>
      <c r="AF79" s="13" t="s">
        <v>7</v>
      </c>
      <c r="AG79" s="12">
        <f t="shared" si="57"/>
        <v>1</v>
      </c>
      <c r="AH79" s="64"/>
      <c r="AJ79">
        <f>IF(ISBLANK(U76), A76,0)</f>
        <v>21</v>
      </c>
      <c r="AK79">
        <f>IF(ISBLANK(U78), A78,0)</f>
        <v>15</v>
      </c>
      <c r="AO79" s="201"/>
      <c r="AP79" s="50">
        <f t="shared" ref="AP79:AP81" si="61">IF(OR(VALUE($AJ79)=0,VALUE($AK79)=0), "0",IF(LEN(Z79)&gt;0,IF(MID(Z79,1,1)&lt;&gt;"-",IF(MOD(ABS(Z79),100)&gt;9,MOD(ABS(Z79),100)+2,11),MOD(ABS(Z79),100)),0)+IF(LEN(AA79)&gt;0,IF(MID(AA79,1,1)&lt;&gt;"-",IF(MOD(ABS(AA79),100)&gt;9,MOD(ABS(AA79),100)+2,11),MOD(ABS(AA79),100)),0)+IF(LEN(AB79)&gt;0,IF(MID(AB79,1,1)&lt;&gt;"-",IF(MOD(ABS(AB79),100)&gt;9,MOD(ABS(AB79),100)+2,11),MOD(ABS(AB79),100)),0)+IF(LEN(AC79)&gt;0,IF(MID(AC79,1,1)&lt;&gt;"-",IF(MOD(ABS(AC79),100)&gt;9,MOD(ABS(AC79),100)+2,11),MOD(ABS(AC79),100)),0)+IF(LEN(AD79)&gt;0,IF(MID(AD79,1,1)&lt;&gt;"-",IF(MOD(ABS(AD79),100)&gt;9,MOD(ABS(AD79),100)+2,11),MOD(ABS(AD79),100)),0))</f>
        <v>41</v>
      </c>
      <c r="AQ79" s="49">
        <f t="shared" si="60"/>
        <v>35</v>
      </c>
      <c r="AR79" s="93">
        <f t="shared" si="58"/>
        <v>6</v>
      </c>
    </row>
    <row r="80" spans="1:46" ht="12.75" customHeight="1" thickBot="1">
      <c r="A80" s="128">
        <f>IF(ISNA(MATCH(3,T56:T63,0)),, INDEX(A56:A63,MATCH(3,T56:T63,0)))</f>
        <v>71</v>
      </c>
      <c r="B80" s="130">
        <v>3</v>
      </c>
      <c r="C80" s="20" t="str">
        <f>IF(A80&gt;0,IF(VLOOKUP(A80,seznam!$A$2:$C$152,3)&gt;0,VLOOKUP(A80,seznam!$A$2:$C$152,3),"------"),"------")</f>
        <v>Vysočany</v>
      </c>
      <c r="D80" s="132">
        <f>L76</f>
        <v>1</v>
      </c>
      <c r="E80" s="132" t="str">
        <f>K76</f>
        <v>:</v>
      </c>
      <c r="F80" s="134">
        <f>J76</f>
        <v>3</v>
      </c>
      <c r="G80" s="136">
        <f>L78</f>
        <v>3</v>
      </c>
      <c r="H80" s="132" t="str">
        <f>K78</f>
        <v>:</v>
      </c>
      <c r="I80" s="134">
        <f>J78</f>
        <v>0</v>
      </c>
      <c r="J80" s="138"/>
      <c r="K80" s="139"/>
      <c r="L80" s="154"/>
      <c r="M80" s="136">
        <f>AG78</f>
        <v>3</v>
      </c>
      <c r="N80" s="132" t="str">
        <f>AF78</f>
        <v>:</v>
      </c>
      <c r="O80" s="158">
        <f>AE78</f>
        <v>1</v>
      </c>
      <c r="P80" s="144">
        <f>D80+G80+M80</f>
        <v>7</v>
      </c>
      <c r="Q80" s="132" t="s">
        <v>7</v>
      </c>
      <c r="R80" s="134">
        <f>F80+I80+O80</f>
        <v>4</v>
      </c>
      <c r="S80" s="146">
        <f>IF(D80&gt;F80,2,IF(AND(D80&lt;F80,E80=":"),1,0))+IF(G80&gt;I80,2,IF(AND(G80&lt;I80,H80=":"),1,0))+IF(M80&gt;O80,2,IF(AND(M80&lt;O80,N80=":"),1,0))</f>
        <v>5</v>
      </c>
      <c r="T80" s="185">
        <v>15</v>
      </c>
      <c r="U80" s="122"/>
      <c r="V80" s="28">
        <v>5</v>
      </c>
      <c r="W80" s="5" t="str">
        <f>C79</f>
        <v>Křepela David</v>
      </c>
      <c r="X80" s="8" t="s">
        <v>10</v>
      </c>
      <c r="Y80" s="29" t="str">
        <f>C83</f>
        <v>Schön Zdeněk</v>
      </c>
      <c r="Z80" s="60" t="s">
        <v>215</v>
      </c>
      <c r="AA80" s="61" t="s">
        <v>199</v>
      </c>
      <c r="AB80" s="61" t="s">
        <v>203</v>
      </c>
      <c r="AC80" s="61" t="s">
        <v>195</v>
      </c>
      <c r="AD80" s="62" t="s">
        <v>207</v>
      </c>
      <c r="AE80" s="26">
        <f t="shared" si="56"/>
        <v>2</v>
      </c>
      <c r="AF80" s="13" t="s">
        <v>7</v>
      </c>
      <c r="AG80" s="12">
        <f t="shared" si="57"/>
        <v>3</v>
      </c>
      <c r="AH80" s="64"/>
      <c r="AJ80">
        <f>IF(ISBLANK(U78), A78,0)</f>
        <v>15</v>
      </c>
      <c r="AK80">
        <f>IF(ISBLANK(U82), A82,0)</f>
        <v>22</v>
      </c>
      <c r="AM80">
        <f>A80</f>
        <v>71</v>
      </c>
      <c r="AN80">
        <f>IF(ISBLANK(  T80),"",T80)</f>
        <v>15</v>
      </c>
      <c r="AO80" s="200" t="str">
        <f t="shared" ref="AO80" si="62">IF($S80=0,"", IF(COUNTIF($S$76:$S$82,$S80)&gt;1, "",  _xlfn.RANK.EQ($S80,$S$76:$S$82,0)+($AI$44-1)*8 +4 ))</f>
        <v/>
      </c>
      <c r="AP80" s="50">
        <f t="shared" si="61"/>
        <v>48</v>
      </c>
      <c r="AQ80" s="49">
        <f t="shared" si="60"/>
        <v>55</v>
      </c>
      <c r="AR80" s="93">
        <f t="shared" si="58"/>
        <v>-7</v>
      </c>
      <c r="AS80" s="75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6</v>
      </c>
      <c r="AT80" t="str">
        <f>IF($A80&gt;0,IF(VLOOKUP($A80,seznam!$A$2:$C$152,2)&gt;0,VLOOKUP($A80,seznam!$A$2:$C$152,2),"------"),"------")</f>
        <v>Bradáč Lukáš</v>
      </c>
    </row>
    <row r="81" spans="1:46" ht="13.5" customHeight="1" thickBot="1">
      <c r="A81" s="128"/>
      <c r="B81" s="150"/>
      <c r="C81" s="27" t="str">
        <f>IF(A80&gt;0,IF(VLOOKUP(A80,seznam!$A$2:$C$152,2)&gt;0,VLOOKUP(A80,seznam!$A$2:$C$152,2),"------"),"------")</f>
        <v>Bradáč Lukáš</v>
      </c>
      <c r="D81" s="151"/>
      <c r="E81" s="151"/>
      <c r="F81" s="152"/>
      <c r="G81" s="153"/>
      <c r="H81" s="151"/>
      <c r="I81" s="152"/>
      <c r="J81" s="155"/>
      <c r="K81" s="156"/>
      <c r="L81" s="157"/>
      <c r="M81" s="153"/>
      <c r="N81" s="151"/>
      <c r="O81" s="159"/>
      <c r="P81" s="160"/>
      <c r="Q81" s="151"/>
      <c r="R81" s="152"/>
      <c r="S81" s="161"/>
      <c r="T81" s="186"/>
      <c r="U81" s="122"/>
      <c r="V81" s="34">
        <v>6</v>
      </c>
      <c r="W81" s="6" t="str">
        <f>C81</f>
        <v>Bradáč Lukáš</v>
      </c>
      <c r="X81" s="10" t="s">
        <v>10</v>
      </c>
      <c r="Y81" s="35" t="str">
        <f>C77</f>
        <v>Kovář Jan</v>
      </c>
      <c r="Z81" s="36" t="s">
        <v>200</v>
      </c>
      <c r="AA81" s="37" t="s">
        <v>194</v>
      </c>
      <c r="AB81" s="37" t="s">
        <v>195</v>
      </c>
      <c r="AC81" s="37" t="s">
        <v>213</v>
      </c>
      <c r="AD81" s="38"/>
      <c r="AE81" s="74">
        <f t="shared" si="56"/>
        <v>1</v>
      </c>
      <c r="AF81" s="14" t="s">
        <v>7</v>
      </c>
      <c r="AG81" s="19">
        <f t="shared" si="57"/>
        <v>3</v>
      </c>
      <c r="AH81" s="64"/>
      <c r="AJ81">
        <f>IF(ISBLANK(U80), A80,0)</f>
        <v>71</v>
      </c>
      <c r="AK81">
        <f>IF(ISBLANK(U76), A76,0)</f>
        <v>21</v>
      </c>
      <c r="AO81" s="201"/>
      <c r="AP81" s="50">
        <f t="shared" si="61"/>
        <v>32</v>
      </c>
      <c r="AQ81" s="49">
        <f t="shared" si="60"/>
        <v>41</v>
      </c>
      <c r="AR81" s="93">
        <f t="shared" si="58"/>
        <v>-9</v>
      </c>
    </row>
    <row r="82" spans="1:46" ht="12.75" customHeight="1">
      <c r="A82" s="128">
        <f>IF(ISNA(MATCH(4,T56:T63,0)),, INDEX(A56:A63,MATCH(4,T56:T63,0)))</f>
        <v>22</v>
      </c>
      <c r="B82" s="130">
        <v>4</v>
      </c>
      <c r="C82" s="20" t="str">
        <f>IF(A82&gt;0,IF(VLOOKUP(A82,seznam!$A$2:$C$152,3)&gt;0,VLOOKUP(A82,seznam!$A$2:$C$152,3),"------"),"------")</f>
        <v>Blansko</v>
      </c>
      <c r="D82" s="132">
        <f>O76</f>
        <v>3</v>
      </c>
      <c r="E82" s="132" t="str">
        <f>N76</f>
        <v>:</v>
      </c>
      <c r="F82" s="134">
        <f>M76</f>
        <v>1</v>
      </c>
      <c r="G82" s="136">
        <f>O78</f>
        <v>3</v>
      </c>
      <c r="H82" s="132" t="str">
        <f>N78</f>
        <v>:</v>
      </c>
      <c r="I82" s="134">
        <f>M78</f>
        <v>2</v>
      </c>
      <c r="J82" s="136">
        <f>O80</f>
        <v>1</v>
      </c>
      <c r="K82" s="132" t="str">
        <f>N80</f>
        <v>:</v>
      </c>
      <c r="L82" s="134">
        <f>M80</f>
        <v>3</v>
      </c>
      <c r="M82" s="138"/>
      <c r="N82" s="139"/>
      <c r="O82" s="140"/>
      <c r="P82" s="144">
        <f>D82+G82+J82</f>
        <v>7</v>
      </c>
      <c r="Q82" s="132" t="s">
        <v>7</v>
      </c>
      <c r="R82" s="134">
        <f>F82+I82+L82</f>
        <v>6</v>
      </c>
      <c r="S82" s="146">
        <f>IF(D82&gt;F82,2,IF(AND(D82&lt;F82,E82=":"),1,0))+IF(G82&gt;I82,2,IF(AND(G82&lt;I82,H82=":"),1,0))+IF(J82&gt;L82,2,IF(AND(J82&lt;L82,K82=":"),1,0))</f>
        <v>5</v>
      </c>
      <c r="T82" s="148">
        <v>14</v>
      </c>
      <c r="U82" s="123"/>
      <c r="AH82" s="64"/>
      <c r="AM82">
        <f>A82</f>
        <v>22</v>
      </c>
      <c r="AN82">
        <f>IF(ISBLANK(  T82),"",T82)</f>
        <v>14</v>
      </c>
      <c r="AO82" s="202" t="str">
        <f t="shared" ref="AO82" si="63">IF($S82=0,"", IF(COUNTIF($S$76:$S$82,$S82)&gt;1, "",  _xlfn.RANK.EQ($S82,$S$76:$S$82,0)+($AI$44-1)*8 +4 ))</f>
        <v/>
      </c>
      <c r="AP82" s="47"/>
      <c r="AR82" s="93"/>
      <c r="AS82" s="75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7</v>
      </c>
      <c r="AT82" t="str">
        <f>IF($A82&gt;0,IF(VLOOKUP($A82,seznam!$A$2:$C$152,2)&gt;0,VLOOKUP($A82,seznam!$A$2:$C$152,2),"------"),"------")</f>
        <v>Schön Zdeněk</v>
      </c>
    </row>
    <row r="83" spans="1:46" ht="13.5" customHeight="1" thickBot="1">
      <c r="A83" s="129"/>
      <c r="B83" s="131"/>
      <c r="C83" s="41" t="str">
        <f>IF(A82&gt;0,IF(VLOOKUP(A82,seznam!$A$2:$C$152,2)&gt;0,VLOOKUP(A82,seznam!$A$2:$C$152,2),"------"),"------")</f>
        <v>Schön Zdeněk</v>
      </c>
      <c r="D83" s="133"/>
      <c r="E83" s="133"/>
      <c r="F83" s="135"/>
      <c r="G83" s="137"/>
      <c r="H83" s="133"/>
      <c r="I83" s="135"/>
      <c r="J83" s="137"/>
      <c r="K83" s="133"/>
      <c r="L83" s="135"/>
      <c r="M83" s="141"/>
      <c r="N83" s="142"/>
      <c r="O83" s="143"/>
      <c r="P83" s="145"/>
      <c r="Q83" s="133"/>
      <c r="R83" s="135"/>
      <c r="S83" s="147"/>
      <c r="T83" s="187"/>
      <c r="U83" s="123"/>
      <c r="AH83" s="64"/>
      <c r="AO83" s="125"/>
      <c r="AP83" s="47"/>
      <c r="AR83" s="93"/>
    </row>
    <row r="84" spans="1:46">
      <c r="AH84" s="64"/>
      <c r="AP84" s="47"/>
      <c r="AR84" s="93"/>
    </row>
    <row r="85" spans="1:46" ht="39.950000000000003" customHeight="1">
      <c r="B85" s="124" t="str">
        <f>CONCATENATE(Výsledky!$A$1," - ",Výsledky!$B$1,"  ",Výsledky!$C$1,"        ",Výsledky!$D$1, "                  DIVIZE  ",AI86)</f>
        <v>OBTM - Rájec  17.9.2023                          DIVIZE  3</v>
      </c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64"/>
      <c r="AO85"/>
      <c r="AP85" s="47"/>
      <c r="AR85" s="93"/>
    </row>
    <row r="86" spans="1:46" ht="13.5" thickBot="1">
      <c r="AH86" s="64"/>
      <c r="AI86">
        <v>3</v>
      </c>
      <c r="AP86" s="47"/>
      <c r="AR86" s="93"/>
    </row>
    <row r="87" spans="1:46" ht="13.5" thickBot="1">
      <c r="A87" s="44" t="s">
        <v>2</v>
      </c>
      <c r="B87" s="126" t="s">
        <v>14</v>
      </c>
      <c r="C87" s="127"/>
      <c r="D87" s="168">
        <v>1</v>
      </c>
      <c r="E87" s="169"/>
      <c r="F87" s="170"/>
      <c r="G87" s="171">
        <v>2</v>
      </c>
      <c r="H87" s="169"/>
      <c r="I87" s="170"/>
      <c r="J87" s="171">
        <v>3</v>
      </c>
      <c r="K87" s="169"/>
      <c r="L87" s="170"/>
      <c r="M87" s="171">
        <v>4</v>
      </c>
      <c r="N87" s="169"/>
      <c r="O87" s="172"/>
      <c r="P87" s="168" t="s">
        <v>4</v>
      </c>
      <c r="Q87" s="173"/>
      <c r="R87" s="174"/>
      <c r="S87" s="51" t="s">
        <v>5</v>
      </c>
      <c r="T87" s="45" t="s">
        <v>6</v>
      </c>
      <c r="AH87" s="64"/>
      <c r="AO87" s="16" t="s">
        <v>6</v>
      </c>
      <c r="AP87" s="47"/>
      <c r="AR87" s="93"/>
    </row>
    <row r="88" spans="1:46" ht="13.5" thickBot="1">
      <c r="A88" s="175">
        <v>24</v>
      </c>
      <c r="B88" s="176">
        <v>1</v>
      </c>
      <c r="C88" s="20" t="str">
        <f>IF(A88&gt;0,IF(VLOOKUP(A88,seznam!$A$2:$C$152,3)&gt;0,VLOOKUP(A88,seznam!$A$2:$C$152,3),"------"),"------")</f>
        <v>Blansko</v>
      </c>
      <c r="D88" s="177"/>
      <c r="E88" s="178"/>
      <c r="F88" s="179"/>
      <c r="G88" s="180">
        <f>AE91</f>
        <v>1</v>
      </c>
      <c r="H88" s="181" t="str">
        <f>AF91</f>
        <v>:</v>
      </c>
      <c r="I88" s="182">
        <f>AG91</f>
        <v>3</v>
      </c>
      <c r="J88" s="180">
        <f>AG93</f>
        <v>3</v>
      </c>
      <c r="K88" s="181" t="str">
        <f>AF93</f>
        <v>:</v>
      </c>
      <c r="L88" s="182">
        <f>AE93</f>
        <v>2</v>
      </c>
      <c r="M88" s="180">
        <f>AE88</f>
        <v>0</v>
      </c>
      <c r="N88" s="181" t="str">
        <f>AF88</f>
        <v>:</v>
      </c>
      <c r="O88" s="183">
        <f>AG88</f>
        <v>3</v>
      </c>
      <c r="P88" s="184">
        <f>G88+J88+M88</f>
        <v>4</v>
      </c>
      <c r="Q88" s="181" t="s">
        <v>7</v>
      </c>
      <c r="R88" s="182">
        <f>I88+L88+O88</f>
        <v>8</v>
      </c>
      <c r="S88" s="163">
        <f>IF(G88&gt;I88,2,IF(AND(G88&lt;I88,H88=":"),1,0))+IF(J88&gt;L88,2,IF(AND(J88&lt;L88,K88=":"),1,0))+IF(M88&gt;O88,2,IF(AND(M88&lt;O88,N88=":"),1,0))</f>
        <v>4</v>
      </c>
      <c r="T88" s="189">
        <v>3</v>
      </c>
      <c r="U88" s="122"/>
      <c r="V88" s="21">
        <v>1</v>
      </c>
      <c r="W88" s="4" t="str">
        <f>C89</f>
        <v>Přikrylová Adéla</v>
      </c>
      <c r="X88" s="7" t="s">
        <v>10</v>
      </c>
      <c r="Y88" s="22" t="str">
        <f>C95</f>
        <v xml:space="preserve">Polický Jan </v>
      </c>
      <c r="Z88" s="23" t="s">
        <v>194</v>
      </c>
      <c r="AA88" s="24" t="s">
        <v>203</v>
      </c>
      <c r="AB88" s="24" t="s">
        <v>194</v>
      </c>
      <c r="AC88" s="24"/>
      <c r="AD88" s="25"/>
      <c r="AE88" s="26">
        <f t="shared" ref="AE88:AE93" si="64">IF(OR(VALUE($AJ88)=0,VALUE($AK88)=0), "0",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)</f>
        <v>0</v>
      </c>
      <c r="AF88" s="11" t="s">
        <v>7</v>
      </c>
      <c r="AG88" s="12">
        <f t="shared" ref="AG88:AG93" si="65">IF(OR(VALUE($AJ88)=0,VALUE($AK88)=0), "0",IF(AND(LEN(Z88)&gt;0,MID(Z88,1,1)="-"),"1","0")+IF(AND(LEN(AA88)&gt;0,MID(AA88,1,1)="-"),"1","0")+IF(AND(LEN(AB88)&gt;0,MID(AB88,1,1)="-"),"1","0")+IF(AND(LEN(AC88)&gt;0,MID(AC88,1,1)="-"),"1","0")+IF(AND(LEN(AD88)&gt;0,MID(AD88,1,1)="-"),"1","0"))</f>
        <v>3</v>
      </c>
      <c r="AH88" s="64"/>
      <c r="AI88" t="str">
        <f>IF(OR( AND(A108=AJ88,A110=AK88 ),  AND(A110=AJ88,A108=AK88) ),"a",    IF(OR( AND(A118=AJ88,A120=AK88 ),  AND(A120=AJ88,A118=AK88) ),"b",  ""))</f>
        <v/>
      </c>
      <c r="AJ88">
        <f>IF(ISBLANK(U88), A88,0)</f>
        <v>24</v>
      </c>
      <c r="AK88">
        <f>IF(ISBLANK(U94), A94,0)</f>
        <v>105</v>
      </c>
      <c r="AO88" s="200">
        <f>IF($S88=0,"", IF(COUNTIF($S$88:$S$94,$S88)&gt;1, "",  _xlfn.RANK.EQ($S88,$S$88:$S$94,0)  ))</f>
        <v>3</v>
      </c>
      <c r="AP88" s="50">
        <f>IF(OR(VALUE($AJ88)=0,VALUE($AK88)=0), "0",IF(LEN(Z88)&gt;0,IF(MID(Z88,1,1)&lt;&gt;"-",IF(MOD(ABS(Z88),100)&gt;9,MOD(ABS(Z88),100)+2,11),MOD(ABS(Z88),100)),0)+IF(LEN(AA88)&gt;0,IF(MID(AA88,1,1)&lt;&gt;"-",IF(MOD(ABS(AA88),100)&gt;9,MOD(ABS(AA88),100)+2,11),MOD(ABS(AA88),100)),0)+IF(LEN(AB88)&gt;0,IF(MID(AB88,1,1)&lt;&gt;"-",IF(MOD(ABS(AB88),100)&gt;9,MOD(ABS(AB88),100)+2,11),MOD(ABS(AB88),100)),0)+IF(LEN(AC88)&gt;0,IF(MID(AC88,1,1)&lt;&gt;"-",IF(MOD(ABS(AC88),100)&gt;9,MOD(ABS(AC88),100)+2,11),MOD(ABS(AC88),100)),0)+IF(LEN(AD88)&gt;0,IF(MID(AD88,1,1)&lt;&gt;"-",IF(MOD(ABS(AD88),100)&gt;9,MOD(ABS(AD88),100)+2,11),MOD(ABS(AD88),100)),0))</f>
        <v>25</v>
      </c>
      <c r="AQ88" s="49">
        <f>IF(OR(VALUE($AJ88)=0,VALUE($AK88)=0), "0",IF(LEN(Z88)&gt;0,IF(MID(Z88,1,1)&lt;&gt;"-",MOD(Z88,100),IF(MOD(ABS(Z88),100)&gt;9,MOD(ABS(Z88),100)+2,11)),0)+IF(LEN(AA88)&gt;0,IF(MID(AA88,1,1)&lt;&gt;"-",MOD(AA88,100),IF(MOD(ABS(AA88),100)&gt;9,MOD(ABS(AA88),100)+2,11)),0)+IF(LEN(AB88)&gt;0,IF(MID(AB88,1,1)&lt;&gt;"-",MOD(AB88,100),IF(MOD(ABS(AB88),100)&gt;9,MOD(ABS(AB88),100)+2,11)),0)+IF(LEN(AC88)&gt;0,IF(MID(AC88,1,1)&lt;&gt;"-",MOD(AC88,100),IF(MOD(ABS(AC88),100)&gt;9,MOD(ABS(AC88),100)+2,11)),0)+IF(LEN(AD88)&gt;0,IF(MID(AD88,1,1)&lt;&gt;"-",MOD(AD88,100),IF(MOD(ABS(AD88),100)&gt;9,MOD(ABS(AD88),100)+2,11)),0))</f>
        <v>33</v>
      </c>
      <c r="AR88" s="93">
        <f>AP88-AQ88</f>
        <v>-8</v>
      </c>
      <c r="AS88" s="75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-8</v>
      </c>
      <c r="AT88" t="str">
        <f>IF($A88&gt;0,IF(VLOOKUP($A88,seznam!$A$2:$C$152,2)&gt;0,VLOOKUP($A88,seznam!$A$2:$C$152,2),"------"),"------")</f>
        <v>Přikrylová Adéla</v>
      </c>
    </row>
    <row r="89" spans="1:46" ht="13.5" thickBot="1">
      <c r="A89" s="128"/>
      <c r="B89" s="150"/>
      <c r="C89" s="27" t="str">
        <f>IF(A88&gt;0,IF(VLOOKUP(A88,seznam!$A$2:$C$152,2)&gt;0,VLOOKUP(A88,seznam!$A$2:$C$152,2),"------"),"------")</f>
        <v>Přikrylová Adéla</v>
      </c>
      <c r="D89" s="156"/>
      <c r="E89" s="156"/>
      <c r="F89" s="157"/>
      <c r="G89" s="153"/>
      <c r="H89" s="151"/>
      <c r="I89" s="152"/>
      <c r="J89" s="153"/>
      <c r="K89" s="151"/>
      <c r="L89" s="152"/>
      <c r="M89" s="153"/>
      <c r="N89" s="151"/>
      <c r="O89" s="159"/>
      <c r="P89" s="160"/>
      <c r="Q89" s="151"/>
      <c r="R89" s="152"/>
      <c r="S89" s="161"/>
      <c r="T89" s="186"/>
      <c r="U89" s="122"/>
      <c r="V89" s="28">
        <v>2</v>
      </c>
      <c r="W89" s="5" t="str">
        <f>C91</f>
        <v>Chloupek Tomáš</v>
      </c>
      <c r="X89" s="8" t="s">
        <v>10</v>
      </c>
      <c r="Y89" s="29" t="str">
        <f>C93</f>
        <v>Kyzlinková Michaela</v>
      </c>
      <c r="Z89" s="30" t="s">
        <v>170</v>
      </c>
      <c r="AA89" s="31" t="s">
        <v>204</v>
      </c>
      <c r="AB89" s="31" t="s">
        <v>195</v>
      </c>
      <c r="AC89" s="31"/>
      <c r="AD89" s="32"/>
      <c r="AE89" s="26">
        <f t="shared" si="64"/>
        <v>3</v>
      </c>
      <c r="AF89" s="13" t="s">
        <v>7</v>
      </c>
      <c r="AG89" s="12">
        <f t="shared" si="65"/>
        <v>0</v>
      </c>
      <c r="AH89" s="64"/>
      <c r="AI89" t="str">
        <f>IF(OR( AND(A108=AJ89,A110=AK89 ),  AND(A110=AJ89,A108=AK89) ),"a",    IF(OR( AND(A118=AJ89,A120=AK89 ),  AND(A120=AJ89,A118=AK89) ),"b",  ""))</f>
        <v/>
      </c>
      <c r="AJ89">
        <f>IF(ISBLANK(U90), A90,0)</f>
        <v>39</v>
      </c>
      <c r="AK89">
        <f>IF(ISBLANK(U92), A92,0)</f>
        <v>26</v>
      </c>
      <c r="AO89" s="201"/>
      <c r="AP89" s="50">
        <f>IF(OR(VALUE($AJ89)=0,VALUE($AK89)=0), "0",IF(LEN(Z89)&gt;0,IF(MID(Z89,1,1)&lt;&gt;"-",IF(MOD(ABS(Z89),100)&gt;9,MOD(ABS(Z89),100)+2,11),MOD(ABS(Z89),100)),0)+IF(LEN(AA89)&gt;0,IF(MID(AA89,1,1)&lt;&gt;"-",IF(MOD(ABS(AA89),100)&gt;9,MOD(ABS(AA89),100)+2,11),MOD(ABS(AA89),100)),0)+IF(LEN(AB89)&gt;0,IF(MID(AB89,1,1)&lt;&gt;"-",IF(MOD(ABS(AB89),100)&gt;9,MOD(ABS(AB89),100)+2,11),MOD(ABS(AB89),100)),0)+IF(LEN(AC89)&gt;0,IF(MID(AC89,1,1)&lt;&gt;"-",IF(MOD(ABS(AC89),100)&gt;9,MOD(ABS(AC89),100)+2,11),MOD(ABS(AC89),100)),0)+IF(LEN(AD89)&gt;0,IF(MID(AD89,1,1)&lt;&gt;"-",IF(MOD(ABS(AD89),100)&gt;9,MOD(ABS(AD89),100)+2,11),MOD(ABS(AD89),100)),0))</f>
        <v>33</v>
      </c>
      <c r="AQ89" s="49">
        <f>IF(OR(VALUE($AJ89)=0,VALUE($AK89)=0), "0",IF(LEN(Z89)&gt;0,IF(MID(Z89,1,1)&lt;&gt;"-",MOD(Z89,100),IF(MOD(ABS(Z89),100)&gt;9,MOD(ABS(Z89),100)+2,11)),0)+IF(LEN(AA89)&gt;0,IF(MID(AA89,1,1)&lt;&gt;"-",MOD(AA89,100),IF(MOD(ABS(AA89),100)&gt;9,MOD(ABS(AA89),100)+2,11)),0)+IF(LEN(AB89)&gt;0,IF(MID(AB89,1,1)&lt;&gt;"-",MOD(AB89,100),IF(MOD(ABS(AB89),100)&gt;9,MOD(ABS(AB89),100)+2,11)),0)+IF(LEN(AC89)&gt;0,IF(MID(AC89,1,1)&lt;&gt;"-",MOD(AC89,100),IF(MOD(ABS(AC89),100)&gt;9,MOD(ABS(AC89),100)+2,11)),0)+IF(LEN(AD89)&gt;0,IF(MID(AD89,1,1)&lt;&gt;"-",MOD(AD89,100),IF(MOD(ABS(AD89),100)&gt;9,MOD(ABS(AD89),100)+2,11)),0))</f>
        <v>14</v>
      </c>
      <c r="AR89" s="93">
        <f t="shared" ref="AR89:AR93" si="66">AP89-AQ89</f>
        <v>19</v>
      </c>
    </row>
    <row r="90" spans="1:46" ht="13.5" thickBot="1">
      <c r="A90" s="128">
        <v>39</v>
      </c>
      <c r="B90" s="130">
        <v>2</v>
      </c>
      <c r="C90" s="20" t="str">
        <f>IF(A90&gt;0,IF(VLOOKUP(A90,seznam!$A$2:$C$152,3)&gt;0,VLOOKUP(A90,seznam!$A$2:$C$152,3),"------"),"------")</f>
        <v>Kunštát</v>
      </c>
      <c r="D90" s="132">
        <f>I88</f>
        <v>3</v>
      </c>
      <c r="E90" s="132" t="str">
        <f>H88</f>
        <v>:</v>
      </c>
      <c r="F90" s="134">
        <f>G88</f>
        <v>1</v>
      </c>
      <c r="G90" s="138"/>
      <c r="H90" s="139"/>
      <c r="I90" s="154"/>
      <c r="J90" s="136">
        <f>AE89</f>
        <v>3</v>
      </c>
      <c r="K90" s="132" t="str">
        <f>AF89</f>
        <v>:</v>
      </c>
      <c r="L90" s="134">
        <f>AG89</f>
        <v>0</v>
      </c>
      <c r="M90" s="136">
        <f>AE92</f>
        <v>3</v>
      </c>
      <c r="N90" s="132" t="str">
        <f>AF92</f>
        <v>:</v>
      </c>
      <c r="O90" s="158">
        <f>AG92</f>
        <v>0</v>
      </c>
      <c r="P90" s="144">
        <f>D90+J90+M90</f>
        <v>9</v>
      </c>
      <c r="Q90" s="132" t="s">
        <v>7</v>
      </c>
      <c r="R90" s="134">
        <f>F90+L90+O90</f>
        <v>1</v>
      </c>
      <c r="S90" s="146">
        <f>IF(D90&gt;F90,2,IF(AND(D90&lt;F90,E90=":"),1,0))+IF(J90&gt;L90,2,IF(AND(J90&lt;L90,K90=":"),1,0))+IF(M90&gt;O90,2,IF(AND(M90&lt;O90,N90=":"),1,0))</f>
        <v>6</v>
      </c>
      <c r="T90" s="188">
        <v>1</v>
      </c>
      <c r="U90" s="122"/>
      <c r="V90" s="28">
        <v>3</v>
      </c>
      <c r="W90" s="5" t="str">
        <f>C95</f>
        <v xml:space="preserve">Polický Jan </v>
      </c>
      <c r="X90" s="9" t="s">
        <v>10</v>
      </c>
      <c r="Y90" s="29" t="str">
        <f>C93</f>
        <v>Kyzlinková Michaela</v>
      </c>
      <c r="Z90" s="30" t="s">
        <v>194</v>
      </c>
      <c r="AA90" s="31" t="s">
        <v>204</v>
      </c>
      <c r="AB90" s="31" t="s">
        <v>204</v>
      </c>
      <c r="AC90" s="31" t="s">
        <v>197</v>
      </c>
      <c r="AD90" s="32"/>
      <c r="AE90" s="26">
        <f t="shared" si="64"/>
        <v>3</v>
      </c>
      <c r="AF90" s="13" t="s">
        <v>7</v>
      </c>
      <c r="AG90" s="12">
        <f t="shared" si="65"/>
        <v>1</v>
      </c>
      <c r="AH90" s="64"/>
      <c r="AI90" t="str">
        <f>IF(OR( AND(A108=AJ90,A110=AK90 ),  AND(A110=AJ90,A108=AK90) ),"a",    IF(OR( AND(A118=AJ90,A120=AK90 ),  AND(A120=AJ90,A118=AK90) ),"b",  ""))</f>
        <v/>
      </c>
      <c r="AJ90">
        <f>IF(ISBLANK(U94), A94,0)</f>
        <v>105</v>
      </c>
      <c r="AK90">
        <f>IF(ISBLANK(U92), A92,0)</f>
        <v>26</v>
      </c>
      <c r="AO90" s="200">
        <f t="shared" ref="AO90" si="67">IF($S90=0,"", IF(COUNTIF($S$88:$S$94,$S90)&gt;1, "",  _xlfn.RANK.EQ($S90,$S$88:$S$94,0)  ))</f>
        <v>1</v>
      </c>
      <c r="AP90" s="50">
        <f>IF(OR(VALUE($AJ90)=0,VALUE($AK90)=0), "0",IF(LEN(Z90)&gt;0,IF(MID(Z90,1,1)&lt;&gt;"-",IF(MOD(ABS(Z90),100)&gt;9,MOD(ABS(Z90),100)+2,11),MOD(ABS(Z90),100)),0)+IF(LEN(AA90)&gt;0,IF(MID(AA90,1,1)&lt;&gt;"-",IF(MOD(ABS(AA90),100)&gt;9,MOD(ABS(AA90),100)+2,11),MOD(ABS(AA90),100)),0)+IF(LEN(AB90)&gt;0,IF(MID(AB90,1,1)&lt;&gt;"-",IF(MOD(ABS(AB90),100)&gt;9,MOD(ABS(AB90),100)+2,11),MOD(ABS(AB90),100)),0)+IF(LEN(AC90)&gt;0,IF(MID(AC90,1,1)&lt;&gt;"-",IF(MOD(ABS(AC90),100)&gt;9,MOD(ABS(AC90),100)+2,11),MOD(ABS(AC90),100)),0)+IF(LEN(AD90)&gt;0,IF(MID(AD90,1,1)&lt;&gt;"-",IF(MOD(ABS(AD90),100)&gt;9,MOD(ABS(AD90),100)+2,11),MOD(ABS(AD90),100)),0))</f>
        <v>41</v>
      </c>
      <c r="AQ90" s="49">
        <f t="shared" ref="AQ90:AQ93" si="68">IF(OR(VALUE($AJ90)=0,VALUE($AK90)=0), "0",IF(LEN(Z90)&gt;0,IF(MID(Z90,1,1)&lt;&gt;"-",MOD(Z90,100),IF(MOD(ABS(Z90),100)&gt;9,MOD(ABS(Z90),100)+2,11)),0)+IF(LEN(AA90)&gt;0,IF(MID(AA90,1,1)&lt;&gt;"-",MOD(AA90,100),IF(MOD(ABS(AA90),100)&gt;9,MOD(ABS(AA90),100)+2,11)),0)+IF(LEN(AB90)&gt;0,IF(MID(AB90,1,1)&lt;&gt;"-",MOD(AB90,100),IF(MOD(ABS(AB90),100)&gt;9,MOD(ABS(AB90),100)+2,11)),0)+IF(LEN(AC90)&gt;0,IF(MID(AC90,1,1)&lt;&gt;"-",MOD(AC90,100),IF(MOD(ABS(AC90),100)&gt;9,MOD(ABS(AC90),100)+2,11)),0)+IF(LEN(AD90)&gt;0,IF(MID(AD90,1,1)&lt;&gt;"-",MOD(AD90,100),IF(MOD(ABS(AD90),100)&gt;9,MOD(ABS(AD90),100)+2,11)),0))</f>
        <v>32</v>
      </c>
      <c r="AR90" s="93">
        <f t="shared" si="66"/>
        <v>9</v>
      </c>
      <c r="AS90" s="75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39</v>
      </c>
      <c r="AT90" t="str">
        <f>IF($A90&gt;0,IF(VLOOKUP($A90,seznam!$A$2:$C$152,2)&gt;0,VLOOKUP($A90,seznam!$A$2:$C$152,2),"------"),"------")</f>
        <v>Chloupek Tomáš</v>
      </c>
    </row>
    <row r="91" spans="1:46" ht="13.5" thickBot="1">
      <c r="A91" s="128"/>
      <c r="B91" s="150"/>
      <c r="C91" s="27" t="str">
        <f>IF(A90&gt;0,IF(VLOOKUP(A90,seznam!$A$2:$C$152,2)&gt;0,VLOOKUP(A90,seznam!$A$2:$C$152,2),"------"),"------")</f>
        <v>Chloupek Tomáš</v>
      </c>
      <c r="D91" s="151"/>
      <c r="E91" s="151"/>
      <c r="F91" s="152"/>
      <c r="G91" s="155"/>
      <c r="H91" s="156"/>
      <c r="I91" s="157"/>
      <c r="J91" s="153"/>
      <c r="K91" s="151"/>
      <c r="L91" s="152"/>
      <c r="M91" s="153"/>
      <c r="N91" s="151"/>
      <c r="O91" s="159"/>
      <c r="P91" s="165"/>
      <c r="Q91" s="166"/>
      <c r="R91" s="167"/>
      <c r="S91" s="161"/>
      <c r="T91" s="186"/>
      <c r="U91" s="122"/>
      <c r="V91" s="28">
        <v>4</v>
      </c>
      <c r="W91" s="5" t="str">
        <f>C89</f>
        <v>Přikrylová Adéla</v>
      </c>
      <c r="X91" s="8" t="s">
        <v>10</v>
      </c>
      <c r="Y91" s="29" t="str">
        <f>C91</f>
        <v>Chloupek Tomáš</v>
      </c>
      <c r="Z91" s="30" t="s">
        <v>200</v>
      </c>
      <c r="AA91" s="31" t="s">
        <v>213</v>
      </c>
      <c r="AB91" s="31" t="s">
        <v>197</v>
      </c>
      <c r="AC91" s="31" t="s">
        <v>194</v>
      </c>
      <c r="AD91" s="32"/>
      <c r="AE91" s="26">
        <f t="shared" si="64"/>
        <v>1</v>
      </c>
      <c r="AF91" s="13" t="s">
        <v>7</v>
      </c>
      <c r="AG91" s="12">
        <f t="shared" si="65"/>
        <v>3</v>
      </c>
      <c r="AH91" s="64"/>
      <c r="AI91" t="str">
        <f>IF(OR( AND(A108=AJ91,A110=AK91 ),  AND(A110=AJ91,A108=AK91) ),"a",    IF(OR( AND(A118=AJ91,A120=AK91 ),  AND(A120=AJ91,A118=AK91) ),"b",  ""))</f>
        <v/>
      </c>
      <c r="AJ91">
        <f>IF(ISBLANK(U88), A88,0)</f>
        <v>24</v>
      </c>
      <c r="AK91">
        <f>IF(ISBLANK(U90), A90,0)</f>
        <v>39</v>
      </c>
      <c r="AO91" s="201"/>
      <c r="AP91" s="50">
        <f t="shared" ref="AP91:AP93" si="69">IF(OR(VALUE($AJ91)=0,VALUE($AK91)=0), "0",IF(LEN(Z91)&gt;0,IF(MID(Z91,1,1)&lt;&gt;"-",IF(MOD(ABS(Z91),100)&gt;9,MOD(ABS(Z91),100)+2,11),MOD(ABS(Z91),100)),0)+IF(LEN(AA91)&gt;0,IF(MID(AA91,1,1)&lt;&gt;"-",IF(MOD(ABS(AA91),100)&gt;9,MOD(ABS(AA91),100)+2,11),MOD(ABS(AA91),100)),0)+IF(LEN(AB91)&gt;0,IF(MID(AB91,1,1)&lt;&gt;"-",IF(MOD(ABS(AB91),100)&gt;9,MOD(ABS(AB91),100)+2,11),MOD(ABS(AB91),100)),0)+IF(LEN(AC91)&gt;0,IF(MID(AC91,1,1)&lt;&gt;"-",IF(MOD(ABS(AC91),100)&gt;9,MOD(ABS(AC91),100)+2,11),MOD(ABS(AC91),100)),0)+IF(LEN(AD91)&gt;0,IF(MID(AD91,1,1)&lt;&gt;"-",IF(MOD(ABS(AD91),100)&gt;9,MOD(ABS(AD91),100)+2,11),MOD(ABS(AD91),100)),0))</f>
        <v>32</v>
      </c>
      <c r="AQ91" s="49">
        <f t="shared" si="68"/>
        <v>42</v>
      </c>
      <c r="AR91" s="93">
        <f t="shared" si="66"/>
        <v>-10</v>
      </c>
    </row>
    <row r="92" spans="1:46" ht="13.5" thickBot="1">
      <c r="A92" s="128">
        <v>26</v>
      </c>
      <c r="B92" s="130">
        <v>3</v>
      </c>
      <c r="C92" s="20" t="str">
        <f>IF(A92&gt;0,IF(VLOOKUP(A92,seznam!$A$2:$C$152,3)&gt;0,VLOOKUP(A92,seznam!$A$2:$C$152,3),"------"),"------")</f>
        <v>Blansko</v>
      </c>
      <c r="D92" s="132">
        <f>L88</f>
        <v>2</v>
      </c>
      <c r="E92" s="132" t="str">
        <f>K88</f>
        <v>:</v>
      </c>
      <c r="F92" s="134">
        <f>J88</f>
        <v>3</v>
      </c>
      <c r="G92" s="136">
        <f>L90</f>
        <v>0</v>
      </c>
      <c r="H92" s="132" t="str">
        <f>K90</f>
        <v>:</v>
      </c>
      <c r="I92" s="134">
        <f>J90</f>
        <v>3</v>
      </c>
      <c r="J92" s="138"/>
      <c r="K92" s="139"/>
      <c r="L92" s="154"/>
      <c r="M92" s="136">
        <f>AG90</f>
        <v>1</v>
      </c>
      <c r="N92" s="132" t="str">
        <f>AF90</f>
        <v>:</v>
      </c>
      <c r="O92" s="158">
        <f>AE90</f>
        <v>3</v>
      </c>
      <c r="P92" s="144">
        <f>D92+G92+M92</f>
        <v>3</v>
      </c>
      <c r="Q92" s="132" t="s">
        <v>7</v>
      </c>
      <c r="R92" s="134">
        <f>F92+I92+O92</f>
        <v>9</v>
      </c>
      <c r="S92" s="146">
        <f>IF(D92&gt;F92,2,IF(AND(D92&lt;F92,E92=":"),1,0))+IF(G92&gt;I92,2,IF(AND(G92&lt;I92,H92=":"),1,0))+IF(M92&gt;O92,2,IF(AND(M92&lt;O92,N92=":"),1,0))</f>
        <v>3</v>
      </c>
      <c r="T92" s="185">
        <v>4</v>
      </c>
      <c r="U92" s="122"/>
      <c r="V92" s="28">
        <v>5</v>
      </c>
      <c r="W92" s="5" t="str">
        <f>C91</f>
        <v>Chloupek Tomáš</v>
      </c>
      <c r="X92" s="8" t="s">
        <v>10</v>
      </c>
      <c r="Y92" s="29" t="str">
        <f>C95</f>
        <v xml:space="preserve">Polický Jan </v>
      </c>
      <c r="Z92" s="30" t="s">
        <v>197</v>
      </c>
      <c r="AA92" s="31" t="s">
        <v>205</v>
      </c>
      <c r="AB92" s="31" t="s">
        <v>205</v>
      </c>
      <c r="AC92" s="31"/>
      <c r="AD92" s="32"/>
      <c r="AE92" s="26">
        <f t="shared" si="64"/>
        <v>3</v>
      </c>
      <c r="AF92" s="13" t="s">
        <v>7</v>
      </c>
      <c r="AG92" s="12">
        <f t="shared" si="65"/>
        <v>0</v>
      </c>
      <c r="AH92" s="64"/>
      <c r="AI92" t="str">
        <f>IF(OR( AND(A108=AJ92,A110=AK92 ),  AND(A110=AJ92,A108=AK92) ),"a",    IF(OR( AND(A118=AJ92,A120=AK92 ),  AND(A120=AJ92,A118=AK92) ),"b",  ""))</f>
        <v>a</v>
      </c>
      <c r="AJ92">
        <f>IF(ISBLANK(U90), A90,0)</f>
        <v>39</v>
      </c>
      <c r="AK92">
        <f>IF(ISBLANK(U94), A94,0)</f>
        <v>105</v>
      </c>
      <c r="AO92" s="200">
        <f t="shared" ref="AO92" si="70">IF($S92=0,"", IF(COUNTIF($S$88:$S$94,$S92)&gt;1, "",  _xlfn.RANK.EQ($S92,$S$88:$S$94,0)  ))</f>
        <v>4</v>
      </c>
      <c r="AP92" s="50">
        <f t="shared" si="69"/>
        <v>33</v>
      </c>
      <c r="AQ92" s="49">
        <f t="shared" si="68"/>
        <v>23</v>
      </c>
      <c r="AR92" s="93">
        <f t="shared" si="66"/>
        <v>10</v>
      </c>
      <c r="AS92" s="75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-38</v>
      </c>
      <c r="AT92" t="str">
        <f>IF($A92&gt;0,IF(VLOOKUP($A92,seznam!$A$2:$C$152,2)&gt;0,VLOOKUP($A92,seznam!$A$2:$C$152,2),"------"),"------")</f>
        <v>Kyzlinková Michaela</v>
      </c>
    </row>
    <row r="93" spans="1:46" ht="13.5" thickBot="1">
      <c r="A93" s="128"/>
      <c r="B93" s="150"/>
      <c r="C93" s="27" t="str">
        <f>IF(A92&gt;0,IF(VLOOKUP(A92,seznam!$A$2:$C$152,2)&gt;0,VLOOKUP(A92,seznam!$A$2:$C$152,2),"------"),"------")</f>
        <v>Kyzlinková Michaela</v>
      </c>
      <c r="D93" s="151"/>
      <c r="E93" s="151"/>
      <c r="F93" s="152"/>
      <c r="G93" s="153"/>
      <c r="H93" s="151"/>
      <c r="I93" s="152"/>
      <c r="J93" s="155"/>
      <c r="K93" s="156"/>
      <c r="L93" s="157"/>
      <c r="M93" s="153"/>
      <c r="N93" s="151"/>
      <c r="O93" s="159"/>
      <c r="P93" s="160"/>
      <c r="Q93" s="151"/>
      <c r="R93" s="152"/>
      <c r="S93" s="161"/>
      <c r="T93" s="186"/>
      <c r="U93" s="122"/>
      <c r="V93" s="34">
        <v>6</v>
      </c>
      <c r="W93" s="6" t="str">
        <f>C93</f>
        <v>Kyzlinková Michaela</v>
      </c>
      <c r="X93" s="10" t="s">
        <v>10</v>
      </c>
      <c r="Y93" s="35" t="str">
        <f>C89</f>
        <v>Přikrylová Adéla</v>
      </c>
      <c r="Z93" s="36" t="s">
        <v>197</v>
      </c>
      <c r="AA93" s="37" t="s">
        <v>197</v>
      </c>
      <c r="AB93" s="37" t="s">
        <v>194</v>
      </c>
      <c r="AC93" s="37" t="s">
        <v>209</v>
      </c>
      <c r="AD93" s="38" t="s">
        <v>213</v>
      </c>
      <c r="AE93" s="74">
        <f t="shared" si="64"/>
        <v>2</v>
      </c>
      <c r="AF93" s="14" t="s">
        <v>7</v>
      </c>
      <c r="AG93" s="19">
        <f t="shared" si="65"/>
        <v>3</v>
      </c>
      <c r="AH93" s="64"/>
      <c r="AI93" t="str">
        <f>IF(OR( AND(A108=AJ93,A110=AK93 ),  AND(A110=AJ93,A108=AK93) ),"a",    IF(OR( AND(A118=AJ93,A120=AK93 ),  AND(A120=AJ93,A118=AK93) ),"b",  ""))</f>
        <v>b</v>
      </c>
      <c r="AJ93">
        <f>IF(ISBLANK(U92), A92,0)</f>
        <v>26</v>
      </c>
      <c r="AK93">
        <f>IF(ISBLANK(U88), A88,0)</f>
        <v>24</v>
      </c>
      <c r="AO93" s="201"/>
      <c r="AP93" s="50">
        <f t="shared" si="69"/>
        <v>41</v>
      </c>
      <c r="AQ93" s="49">
        <f t="shared" si="68"/>
        <v>51</v>
      </c>
      <c r="AR93" s="93">
        <f t="shared" si="66"/>
        <v>-10</v>
      </c>
    </row>
    <row r="94" spans="1:46">
      <c r="A94" s="128">
        <v>105</v>
      </c>
      <c r="B94" s="130">
        <v>4</v>
      </c>
      <c r="C94" s="20" t="str">
        <f>IF(A94&gt;0,IF(VLOOKUP(A94,seznam!$A$2:$C$152,3)&gt;0,VLOOKUP(A94,seznam!$A$2:$C$152,3),"------"),"------")</f>
        <v>Blansko</v>
      </c>
      <c r="D94" s="132">
        <f>O88</f>
        <v>3</v>
      </c>
      <c r="E94" s="132" t="str">
        <f>N88</f>
        <v>:</v>
      </c>
      <c r="F94" s="134">
        <f>M88</f>
        <v>0</v>
      </c>
      <c r="G94" s="136">
        <f>O90</f>
        <v>0</v>
      </c>
      <c r="H94" s="132" t="str">
        <f>N90</f>
        <v>:</v>
      </c>
      <c r="I94" s="134">
        <f>M90</f>
        <v>3</v>
      </c>
      <c r="J94" s="136">
        <f>O92</f>
        <v>3</v>
      </c>
      <c r="K94" s="132" t="str">
        <f>N92</f>
        <v>:</v>
      </c>
      <c r="L94" s="134">
        <f>M92</f>
        <v>1</v>
      </c>
      <c r="M94" s="138"/>
      <c r="N94" s="139"/>
      <c r="O94" s="140"/>
      <c r="P94" s="144">
        <f>D94+G94+J94</f>
        <v>6</v>
      </c>
      <c r="Q94" s="132" t="s">
        <v>7</v>
      </c>
      <c r="R94" s="134">
        <f>F94+I94+L94</f>
        <v>4</v>
      </c>
      <c r="S94" s="146">
        <f>IF(D94&gt;F94,2,IF(AND(D94&lt;F94,E94=":"),1,0))+IF(G94&gt;I94,2,IF(AND(G94&lt;I94,H94=":"),1,0))+IF(J94&gt;L94,2,IF(AND(J94&lt;L94,K94=":"),1,0))</f>
        <v>5</v>
      </c>
      <c r="T94" s="148">
        <v>2</v>
      </c>
      <c r="U94" s="123"/>
      <c r="AH94" s="64"/>
      <c r="AO94" s="202">
        <f t="shared" ref="AO94" si="71">IF($S94=0,"", IF(COUNTIF($S$88:$S$94,$S94)&gt;1, "",  _xlfn.RANK.EQ($S94,$S$88:$S$94,0)  ))</f>
        <v>2</v>
      </c>
      <c r="AP94" s="47"/>
      <c r="AR94" s="93"/>
      <c r="AS94" s="75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7</v>
      </c>
      <c r="AT94" t="str">
        <f>IF($A94&gt;0,IF(VLOOKUP($A94,seznam!$A$2:$C$152,2)&gt;0,VLOOKUP($A94,seznam!$A$2:$C$152,2),"------"),"------")</f>
        <v xml:space="preserve">Polický Jan </v>
      </c>
    </row>
    <row r="95" spans="1:46" ht="13.5" thickBot="1">
      <c r="A95" s="129"/>
      <c r="B95" s="131"/>
      <c r="C95" s="41" t="str">
        <f>IF(A94&gt;0,IF(VLOOKUP(A94,seznam!$A$2:$C$152,2)&gt;0,VLOOKUP(A94,seznam!$A$2:$C$152,2),"------"),"------")</f>
        <v xml:space="preserve">Polický Jan </v>
      </c>
      <c r="D95" s="133"/>
      <c r="E95" s="133"/>
      <c r="F95" s="135"/>
      <c r="G95" s="137"/>
      <c r="H95" s="133"/>
      <c r="I95" s="135"/>
      <c r="J95" s="137"/>
      <c r="K95" s="133"/>
      <c r="L95" s="135"/>
      <c r="M95" s="141"/>
      <c r="N95" s="142"/>
      <c r="O95" s="143"/>
      <c r="P95" s="145"/>
      <c r="Q95" s="133"/>
      <c r="R95" s="135"/>
      <c r="S95" s="147"/>
      <c r="T95" s="187"/>
      <c r="U95" s="123"/>
      <c r="AH95" s="64"/>
      <c r="AO95" s="125"/>
      <c r="AP95" s="47"/>
      <c r="AR95" s="93"/>
    </row>
    <row r="96" spans="1:46" ht="13.5" thickBot="1">
      <c r="AH96" s="64"/>
      <c r="AP96" s="47"/>
      <c r="AR96" s="93"/>
    </row>
    <row r="97" spans="1:46" ht="13.5" thickBot="1">
      <c r="A97" s="44" t="s">
        <v>2</v>
      </c>
      <c r="B97" s="126" t="s">
        <v>15</v>
      </c>
      <c r="C97" s="127"/>
      <c r="D97" s="168">
        <v>1</v>
      </c>
      <c r="E97" s="169"/>
      <c r="F97" s="170"/>
      <c r="G97" s="171">
        <v>2</v>
      </c>
      <c r="H97" s="169"/>
      <c r="I97" s="170"/>
      <c r="J97" s="171">
        <v>3</v>
      </c>
      <c r="K97" s="169"/>
      <c r="L97" s="170"/>
      <c r="M97" s="171">
        <v>4</v>
      </c>
      <c r="N97" s="169"/>
      <c r="O97" s="172"/>
      <c r="P97" s="168" t="s">
        <v>4</v>
      </c>
      <c r="Q97" s="173"/>
      <c r="R97" s="174"/>
      <c r="S97" s="51" t="s">
        <v>5</v>
      </c>
      <c r="T97" s="45" t="s">
        <v>6</v>
      </c>
      <c r="AH97" s="64"/>
      <c r="AO97" s="16" t="s">
        <v>6</v>
      </c>
      <c r="AP97" s="47"/>
      <c r="AR97" s="93"/>
    </row>
    <row r="98" spans="1:46" ht="13.5" thickBot="1">
      <c r="A98" s="175">
        <v>25</v>
      </c>
      <c r="B98" s="176">
        <v>1</v>
      </c>
      <c r="C98" s="20" t="str">
        <f>IF(A98&gt;0,IF(VLOOKUP(A98,seznam!$A$2:$C$152,3)&gt;0,VLOOKUP(A98,seznam!$A$2:$C$152,3),"------"),"------")</f>
        <v>Blansko</v>
      </c>
      <c r="D98" s="177"/>
      <c r="E98" s="178"/>
      <c r="F98" s="179"/>
      <c r="G98" s="180">
        <f>AE101</f>
        <v>3</v>
      </c>
      <c r="H98" s="181" t="str">
        <f>AF101</f>
        <v>:</v>
      </c>
      <c r="I98" s="182">
        <f>AG101</f>
        <v>0</v>
      </c>
      <c r="J98" s="180">
        <f>AG103</f>
        <v>1</v>
      </c>
      <c r="K98" s="181" t="str">
        <f>AF103</f>
        <v>:</v>
      </c>
      <c r="L98" s="182">
        <f>AE103</f>
        <v>3</v>
      </c>
      <c r="M98" s="180">
        <f>AE98</f>
        <v>3</v>
      </c>
      <c r="N98" s="181" t="str">
        <f>AF98</f>
        <v>:</v>
      </c>
      <c r="O98" s="183">
        <f>AG98</f>
        <v>1</v>
      </c>
      <c r="P98" s="184">
        <f>G98+J98+M98</f>
        <v>7</v>
      </c>
      <c r="Q98" s="181" t="s">
        <v>7</v>
      </c>
      <c r="R98" s="182">
        <f>I98+L98+O98</f>
        <v>4</v>
      </c>
      <c r="S98" s="163">
        <f>IF(G98&gt;I98,2,IF(AND(G98&lt;I98,H98=":"),1,0))+IF(J98&gt;L98,2,IF(AND(J98&lt;L98,K98=":"),1,0))+IF(M98&gt;O98,2,IF(AND(M98&lt;O98,N98=":"),1,0))</f>
        <v>5</v>
      </c>
      <c r="T98" s="189">
        <v>2</v>
      </c>
      <c r="U98" s="122"/>
      <c r="V98" s="21">
        <v>1</v>
      </c>
      <c r="W98" s="4" t="str">
        <f>C99</f>
        <v>Bárta Martin</v>
      </c>
      <c r="X98" s="7" t="s">
        <v>10</v>
      </c>
      <c r="Y98" s="22" t="str">
        <f>C105</f>
        <v>Smékal Jakub</v>
      </c>
      <c r="Z98" s="23" t="s">
        <v>135</v>
      </c>
      <c r="AA98" s="24" t="s">
        <v>205</v>
      </c>
      <c r="AB98" s="24" t="s">
        <v>206</v>
      </c>
      <c r="AC98" s="24" t="s">
        <v>195</v>
      </c>
      <c r="AD98" s="25"/>
      <c r="AE98" s="26">
        <f t="shared" ref="AE98:AE103" si="72">IF(OR(VALUE($AJ98)=0,VALUE($AK98)=0), "0",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)</f>
        <v>3</v>
      </c>
      <c r="AF98" s="11" t="s">
        <v>7</v>
      </c>
      <c r="AG98" s="12">
        <f t="shared" ref="AG98:AG103" si="73">IF(OR(VALUE($AJ98)=0,VALUE($AK98)=0), "0",IF(AND(LEN(Z98)&gt;0,MID(Z98,1,1)="-"),"1","0")+IF(AND(LEN(AA98)&gt;0,MID(AA98,1,1)="-"),"1","0")+IF(AND(LEN(AB98)&gt;0,MID(AB98,1,1)="-"),"1","0")+IF(AND(LEN(AC98)&gt;0,MID(AC98,1,1)="-"),"1","0")+IF(AND(LEN(AD98)&gt;0,MID(AD98,1,1)="-"),"1","0"))</f>
        <v>1</v>
      </c>
      <c r="AH98" s="64"/>
      <c r="AI98" t="str">
        <f>IF(OR( AND(A112=AJ98,A114=AK98 ),  AND(A114=AJ98,A112=AK98) ),"a",    IF(OR( AND(A122=AJ98,A124=AK98 ),  AND(A124=AJ98,A122=AK98) ),"b",  ""))</f>
        <v/>
      </c>
      <c r="AJ98">
        <f>IF(ISBLANK(U98), A98,0)</f>
        <v>25</v>
      </c>
      <c r="AK98">
        <f>IF(ISBLANK(U104), A104,0)</f>
        <v>109</v>
      </c>
      <c r="AO98" s="200">
        <f>IF($S98=0,"", IF(COUNTIF($S$98:$S$104,$S98)&gt;1, "",  _xlfn.RANK.EQ($S98,$S$98:$S$104,0)  ))</f>
        <v>2</v>
      </c>
      <c r="AP98" s="50">
        <f>IF(OR(VALUE($AJ98)=0,VALUE($AK98)=0), "0",IF(LEN(Z98)&gt;0,IF(MID(Z98,1,1)&lt;&gt;"-",IF(MOD(ABS(Z98),100)&gt;9,MOD(ABS(Z98),100)+2,11),MOD(ABS(Z98),100)),0)+IF(LEN(AA98)&gt;0,IF(MID(AA98,1,1)&lt;&gt;"-",IF(MOD(ABS(AA98),100)&gt;9,MOD(ABS(AA98),100)+2,11),MOD(ABS(AA98),100)),0)+IF(LEN(AB98)&gt;0,IF(MID(AB98,1,1)&lt;&gt;"-",IF(MOD(ABS(AB98),100)&gt;9,MOD(ABS(AB98),100)+2,11),MOD(ABS(AB98),100)),0)+IF(LEN(AC98)&gt;0,IF(MID(AC98,1,1)&lt;&gt;"-",IF(MOD(ABS(AC98),100)&gt;9,MOD(ABS(AC98),100)+2,11),MOD(ABS(AC98),100)),0)+IF(LEN(AD98)&gt;0,IF(MID(AD98,1,1)&lt;&gt;"-",IF(MOD(ABS(AD98),100)&gt;9,MOD(ABS(AD98),100)+2,11),MOD(ABS(AD98),100)),0))</f>
        <v>43</v>
      </c>
      <c r="AQ98" s="49">
        <f>IF(OR(VALUE($AJ98)=0,VALUE($AK98)=0), "0",IF(LEN(Z98)&gt;0,IF(MID(Z98,1,1)&lt;&gt;"-",MOD(Z98,100),IF(MOD(ABS(Z98),100)&gt;9,MOD(ABS(Z98),100)+2,11)),0)+IF(LEN(AA98)&gt;0,IF(MID(AA98,1,1)&lt;&gt;"-",MOD(AA98,100),IF(MOD(ABS(AA98),100)&gt;9,MOD(ABS(AA98),100)+2,11)),0)+IF(LEN(AB98)&gt;0,IF(MID(AB98,1,1)&lt;&gt;"-",MOD(AB98,100),IF(MOD(ABS(AB98),100)&gt;9,MOD(ABS(AB98),100)+2,11)),0)+IF(LEN(AC98)&gt;0,IF(MID(AC98,1,1)&lt;&gt;"-",MOD(AC98,100),IF(MOD(ABS(AC98),100)&gt;9,MOD(ABS(AC98),100)+2,11)),0)+IF(LEN(AD98)&gt;0,IF(MID(AD98,1,1)&lt;&gt;"-",MOD(AD98,100),IF(MOD(ABS(AD98),100)&gt;9,MOD(ABS(AD98),100)+2,11)),0))</f>
        <v>31</v>
      </c>
      <c r="AR98" s="93">
        <f>AP98-AQ98</f>
        <v>12</v>
      </c>
      <c r="AS98" s="75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11</v>
      </c>
      <c r="AT98" t="str">
        <f>IF($A98&gt;0,IF(VLOOKUP($A98,seznam!$A$2:$C$152,2)&gt;0,VLOOKUP($A98,seznam!$A$2:$C$152,2),"------"),"------")</f>
        <v>Bárta Martin</v>
      </c>
    </row>
    <row r="99" spans="1:46" ht="13.5" thickBot="1">
      <c r="A99" s="128"/>
      <c r="B99" s="150"/>
      <c r="C99" s="27" t="str">
        <f>IF(A98&gt;0,IF(VLOOKUP(A98,seznam!$A$2:$C$152,2)&gt;0,VLOOKUP(A98,seznam!$A$2:$C$152,2),"------"),"------")</f>
        <v>Bárta Martin</v>
      </c>
      <c r="D99" s="156"/>
      <c r="E99" s="156"/>
      <c r="F99" s="157"/>
      <c r="G99" s="153"/>
      <c r="H99" s="151"/>
      <c r="I99" s="152"/>
      <c r="J99" s="153"/>
      <c r="K99" s="151"/>
      <c r="L99" s="152"/>
      <c r="M99" s="153"/>
      <c r="N99" s="151"/>
      <c r="O99" s="159"/>
      <c r="P99" s="160"/>
      <c r="Q99" s="151"/>
      <c r="R99" s="152"/>
      <c r="S99" s="161"/>
      <c r="T99" s="186"/>
      <c r="U99" s="122"/>
      <c r="V99" s="28">
        <v>2</v>
      </c>
      <c r="W99" s="5" t="str">
        <f>C101</f>
        <v>Gavula Marek</v>
      </c>
      <c r="X99" s="8" t="s">
        <v>10</v>
      </c>
      <c r="Y99" s="29" t="str">
        <f>C103</f>
        <v>Švarc Robert</v>
      </c>
      <c r="Z99" s="30" t="s">
        <v>207</v>
      </c>
      <c r="AA99" s="31" t="s">
        <v>194</v>
      </c>
      <c r="AB99" s="31" t="s">
        <v>207</v>
      </c>
      <c r="AC99" s="31"/>
      <c r="AD99" s="32"/>
      <c r="AE99" s="26">
        <f t="shared" si="72"/>
        <v>0</v>
      </c>
      <c r="AF99" s="13" t="s">
        <v>7</v>
      </c>
      <c r="AG99" s="12">
        <f t="shared" si="73"/>
        <v>3</v>
      </c>
      <c r="AH99" s="64"/>
      <c r="AI99" t="str">
        <f>IF(OR( AND(A112=AJ99,A114=AK99 ),  AND(A114=AJ99,A112=AK99) ),"a",    IF(OR( AND(A122=AJ99,A124=AK99 ),  AND(A124=AJ99,A122=AK99) ),"b",  ""))</f>
        <v/>
      </c>
      <c r="AJ99">
        <f>IF(ISBLANK(U100), A100,0)</f>
        <v>48</v>
      </c>
      <c r="AK99">
        <f>IF(ISBLANK(U102), A102,0)</f>
        <v>31</v>
      </c>
      <c r="AO99" s="201"/>
      <c r="AP99" s="50">
        <f>IF(OR(VALUE($AJ99)=0,VALUE($AK99)=0), "0",IF(LEN(Z99)&gt;0,IF(MID(Z99,1,1)&lt;&gt;"-",IF(MOD(ABS(Z99),100)&gt;9,MOD(ABS(Z99),100)+2,11),MOD(ABS(Z99),100)),0)+IF(LEN(AA99)&gt;0,IF(MID(AA99,1,1)&lt;&gt;"-",IF(MOD(ABS(AA99),100)&gt;9,MOD(ABS(AA99),100)+2,11),MOD(ABS(AA99),100)),0)+IF(LEN(AB99)&gt;0,IF(MID(AB99,1,1)&lt;&gt;"-",IF(MOD(ABS(AB99),100)&gt;9,MOD(ABS(AB99),100)+2,11),MOD(ABS(AB99),100)),0)+IF(LEN(AC99)&gt;0,IF(MID(AC99,1,1)&lt;&gt;"-",IF(MOD(ABS(AC99),100)&gt;9,MOD(ABS(AC99),100)+2,11),MOD(ABS(AC99),100)),0)+IF(LEN(AD99)&gt;0,IF(MID(AD99,1,1)&lt;&gt;"-",IF(MOD(ABS(AD99),100)&gt;9,MOD(ABS(AD99),100)+2,11),MOD(ABS(AD99),100)),0))</f>
        <v>14</v>
      </c>
      <c r="AQ99" s="49">
        <f>IF(OR(VALUE($AJ99)=0,VALUE($AK99)=0), "0",IF(LEN(Z99)&gt;0,IF(MID(Z99,1,1)&lt;&gt;"-",MOD(Z99,100),IF(MOD(ABS(Z99),100)&gt;9,MOD(ABS(Z99),100)+2,11)),0)+IF(LEN(AA99)&gt;0,IF(MID(AA99,1,1)&lt;&gt;"-",MOD(AA99,100),IF(MOD(ABS(AA99),100)&gt;9,MOD(ABS(AA99),100)+2,11)),0)+IF(LEN(AB99)&gt;0,IF(MID(AB99,1,1)&lt;&gt;"-",MOD(AB99,100),IF(MOD(ABS(AB99),100)&gt;9,MOD(ABS(AB99),100)+2,11)),0)+IF(LEN(AC99)&gt;0,IF(MID(AC99,1,1)&lt;&gt;"-",MOD(AC99,100),IF(MOD(ABS(AC99),100)&gt;9,MOD(ABS(AC99),100)+2,11)),0)+IF(LEN(AD99)&gt;0,IF(MID(AD99,1,1)&lt;&gt;"-",MOD(AD99,100),IF(MOD(ABS(AD99),100)&gt;9,MOD(ABS(AD99),100)+2,11)),0))</f>
        <v>33</v>
      </c>
      <c r="AR99" s="93">
        <f t="shared" ref="AR99:AR103" si="74">AP99-AQ99</f>
        <v>-19</v>
      </c>
    </row>
    <row r="100" spans="1:46" ht="13.5" thickBot="1">
      <c r="A100" s="128">
        <v>48</v>
      </c>
      <c r="B100" s="130">
        <v>2</v>
      </c>
      <c r="C100" s="20" t="str">
        <f>IF(A100&gt;0,IF(VLOOKUP(A100,seznam!$A$2:$C$152,3)&gt;0,VLOOKUP(A100,seznam!$A$2:$C$152,3),"------"),"------")</f>
        <v>Kunštát</v>
      </c>
      <c r="D100" s="132">
        <f>I98</f>
        <v>0</v>
      </c>
      <c r="E100" s="132" t="str">
        <f>H98</f>
        <v>:</v>
      </c>
      <c r="F100" s="134">
        <f>G98</f>
        <v>3</v>
      </c>
      <c r="G100" s="138"/>
      <c r="H100" s="139"/>
      <c r="I100" s="154"/>
      <c r="J100" s="136">
        <f>AE99</f>
        <v>0</v>
      </c>
      <c r="K100" s="132" t="str">
        <f>AF99</f>
        <v>:</v>
      </c>
      <c r="L100" s="134">
        <f>AG99</f>
        <v>3</v>
      </c>
      <c r="M100" s="136">
        <f>AE102</f>
        <v>2</v>
      </c>
      <c r="N100" s="132" t="str">
        <f>AF102</f>
        <v>:</v>
      </c>
      <c r="O100" s="158">
        <f>AG102</f>
        <v>3</v>
      </c>
      <c r="P100" s="144">
        <f>D100+J100+M100</f>
        <v>2</v>
      </c>
      <c r="Q100" s="132" t="s">
        <v>7</v>
      </c>
      <c r="R100" s="134">
        <f>F100+L100+O100</f>
        <v>9</v>
      </c>
      <c r="S100" s="146">
        <f>IF(D100&gt;F100,2,IF(AND(D100&lt;F100,E100=":"),1,0))+IF(J100&gt;L100,2,IF(AND(J100&lt;L100,K100=":"),1,0))+IF(M100&gt;O100,2,IF(AND(M100&lt;O100,N100=":"),1,0))</f>
        <v>3</v>
      </c>
      <c r="T100" s="188">
        <v>4</v>
      </c>
      <c r="U100" s="122"/>
      <c r="V100" s="28">
        <v>3</v>
      </c>
      <c r="W100" s="5" t="str">
        <f>C105</f>
        <v>Smékal Jakub</v>
      </c>
      <c r="X100" s="9" t="s">
        <v>10</v>
      </c>
      <c r="Y100" s="29" t="str">
        <f>C103</f>
        <v>Švarc Robert</v>
      </c>
      <c r="Z100" s="30" t="s">
        <v>207</v>
      </c>
      <c r="AA100" s="31" t="s">
        <v>200</v>
      </c>
      <c r="AB100" s="31" t="s">
        <v>209</v>
      </c>
      <c r="AC100" s="31"/>
      <c r="AD100" s="32"/>
      <c r="AE100" s="26">
        <f t="shared" si="72"/>
        <v>0</v>
      </c>
      <c r="AF100" s="13" t="s">
        <v>7</v>
      </c>
      <c r="AG100" s="12">
        <f t="shared" si="73"/>
        <v>3</v>
      </c>
      <c r="AH100" s="64"/>
      <c r="AI100" t="str">
        <f>IF(OR( AND(A112=AJ100,A114=AK100 ),  AND(A114=AJ100,A112=AK100) ),"a",    IF(OR( AND(A122=AJ100,A124=AK100 ),  AND(A124=AJ100,A122=AK100) ),"b",  ""))</f>
        <v/>
      </c>
      <c r="AJ100">
        <f>IF(ISBLANK(U104), A104,0)</f>
        <v>109</v>
      </c>
      <c r="AK100">
        <f>IF(ISBLANK(U102), A102,0)</f>
        <v>31</v>
      </c>
      <c r="AO100" s="200">
        <f t="shared" ref="AO100" si="75">IF($S100=0,"", IF(COUNTIF($S$98:$S$104,$S100)&gt;1, "",  _xlfn.RANK.EQ($S100,$S$98:$S$104,0)  ))</f>
        <v>4</v>
      </c>
      <c r="AP100" s="50">
        <f>IF(OR(VALUE($AJ100)=0,VALUE($AK100)=0), "0",IF(LEN(Z100)&gt;0,IF(MID(Z100,1,1)&lt;&gt;"-",IF(MOD(ABS(Z100),100)&gt;9,MOD(ABS(Z100),100)+2,11),MOD(ABS(Z100),100)),0)+IF(LEN(AA100)&gt;0,IF(MID(AA100,1,1)&lt;&gt;"-",IF(MOD(ABS(AA100),100)&gt;9,MOD(ABS(AA100),100)+2,11),MOD(ABS(AA100),100)),0)+IF(LEN(AB100)&gt;0,IF(MID(AB100,1,1)&lt;&gt;"-",IF(MOD(ABS(AB100),100)&gt;9,MOD(ABS(AB100),100)+2,11),MOD(ABS(AB100),100)),0)+IF(LEN(AC100)&gt;0,IF(MID(AC100,1,1)&lt;&gt;"-",IF(MOD(ABS(AC100),100)&gt;9,MOD(ABS(AC100),100)+2,11),MOD(ABS(AC100),100)),0)+IF(LEN(AD100)&gt;0,IF(MID(AD100,1,1)&lt;&gt;"-",IF(MOD(ABS(AD100),100)&gt;9,MOD(ABS(AD100),100)+2,11),MOD(ABS(AD100),100)),0))</f>
        <v>13</v>
      </c>
      <c r="AQ100" s="49">
        <f t="shared" ref="AQ100:AQ103" si="76">IF(OR(VALUE($AJ100)=0,VALUE($AK100)=0), "0",IF(LEN(Z100)&gt;0,IF(MID(Z100,1,1)&lt;&gt;"-",MOD(Z100,100),IF(MOD(ABS(Z100),100)&gt;9,MOD(ABS(Z100),100)+2,11)),0)+IF(LEN(AA100)&gt;0,IF(MID(AA100,1,1)&lt;&gt;"-",MOD(AA100,100),IF(MOD(ABS(AA100),100)&gt;9,MOD(ABS(AA100),100)+2,11)),0)+IF(LEN(AB100)&gt;0,IF(MID(AB100,1,1)&lt;&gt;"-",MOD(AB100,100),IF(MOD(ABS(AB100),100)&gt;9,MOD(ABS(AB100),100)+2,11)),0)+IF(LEN(AC100)&gt;0,IF(MID(AC100,1,1)&lt;&gt;"-",MOD(AC100,100),IF(MOD(ABS(AC100),100)&gt;9,MOD(ABS(AC100),100)+2,11)),0)+IF(LEN(AD100)&gt;0,IF(MID(AD100,1,1)&lt;&gt;"-",MOD(AD100,100),IF(MOD(ABS(AD100),100)&gt;9,MOD(ABS(AD100),100)+2,11)),0))</f>
        <v>33</v>
      </c>
      <c r="AR100" s="93">
        <f t="shared" si="74"/>
        <v>-20</v>
      </c>
      <c r="AS100" s="75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-38</v>
      </c>
      <c r="AT100" t="str">
        <f>IF($A100&gt;0,IF(VLOOKUP($A100,seznam!$A$2:$C$152,2)&gt;0,VLOOKUP($A100,seznam!$A$2:$C$152,2),"------"),"------")</f>
        <v>Gavula Marek</v>
      </c>
    </row>
    <row r="101" spans="1:46" ht="13.5" thickBot="1">
      <c r="A101" s="128"/>
      <c r="B101" s="150"/>
      <c r="C101" s="27" t="str">
        <f>IF(A100&gt;0,IF(VLOOKUP(A100,seznam!$A$2:$C$152,2)&gt;0,VLOOKUP(A100,seznam!$A$2:$C$152,2),"------"),"------")</f>
        <v>Gavula Marek</v>
      </c>
      <c r="D101" s="151"/>
      <c r="E101" s="151"/>
      <c r="F101" s="152"/>
      <c r="G101" s="155"/>
      <c r="H101" s="156"/>
      <c r="I101" s="157"/>
      <c r="J101" s="153"/>
      <c r="K101" s="151"/>
      <c r="L101" s="152"/>
      <c r="M101" s="153"/>
      <c r="N101" s="151"/>
      <c r="O101" s="159"/>
      <c r="P101" s="165"/>
      <c r="Q101" s="166"/>
      <c r="R101" s="167"/>
      <c r="S101" s="161"/>
      <c r="T101" s="186"/>
      <c r="U101" s="122"/>
      <c r="V101" s="28">
        <v>4</v>
      </c>
      <c r="W101" s="5" t="str">
        <f>C99</f>
        <v>Bárta Martin</v>
      </c>
      <c r="X101" s="8" t="s">
        <v>10</v>
      </c>
      <c r="Y101" s="29" t="str">
        <f>C101</f>
        <v>Gavula Marek</v>
      </c>
      <c r="Z101" s="30" t="s">
        <v>197</v>
      </c>
      <c r="AA101" s="31" t="s">
        <v>195</v>
      </c>
      <c r="AB101" s="31" t="s">
        <v>193</v>
      </c>
      <c r="AC101" s="31"/>
      <c r="AD101" s="32"/>
      <c r="AE101" s="26">
        <f t="shared" si="72"/>
        <v>3</v>
      </c>
      <c r="AF101" s="13" t="s">
        <v>7</v>
      </c>
      <c r="AG101" s="12">
        <f t="shared" si="73"/>
        <v>0</v>
      </c>
      <c r="AH101" s="64"/>
      <c r="AI101" t="str">
        <f>IF(OR( AND(A112=AJ101,A114=AK101 ),  AND(A114=AJ101,A112=AK101) ),"a",    IF(OR( AND(A122=AJ101,A124=AK101 ),  AND(A124=AJ101,A122=AK101) ),"b",  ""))</f>
        <v/>
      </c>
      <c r="AJ101">
        <f>IF(ISBLANK(U98), A98,0)</f>
        <v>25</v>
      </c>
      <c r="AK101">
        <f>IF(ISBLANK(U100), A100,0)</f>
        <v>48</v>
      </c>
      <c r="AO101" s="201"/>
      <c r="AP101" s="50">
        <f t="shared" ref="AP101:AP103" si="77">IF(OR(VALUE($AJ101)=0,VALUE($AK101)=0), "0",IF(LEN(Z101)&gt;0,IF(MID(Z101,1,1)&lt;&gt;"-",IF(MOD(ABS(Z101),100)&gt;9,MOD(ABS(Z101),100)+2,11),MOD(ABS(Z101),100)),0)+IF(LEN(AA101)&gt;0,IF(MID(AA101,1,1)&lt;&gt;"-",IF(MOD(ABS(AA101),100)&gt;9,MOD(ABS(AA101),100)+2,11),MOD(ABS(AA101),100)),0)+IF(LEN(AB101)&gt;0,IF(MID(AB101,1,1)&lt;&gt;"-",IF(MOD(ABS(AB101),100)&gt;9,MOD(ABS(AB101),100)+2,11),MOD(ABS(AB101),100)),0)+IF(LEN(AC101)&gt;0,IF(MID(AC101,1,1)&lt;&gt;"-",IF(MOD(ABS(AC101),100)&gt;9,MOD(ABS(AC101),100)+2,11),MOD(ABS(AC101),100)),0)+IF(LEN(AD101)&gt;0,IF(MID(AD101,1,1)&lt;&gt;"-",IF(MOD(ABS(AD101),100)&gt;9,MOD(ABS(AD101),100)+2,11),MOD(ABS(AD101),100)),0))</f>
        <v>33</v>
      </c>
      <c r="AQ101" s="49">
        <f t="shared" si="76"/>
        <v>22</v>
      </c>
      <c r="AR101" s="93">
        <f t="shared" si="74"/>
        <v>11</v>
      </c>
    </row>
    <row r="102" spans="1:46" ht="13.5" thickBot="1">
      <c r="A102" s="128">
        <v>31</v>
      </c>
      <c r="B102" s="130">
        <v>3</v>
      </c>
      <c r="C102" s="20" t="str">
        <f>IF(A102&gt;0,IF(VLOOKUP(A102,seznam!$A$2:$C$152,3)&gt;0,VLOOKUP(A102,seznam!$A$2:$C$152,3),"------"),"------")</f>
        <v>Blansko</v>
      </c>
      <c r="D102" s="132">
        <f>L98</f>
        <v>3</v>
      </c>
      <c r="E102" s="132" t="str">
        <f>K98</f>
        <v>:</v>
      </c>
      <c r="F102" s="134">
        <f>J98</f>
        <v>1</v>
      </c>
      <c r="G102" s="136">
        <f>L100</f>
        <v>3</v>
      </c>
      <c r="H102" s="132" t="str">
        <f>K100</f>
        <v>:</v>
      </c>
      <c r="I102" s="134">
        <f>J100</f>
        <v>0</v>
      </c>
      <c r="J102" s="138"/>
      <c r="K102" s="139"/>
      <c r="L102" s="154"/>
      <c r="M102" s="136">
        <f>AG100</f>
        <v>3</v>
      </c>
      <c r="N102" s="132" t="str">
        <f>AF100</f>
        <v>:</v>
      </c>
      <c r="O102" s="158">
        <f>AE100</f>
        <v>0</v>
      </c>
      <c r="P102" s="144">
        <f>D102+G102+M102</f>
        <v>9</v>
      </c>
      <c r="Q102" s="132" t="s">
        <v>7</v>
      </c>
      <c r="R102" s="134">
        <f>F102+I102+O102</f>
        <v>1</v>
      </c>
      <c r="S102" s="146">
        <f>IF(D102&gt;F102,2,IF(AND(D102&lt;F102,E102=":"),1,0))+IF(G102&gt;I102,2,IF(AND(G102&lt;I102,H102=":"),1,0))+IF(M102&gt;O102,2,IF(AND(M102&lt;O102,N102=":"),1,0))</f>
        <v>6</v>
      </c>
      <c r="T102" s="185">
        <v>1</v>
      </c>
      <c r="U102" s="122"/>
      <c r="V102" s="28">
        <v>5</v>
      </c>
      <c r="W102" s="5" t="str">
        <f>C101</f>
        <v>Gavula Marek</v>
      </c>
      <c r="X102" s="8" t="s">
        <v>10</v>
      </c>
      <c r="Y102" s="29" t="str">
        <f>C105</f>
        <v>Smékal Jakub</v>
      </c>
      <c r="Z102" s="30" t="s">
        <v>195</v>
      </c>
      <c r="AA102" s="31" t="s">
        <v>213</v>
      </c>
      <c r="AB102" s="31" t="s">
        <v>195</v>
      </c>
      <c r="AC102" s="31" t="s">
        <v>213</v>
      </c>
      <c r="AD102" s="32" t="s">
        <v>202</v>
      </c>
      <c r="AE102" s="26">
        <f t="shared" si="72"/>
        <v>2</v>
      </c>
      <c r="AF102" s="13" t="s">
        <v>7</v>
      </c>
      <c r="AG102" s="12">
        <f t="shared" si="73"/>
        <v>3</v>
      </c>
      <c r="AH102" s="64"/>
      <c r="AI102" t="str">
        <f>IF(OR( AND(A112=AJ102,A114=AK102 ),  AND(A114=AJ102,A112=AK102) ),"a",    IF(OR( AND(A122=AJ102,A124=AK102 ),  AND(A124=AJ102,A122=AK102) ),"b",  ""))</f>
        <v>b</v>
      </c>
      <c r="AJ102">
        <f>IF(ISBLANK(U100), A100,0)</f>
        <v>48</v>
      </c>
      <c r="AK102">
        <f>IF(ISBLANK(U104), A104,0)</f>
        <v>109</v>
      </c>
      <c r="AO102" s="200">
        <f t="shared" ref="AO102" si="78">IF($S102=0,"", IF(COUNTIF($S$98:$S$104,$S102)&gt;1, "",  _xlfn.RANK.EQ($S102,$S$98:$S$104,0)  ))</f>
        <v>1</v>
      </c>
      <c r="AP102" s="50">
        <f t="shared" si="77"/>
        <v>41</v>
      </c>
      <c r="AQ102" s="49">
        <f t="shared" si="76"/>
        <v>49</v>
      </c>
      <c r="AR102" s="93">
        <f t="shared" si="74"/>
        <v>-8</v>
      </c>
      <c r="AS102" s="75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51</v>
      </c>
      <c r="AT102" t="str">
        <f>IF($A102&gt;0,IF(VLOOKUP($A102,seznam!$A$2:$C$152,2)&gt;0,VLOOKUP($A102,seznam!$A$2:$C$152,2),"------"),"------")</f>
        <v>Švarc Robert</v>
      </c>
    </row>
    <row r="103" spans="1:46" ht="13.5" thickBot="1">
      <c r="A103" s="128"/>
      <c r="B103" s="150"/>
      <c r="C103" s="27" t="str">
        <f>IF(A102&gt;0,IF(VLOOKUP(A102,seznam!$A$2:$C$152,2)&gt;0,VLOOKUP(A102,seznam!$A$2:$C$152,2),"------"),"------")</f>
        <v>Švarc Robert</v>
      </c>
      <c r="D103" s="151"/>
      <c r="E103" s="151"/>
      <c r="F103" s="152"/>
      <c r="G103" s="153"/>
      <c r="H103" s="151"/>
      <c r="I103" s="152"/>
      <c r="J103" s="155"/>
      <c r="K103" s="156"/>
      <c r="L103" s="157"/>
      <c r="M103" s="153"/>
      <c r="N103" s="151"/>
      <c r="O103" s="159"/>
      <c r="P103" s="160"/>
      <c r="Q103" s="151"/>
      <c r="R103" s="152"/>
      <c r="S103" s="161"/>
      <c r="T103" s="186"/>
      <c r="U103" s="122"/>
      <c r="V103" s="34">
        <v>6</v>
      </c>
      <c r="W103" s="6" t="str">
        <f>C103</f>
        <v>Švarc Robert</v>
      </c>
      <c r="X103" s="10" t="s">
        <v>10</v>
      </c>
      <c r="Y103" s="35" t="str">
        <f>C99</f>
        <v>Bárta Martin</v>
      </c>
      <c r="Z103" s="36" t="s">
        <v>204</v>
      </c>
      <c r="AA103" s="37" t="s">
        <v>203</v>
      </c>
      <c r="AB103" s="37" t="s">
        <v>205</v>
      </c>
      <c r="AC103" s="37" t="s">
        <v>204</v>
      </c>
      <c r="AD103" s="38"/>
      <c r="AE103" s="74">
        <f t="shared" si="72"/>
        <v>3</v>
      </c>
      <c r="AF103" s="14" t="s">
        <v>7</v>
      </c>
      <c r="AG103" s="19">
        <f t="shared" si="73"/>
        <v>1</v>
      </c>
      <c r="AH103" s="64"/>
      <c r="AI103" t="str">
        <f>IF(OR( AND(A112=AJ103,A114=AK103 ),  AND(A114=AJ103,A112=AK103) ),"a",    IF(OR( AND(A122=AJ103,A124=AK103 ),  AND(A124=AJ103,A122=AK103) ),"b",  ""))</f>
        <v>a</v>
      </c>
      <c r="AJ103">
        <f>IF(ISBLANK(U102), A102,0)</f>
        <v>31</v>
      </c>
      <c r="AK103">
        <f>IF(ISBLANK(U98), A98,0)</f>
        <v>25</v>
      </c>
      <c r="AO103" s="201"/>
      <c r="AP103" s="50">
        <f t="shared" si="77"/>
        <v>42</v>
      </c>
      <c r="AQ103" s="49">
        <f t="shared" si="76"/>
        <v>30</v>
      </c>
      <c r="AR103" s="93">
        <f t="shared" si="74"/>
        <v>12</v>
      </c>
    </row>
    <row r="104" spans="1:46">
      <c r="A104" s="128">
        <v>109</v>
      </c>
      <c r="B104" s="130">
        <v>4</v>
      </c>
      <c r="C104" s="20" t="str">
        <f>IF(A104&gt;0,IF(VLOOKUP(A104,seznam!$A$2:$C$152,3)&gt;0,VLOOKUP(A104,seznam!$A$2:$C$152,3),"------"),"------")</f>
        <v>V. Opatovice</v>
      </c>
      <c r="D104" s="132">
        <f>O98</f>
        <v>1</v>
      </c>
      <c r="E104" s="132" t="str">
        <f>N98</f>
        <v>:</v>
      </c>
      <c r="F104" s="134">
        <f>M98</f>
        <v>3</v>
      </c>
      <c r="G104" s="136">
        <f>O100</f>
        <v>3</v>
      </c>
      <c r="H104" s="132" t="str">
        <f>N100</f>
        <v>:</v>
      </c>
      <c r="I104" s="134">
        <f>M100</f>
        <v>2</v>
      </c>
      <c r="J104" s="136">
        <f>O102</f>
        <v>0</v>
      </c>
      <c r="K104" s="132" t="str">
        <f>N102</f>
        <v>:</v>
      </c>
      <c r="L104" s="134">
        <f>M102</f>
        <v>3</v>
      </c>
      <c r="M104" s="138"/>
      <c r="N104" s="139"/>
      <c r="O104" s="140"/>
      <c r="P104" s="144">
        <f>D104+G104+J104</f>
        <v>4</v>
      </c>
      <c r="Q104" s="132" t="s">
        <v>7</v>
      </c>
      <c r="R104" s="134">
        <f>F104+I104+L104</f>
        <v>8</v>
      </c>
      <c r="S104" s="146">
        <f>IF(D104&gt;F104,2,IF(AND(D104&lt;F104,E104=":"),1,0))+IF(G104&gt;I104,2,IF(AND(G104&lt;I104,H104=":"),1,0))+IF(J104&gt;L104,2,IF(AND(J104&lt;L104,K104=":"),1,0))</f>
        <v>4</v>
      </c>
      <c r="T104" s="148">
        <v>3</v>
      </c>
      <c r="U104" s="123"/>
      <c r="AH104" s="64"/>
      <c r="AO104" s="202">
        <f t="shared" ref="AO104" si="79">IF($S104=0,"", IF(COUNTIF($S$98:$S$104,$S104)&gt;1, "",  _xlfn.RANK.EQ($S104,$S$98:$S$104,0)  ))</f>
        <v>3</v>
      </c>
      <c r="AP104" s="47"/>
      <c r="AR104" s="93"/>
      <c r="AS104" s="75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-24</v>
      </c>
      <c r="AT104" t="str">
        <f>IF($A104&gt;0,IF(VLOOKUP($A104,seznam!$A$2:$C$152,2)&gt;0,VLOOKUP($A104,seznam!$A$2:$C$152,2),"------"),"------")</f>
        <v>Smékal Jakub</v>
      </c>
    </row>
    <row r="105" spans="1:46" ht="13.5" thickBot="1">
      <c r="A105" s="129"/>
      <c r="B105" s="131"/>
      <c r="C105" s="41" t="str">
        <f>IF(A104&gt;0,IF(VLOOKUP(A104,seznam!$A$2:$C$152,2)&gt;0,VLOOKUP(A104,seznam!$A$2:$C$152,2),"------"),"------")</f>
        <v>Smékal Jakub</v>
      </c>
      <c r="D105" s="133"/>
      <c r="E105" s="133"/>
      <c r="F105" s="135"/>
      <c r="G105" s="137"/>
      <c r="H105" s="133"/>
      <c r="I105" s="135"/>
      <c r="J105" s="137"/>
      <c r="K105" s="133"/>
      <c r="L105" s="135"/>
      <c r="M105" s="141"/>
      <c r="N105" s="142"/>
      <c r="O105" s="143"/>
      <c r="P105" s="145"/>
      <c r="Q105" s="133"/>
      <c r="R105" s="135"/>
      <c r="S105" s="147"/>
      <c r="T105" s="187"/>
      <c r="U105" s="123"/>
      <c r="AH105" s="64"/>
      <c r="AO105" s="125"/>
      <c r="AP105" s="47"/>
      <c r="AR105" s="93"/>
    </row>
    <row r="106" spans="1:46" ht="13.5" thickBot="1">
      <c r="AH106" s="64"/>
      <c r="AP106" s="47"/>
      <c r="AR106" s="93"/>
    </row>
    <row r="107" spans="1:46" ht="13.5" thickBot="1">
      <c r="A107" s="44" t="s">
        <v>2</v>
      </c>
      <c r="B107" s="126" t="s">
        <v>26</v>
      </c>
      <c r="C107" s="127"/>
      <c r="D107" s="168">
        <v>1</v>
      </c>
      <c r="E107" s="169"/>
      <c r="F107" s="170"/>
      <c r="G107" s="171">
        <v>2</v>
      </c>
      <c r="H107" s="169"/>
      <c r="I107" s="170"/>
      <c r="J107" s="171">
        <v>3</v>
      </c>
      <c r="K107" s="169"/>
      <c r="L107" s="170"/>
      <c r="M107" s="171">
        <v>4</v>
      </c>
      <c r="N107" s="169"/>
      <c r="O107" s="172"/>
      <c r="P107" s="168" t="s">
        <v>4</v>
      </c>
      <c r="Q107" s="173"/>
      <c r="R107" s="174"/>
      <c r="S107" s="51" t="s">
        <v>5</v>
      </c>
      <c r="T107" s="45" t="s">
        <v>6</v>
      </c>
      <c r="AH107" s="64"/>
      <c r="AO107" s="16" t="s">
        <v>6</v>
      </c>
      <c r="AP107" s="47"/>
      <c r="AR107" s="93"/>
    </row>
    <row r="108" spans="1:46" ht="12.75" customHeight="1" thickBot="1">
      <c r="A108" s="175">
        <f>IF(ISNA(MATCH(1,T88:T95,0)),, INDEX(A88:A95,MATCH(1,T88:T95,0)))</f>
        <v>39</v>
      </c>
      <c r="B108" s="176">
        <v>1</v>
      </c>
      <c r="C108" s="20" t="str">
        <f>IF(A108&gt;0,IF(VLOOKUP(A108,seznam!$A$2:$C$152,3)&gt;0,VLOOKUP(A108,seznam!$A$2:$C$152,3),"------"),"------")</f>
        <v>Kunštát</v>
      </c>
      <c r="D108" s="177"/>
      <c r="E108" s="178"/>
      <c r="F108" s="179"/>
      <c r="G108" s="180">
        <f>AE111</f>
        <v>3</v>
      </c>
      <c r="H108" s="181" t="str">
        <f>AF111</f>
        <v>:</v>
      </c>
      <c r="I108" s="182">
        <f>AG111</f>
        <v>0</v>
      </c>
      <c r="J108" s="180">
        <f>AG113</f>
        <v>0</v>
      </c>
      <c r="K108" s="181" t="str">
        <f>AF113</f>
        <v>:</v>
      </c>
      <c r="L108" s="182">
        <f>AE113</f>
        <v>3</v>
      </c>
      <c r="M108" s="180">
        <f>AE108</f>
        <v>1</v>
      </c>
      <c r="N108" s="181" t="str">
        <f>AF108</f>
        <v>:</v>
      </c>
      <c r="O108" s="183">
        <f>AG108</f>
        <v>3</v>
      </c>
      <c r="P108" s="184">
        <f>G108+J108+M108</f>
        <v>4</v>
      </c>
      <c r="Q108" s="181" t="s">
        <v>7</v>
      </c>
      <c r="R108" s="182">
        <f>I108+L108+O108</f>
        <v>6</v>
      </c>
      <c r="S108" s="163">
        <f>IF(G108&gt;I108,2,IF(AND(G108&lt;I108,H108=":"),1,0))+IF(J108&gt;L108,2,IF(AND(J108&lt;L108,K108=":"),1,0))+IF(M108&gt;O108,2,IF(AND(M108&lt;O108,N108=":"),1,0))</f>
        <v>4</v>
      </c>
      <c r="T108" s="189">
        <v>19</v>
      </c>
      <c r="U108" s="122"/>
      <c r="V108" s="21">
        <v>1</v>
      </c>
      <c r="W108" s="4" t="str">
        <f>C109</f>
        <v>Chloupek Tomáš</v>
      </c>
      <c r="X108" s="7" t="s">
        <v>10</v>
      </c>
      <c r="Y108" s="22" t="str">
        <f>C115</f>
        <v>Bárta Martin</v>
      </c>
      <c r="Z108" s="23" t="s">
        <v>197</v>
      </c>
      <c r="AA108" s="24" t="s">
        <v>213</v>
      </c>
      <c r="AB108" s="24" t="s">
        <v>207</v>
      </c>
      <c r="AC108" s="24" t="s">
        <v>214</v>
      </c>
      <c r="AD108" s="25"/>
      <c r="AE108" s="26">
        <f t="shared" ref="AE108:AE113" si="80">IF(OR(VALUE($AJ108)=0,VALUE($AK108)=0), "0",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)</f>
        <v>1</v>
      </c>
      <c r="AF108" s="11" t="s">
        <v>7</v>
      </c>
      <c r="AG108" s="12">
        <f t="shared" ref="AG108:AG113" si="81">IF(OR(VALUE($AJ108)=0,VALUE($AK108)=0), "0",IF(AND(LEN(Z108)&gt;0,MID(Z108,1,1)="-"),"1","0")+IF(AND(LEN(AA108)&gt;0,MID(AA108,1,1)="-"),"1","0")+IF(AND(LEN(AB108)&gt;0,MID(AB108,1,1)="-"),"1","0")+IF(AND(LEN(AC108)&gt;0,MID(AC108,1,1)="-"),"1","0")+IF(AND(LEN(AD108)&gt;0,MID(AD108,1,1)="-"),"1","0"))</f>
        <v>3</v>
      </c>
      <c r="AH108" s="64"/>
      <c r="AJ108">
        <f>IF(ISBLANK(U108), A108,0)</f>
        <v>39</v>
      </c>
      <c r="AK108">
        <f>IF(ISBLANK(U114), A114,0)</f>
        <v>25</v>
      </c>
      <c r="AM108">
        <f>A108</f>
        <v>39</v>
      </c>
      <c r="AN108">
        <f>IF(ISBLANK(  T108),"",T108)</f>
        <v>19</v>
      </c>
      <c r="AO108" s="200">
        <f>IF($S108=0,"", IF(COUNTIF($S$108:$S$114,$S108)&gt;1, "",  _xlfn.RANK.EQ($S108,$S$108:$S$114,0)+($AI$86-1)*8  ))</f>
        <v>19</v>
      </c>
      <c r="AP108" s="50">
        <f>IF(OR(VALUE($AJ108)=0,VALUE($AK108)=0), "0",IF(LEN(Z108)&gt;0,IF(MID(Z108,1,1)&lt;&gt;"-",IF(MOD(ABS(Z108),100)&gt;9,MOD(ABS(Z108),100)+2,11),MOD(ABS(Z108),100)),0)+IF(LEN(AA108)&gt;0,IF(MID(AA108,1,1)&lt;&gt;"-",IF(MOD(ABS(AA108),100)&gt;9,MOD(ABS(AA108),100)+2,11),MOD(ABS(AA108),100)),0)+IF(LEN(AB108)&gt;0,IF(MID(AB108,1,1)&lt;&gt;"-",IF(MOD(ABS(AB108),100)&gt;9,MOD(ABS(AB108),100)+2,11),MOD(ABS(AB108),100)),0)+IF(LEN(AC108)&gt;0,IF(MID(AC108,1,1)&lt;&gt;"-",IF(MOD(ABS(AC108),100)&gt;9,MOD(ABS(AC108),100)+2,11),MOD(ABS(AC108),100)),0)+IF(LEN(AD108)&gt;0,IF(MID(AD108,1,1)&lt;&gt;"-",IF(MOD(ABS(AD108),100)&gt;9,MOD(ABS(AD108),100)+2,11),MOD(ABS(AD108),100)),0))</f>
        <v>22</v>
      </c>
      <c r="AQ108" s="49">
        <f>IF(OR(VALUE($AJ108)=0,VALUE($AK108)=0), "0",IF(LEN(Z108)&gt;0,IF(MID(Z108,1,1)&lt;&gt;"-",MOD(Z108,100),IF(MOD(ABS(Z108),100)&gt;9,MOD(ABS(Z108),100)+2,11)),0)+IF(LEN(AA108)&gt;0,IF(MID(AA108,1,1)&lt;&gt;"-",MOD(AA108,100),IF(MOD(ABS(AA108),100)&gt;9,MOD(ABS(AA108),100)+2,11)),0)+IF(LEN(AB108)&gt;0,IF(MID(AB108,1,1)&lt;&gt;"-",MOD(AB108,100),IF(MOD(ABS(AB108),100)&gt;9,MOD(ABS(AB108),100)+2,11)),0)+IF(LEN(AC108)&gt;0,IF(MID(AC108,1,1)&lt;&gt;"-",MOD(AC108,100),IF(MOD(ABS(AC108),100)&gt;9,MOD(ABS(AC108),100)+2,11)),0)+IF(LEN(AD108)&gt;0,IF(MID(AD108,1,1)&lt;&gt;"-",MOD(AD108,100),IF(MOD(ABS(AD108),100)&gt;9,MOD(ABS(AD108),100)+2,11)),0))</f>
        <v>42</v>
      </c>
      <c r="AR108" s="93">
        <f>AP108-AQ108</f>
        <v>-20</v>
      </c>
      <c r="AS108" s="75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-28</v>
      </c>
      <c r="AT108" t="str">
        <f>IF($A108&gt;0,IF(VLOOKUP($A108,seznam!$A$2:$C$152,2)&gt;0,VLOOKUP($A108,seznam!$A$2:$C$152,2),"------"),"------")</f>
        <v>Chloupek Tomáš</v>
      </c>
    </row>
    <row r="109" spans="1:46" ht="13.5" customHeight="1" thickBot="1">
      <c r="A109" s="128"/>
      <c r="B109" s="150"/>
      <c r="C109" s="27" t="str">
        <f>IF(A108&gt;0,IF(VLOOKUP(A108,seznam!$A$2:$C$152,2)&gt;0,VLOOKUP(A108,seznam!$A$2:$C$152,2),"------"),"------")</f>
        <v>Chloupek Tomáš</v>
      </c>
      <c r="D109" s="156"/>
      <c r="E109" s="156"/>
      <c r="F109" s="157"/>
      <c r="G109" s="153"/>
      <c r="H109" s="151"/>
      <c r="I109" s="152"/>
      <c r="J109" s="153"/>
      <c r="K109" s="151"/>
      <c r="L109" s="152"/>
      <c r="M109" s="153"/>
      <c r="N109" s="151"/>
      <c r="O109" s="159"/>
      <c r="P109" s="160"/>
      <c r="Q109" s="151"/>
      <c r="R109" s="152"/>
      <c r="S109" s="161"/>
      <c r="T109" s="186"/>
      <c r="U109" s="122"/>
      <c r="V109" s="28">
        <v>2</v>
      </c>
      <c r="W109" s="5" t="str">
        <f>C111</f>
        <v xml:space="preserve">Polický Jan </v>
      </c>
      <c r="X109" s="8" t="s">
        <v>10</v>
      </c>
      <c r="Y109" s="29" t="str">
        <f>C113</f>
        <v>Švarc Robert</v>
      </c>
      <c r="Z109" s="57" t="s">
        <v>202</v>
      </c>
      <c r="AA109" s="58" t="s">
        <v>209</v>
      </c>
      <c r="AB109" s="58" t="s">
        <v>196</v>
      </c>
      <c r="AC109" s="58" t="s">
        <v>207</v>
      </c>
      <c r="AD109" s="59"/>
      <c r="AE109" s="26">
        <f t="shared" si="80"/>
        <v>1</v>
      </c>
      <c r="AF109" s="13" t="s">
        <v>7</v>
      </c>
      <c r="AG109" s="12">
        <f t="shared" si="81"/>
        <v>3</v>
      </c>
      <c r="AH109" s="64"/>
      <c r="AJ109">
        <f>IF(ISBLANK(U110), A110,0)</f>
        <v>105</v>
      </c>
      <c r="AK109">
        <f>IF(ISBLANK(U112), A112,0)</f>
        <v>31</v>
      </c>
      <c r="AO109" s="201"/>
      <c r="AP109" s="50">
        <f>IF(OR(VALUE($AJ109)=0,VALUE($AK109)=0), "0",IF(LEN(Z109)&gt;0,IF(MID(Z109,1,1)&lt;&gt;"-",IF(MOD(ABS(Z109),100)&gt;9,MOD(ABS(Z109),100)+2,11),MOD(ABS(Z109),100)),0)+IF(LEN(AA109)&gt;0,IF(MID(AA109,1,1)&lt;&gt;"-",IF(MOD(ABS(AA109),100)&gt;9,MOD(ABS(AA109),100)+2,11),MOD(ABS(AA109),100)),0)+IF(LEN(AB109)&gt;0,IF(MID(AB109,1,1)&lt;&gt;"-",IF(MOD(ABS(AB109),100)&gt;9,MOD(ABS(AB109),100)+2,11),MOD(ABS(AB109),100)),0)+IF(LEN(AC109)&gt;0,IF(MID(AC109,1,1)&lt;&gt;"-",IF(MOD(ABS(AC109),100)&gt;9,MOD(ABS(AC109),100)+2,11),MOD(ABS(AC109),100)),0)+IF(LEN(AD109)&gt;0,IF(MID(AD109,1,1)&lt;&gt;"-",IF(MOD(ABS(AD109),100)&gt;9,MOD(ABS(AD109),100)+2,11),MOD(ABS(AD109),100)),0))</f>
        <v>24</v>
      </c>
      <c r="AQ109" s="49">
        <f>IF(OR(VALUE($AJ109)=0,VALUE($AK109)=0), "0",IF(LEN(Z109)&gt;0,IF(MID(Z109,1,1)&lt;&gt;"-",MOD(Z109,100),IF(MOD(ABS(Z109),100)&gt;9,MOD(ABS(Z109),100)+2,11)),0)+IF(LEN(AA109)&gt;0,IF(MID(AA109,1,1)&lt;&gt;"-",MOD(AA109,100),IF(MOD(ABS(AA109),100)&gt;9,MOD(ABS(AA109),100)+2,11)),0)+IF(LEN(AB109)&gt;0,IF(MID(AB109,1,1)&lt;&gt;"-",MOD(AB109,100),IF(MOD(ABS(AB109),100)&gt;9,MOD(ABS(AB109),100)+2,11)),0)+IF(LEN(AC109)&gt;0,IF(MID(AC109,1,1)&lt;&gt;"-",MOD(AC109,100),IF(MOD(ABS(AC109),100)&gt;9,MOD(ABS(AC109),100)+2,11)),0)+IF(LEN(AD109)&gt;0,IF(MID(AD109,1,1)&lt;&gt;"-",MOD(AD109,100),IF(MOD(ABS(AD109),100)&gt;9,MOD(ABS(AD109),100)+2,11)),0))</f>
        <v>43</v>
      </c>
      <c r="AR109" s="93">
        <f t="shared" ref="AR109:AR113" si="82">AP109-AQ109</f>
        <v>-19</v>
      </c>
    </row>
    <row r="110" spans="1:46" ht="12.75" customHeight="1" thickBot="1">
      <c r="A110" s="128">
        <f>IF(ISNA(MATCH(2,T88:T95,0)),, INDEX(A88:A95,MATCH(2,T88:T95,0)))</f>
        <v>105</v>
      </c>
      <c r="B110" s="130">
        <v>2</v>
      </c>
      <c r="C110" s="20" t="str">
        <f>IF(A110&gt;0,IF(VLOOKUP(A110,seznam!$A$2:$C$152,3)&gt;0,VLOOKUP(A110,seznam!$A$2:$C$152,3),"------"),"------")</f>
        <v>Blansko</v>
      </c>
      <c r="D110" s="132">
        <f>I108</f>
        <v>0</v>
      </c>
      <c r="E110" s="132" t="str">
        <f>H108</f>
        <v>:</v>
      </c>
      <c r="F110" s="134">
        <f>G108</f>
        <v>3</v>
      </c>
      <c r="G110" s="138"/>
      <c r="H110" s="139"/>
      <c r="I110" s="154"/>
      <c r="J110" s="136">
        <f>AE109</f>
        <v>1</v>
      </c>
      <c r="K110" s="132" t="str">
        <f>AF109</f>
        <v>:</v>
      </c>
      <c r="L110" s="134">
        <f>AG109</f>
        <v>3</v>
      </c>
      <c r="M110" s="136">
        <f>AE112</f>
        <v>1</v>
      </c>
      <c r="N110" s="132" t="str">
        <f>AF112</f>
        <v>:</v>
      </c>
      <c r="O110" s="158">
        <f>AG112</f>
        <v>3</v>
      </c>
      <c r="P110" s="144">
        <f>D110+J110+M110</f>
        <v>2</v>
      </c>
      <c r="Q110" s="132" t="s">
        <v>7</v>
      </c>
      <c r="R110" s="134">
        <f>F110+L110+O110</f>
        <v>9</v>
      </c>
      <c r="S110" s="146">
        <f>IF(D110&gt;F110,2,IF(AND(D110&lt;F110,E110=":"),1,0))+IF(J110&gt;L110,2,IF(AND(J110&lt;L110,K110=":"),1,0))+IF(M110&gt;O110,2,IF(AND(M110&lt;O110,N110=":"),1,0))</f>
        <v>3</v>
      </c>
      <c r="T110" s="188">
        <v>20</v>
      </c>
      <c r="U110" s="122"/>
      <c r="V110" s="28">
        <v>3</v>
      </c>
      <c r="W110" s="5" t="str">
        <f>C115</f>
        <v>Bárta Martin</v>
      </c>
      <c r="X110" s="9" t="s">
        <v>10</v>
      </c>
      <c r="Y110" s="29" t="str">
        <f>C113</f>
        <v>Švarc Robert</v>
      </c>
      <c r="Z110" s="23">
        <f>IF(OR(ISNA(MATCH("a",AI98:AI103,0)), ISBLANK( INDEX(Z98:AD103,MATCH("a",AI98:AI103,0),1))  ),  "",   IF(INDEX(AJ98:AK103,MATCH("a",AI98:AI103,0),1)=AJ110,INDEX(Z98:AD103,MATCH("a",AI98:AI103,0),1),-1*INDEX(Z98:AD103,MATCH("a",AI98:AI103,0),1)))</f>
        <v>-6</v>
      </c>
      <c r="AA110" s="25">
        <f>IF(OR(ISNA(MATCH("a",AI98:AI103,0)), ISBLANK( INDEX(Z98:AD103,MATCH("a",AI98:AI103,0),2))  ),  "",   IF(INDEX(AJ98:AK103,MATCH("a",AI98:AI103,0),1)=AJ110,INDEX(Z98:AD103,MATCH("a",AI98:AI103,0),2),-1*INDEX(Z98:AD103,MATCH("a",AI98:AI103,0),2)))</f>
        <v>9</v>
      </c>
      <c r="AB110" s="24">
        <f>IF(OR(ISNA(MATCH("a",AI98:AI103,0)), ISBLANK( INDEX(Z98:AD103,MATCH("a",AI98:AI103,0),3))  ),  "",   IF(INDEX(AJ98:AK103,MATCH("a",AI98:AI103,0),1)=AJ110,INDEX(Z98:AD103,MATCH("a",AI98:AI103,0),3),-1*INDEX(Z98:AD103,MATCH("a",AI98:AI103,0),3)))</f>
        <v>-7</v>
      </c>
      <c r="AC110" s="24">
        <f>IF(OR(ISNA(MATCH("a",AI98:AI103,0)), ISBLANK( INDEX(Z98:AD103,MATCH("a",AI98:AI103,0),4))  ),  "",   IF(INDEX(AJ98:AK103,MATCH("a",AI98:AI103,0),1)=AJ110,INDEX(Z98:AD103,MATCH("a",AI98:AI103,0),4),-1*INDEX(Z98:AD103,MATCH("a",AI98:AI103,0),4)))</f>
        <v>-6</v>
      </c>
      <c r="AD110" s="114" t="str">
        <f>IF(OR(ISNA(MATCH("a",AI98:AI103,0)), ISBLANK( INDEX(Z98:AD103,MATCH("a",AI98:AI103,0),5))  ),  "",   IF(INDEX(AJ98:AK103,MATCH("a",AI98:AI103,0),1)=AJ110,INDEX(Z98:AD103,MATCH("a",AI98:AI103,0),5),-1*INDEX(Z98:AD103,MATCH("a",AI98:AI103,0),5)))</f>
        <v/>
      </c>
      <c r="AE110" s="26">
        <f t="shared" si="80"/>
        <v>1</v>
      </c>
      <c r="AF110" s="13" t="s">
        <v>7</v>
      </c>
      <c r="AG110" s="12">
        <f t="shared" si="81"/>
        <v>3</v>
      </c>
      <c r="AH110" s="64"/>
      <c r="AJ110">
        <f>IF(ISBLANK(U114), A114,0)</f>
        <v>25</v>
      </c>
      <c r="AK110">
        <f>IF(ISBLANK(U112), A112,0)</f>
        <v>31</v>
      </c>
      <c r="AM110">
        <f>A110</f>
        <v>105</v>
      </c>
      <c r="AN110">
        <f>IF(ISBLANK(  T110),"",T110)</f>
        <v>20</v>
      </c>
      <c r="AO110" s="200">
        <f t="shared" ref="AO110" si="83">IF($S110=0,"", IF(COUNTIF($S$108:$S$114,$S110)&gt;1, "",  _xlfn.RANK.EQ($S110,$S$108:$S$114,0)+($AI$86-1)*8  ))</f>
        <v>20</v>
      </c>
      <c r="AP110" s="50">
        <f>IF(OR(VALUE($AJ110)=0,VALUE($AK110)=0), "0",IF(LEN(Z110)&gt;0,IF(MID(Z110,1,1)&lt;&gt;"-",IF(MOD(ABS(Z110),100)&gt;9,MOD(ABS(Z110),100)+2,11),MOD(ABS(Z110),100)),0)+IF(LEN(AA110)&gt;0,IF(MID(AA110,1,1)&lt;&gt;"-",IF(MOD(ABS(AA110),100)&gt;9,MOD(ABS(AA110),100)+2,11),MOD(ABS(AA110),100)),0)+IF(LEN(AB110)&gt;0,IF(MID(AB110,1,1)&lt;&gt;"-",IF(MOD(ABS(AB110),100)&gt;9,MOD(ABS(AB110),100)+2,11),MOD(ABS(AB110),100)),0)+IF(LEN(AC110)&gt;0,IF(MID(AC110,1,1)&lt;&gt;"-",IF(MOD(ABS(AC110),100)&gt;9,MOD(ABS(AC110),100)+2,11),MOD(ABS(AC110),100)),0)+IF(LEN(AD110)&gt;0,IF(MID(AD110,1,1)&lt;&gt;"-",IF(MOD(ABS(AD110),100)&gt;9,MOD(ABS(AD110),100)+2,11),MOD(ABS(AD110),100)),0))</f>
        <v>30</v>
      </c>
      <c r="AQ110" s="49">
        <f t="shared" ref="AQ110:AQ113" si="84">IF(OR(VALUE($AJ110)=0,VALUE($AK110)=0), "0",IF(LEN(Z110)&gt;0,IF(MID(Z110,1,1)&lt;&gt;"-",MOD(Z110,100),IF(MOD(ABS(Z110),100)&gt;9,MOD(ABS(Z110),100)+2,11)),0)+IF(LEN(AA110)&gt;0,IF(MID(AA110,1,1)&lt;&gt;"-",MOD(AA110,100),IF(MOD(ABS(AA110),100)&gt;9,MOD(ABS(AA110),100)+2,11)),0)+IF(LEN(AB110)&gt;0,IF(MID(AB110,1,1)&lt;&gt;"-",MOD(AB110,100),IF(MOD(ABS(AB110),100)&gt;9,MOD(ABS(AB110),100)+2,11)),0)+IF(LEN(AC110)&gt;0,IF(MID(AC110,1,1)&lt;&gt;"-",MOD(AC110,100),IF(MOD(ABS(AC110),100)&gt;9,MOD(ABS(AC110),100)+2,11)),0)+IF(LEN(AD110)&gt;0,IF(MID(AD110,1,1)&lt;&gt;"-",MOD(AD110,100),IF(MOD(ABS(AD110),100)&gt;9,MOD(ABS(AD110),100)+2,11)),0))</f>
        <v>42</v>
      </c>
      <c r="AR110" s="93">
        <f t="shared" si="82"/>
        <v>-12</v>
      </c>
      <c r="AS110" s="75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-42</v>
      </c>
      <c r="AT110" t="str">
        <f>IF($A110&gt;0,IF(VLOOKUP($A110,seznam!$A$2:$C$152,2)&gt;0,VLOOKUP($A110,seznam!$A$2:$C$152,2),"------"),"------")</f>
        <v xml:space="preserve">Polický Jan </v>
      </c>
    </row>
    <row r="111" spans="1:46" ht="13.5" customHeight="1" thickBot="1">
      <c r="A111" s="128"/>
      <c r="B111" s="150"/>
      <c r="C111" s="27" t="str">
        <f>IF(A110&gt;0,IF(VLOOKUP(A110,seznam!$A$2:$C$152,2)&gt;0,VLOOKUP(A110,seznam!$A$2:$C$152,2),"------"),"------")</f>
        <v xml:space="preserve">Polický Jan </v>
      </c>
      <c r="D111" s="151"/>
      <c r="E111" s="151"/>
      <c r="F111" s="152"/>
      <c r="G111" s="155"/>
      <c r="H111" s="156"/>
      <c r="I111" s="157"/>
      <c r="J111" s="153"/>
      <c r="K111" s="151"/>
      <c r="L111" s="152"/>
      <c r="M111" s="153"/>
      <c r="N111" s="151"/>
      <c r="O111" s="159"/>
      <c r="P111" s="165"/>
      <c r="Q111" s="166"/>
      <c r="R111" s="167"/>
      <c r="S111" s="161"/>
      <c r="T111" s="186"/>
      <c r="U111" s="122"/>
      <c r="V111" s="28">
        <v>4</v>
      </c>
      <c r="W111" s="5" t="str">
        <f>C109</f>
        <v>Chloupek Tomáš</v>
      </c>
      <c r="X111" s="8" t="s">
        <v>10</v>
      </c>
      <c r="Y111" s="29" t="str">
        <f>C111</f>
        <v xml:space="preserve">Polický Jan </v>
      </c>
      <c r="Z111" s="36" t="str">
        <f>IF(OR(ISNA(MATCH("a",AI88:AI93,0)), ISBLANK( INDEX(Z88:AD93,MATCH("a",AI88:AI93,0),1))  ),  "",   IF(INDEX(AJ88:AK93,MATCH("a",AI88:AI93,0),1)=AJ111,INDEX(Z88:AD93,MATCH("a",AI88:AI93,0),1),-1*INDEX(Z88:AD93,MATCH("a",AI88:AI93,0),1)))</f>
        <v>9</v>
      </c>
      <c r="AA111" s="37" t="str">
        <f>IF(OR(ISNA(MATCH("a",AI88:AI93,0)), ISBLANK( INDEX(Z88:AD93,MATCH("a",AI88:AI93,0),2))  ),  "",   IF(INDEX(AJ88:AK93,MATCH("a",AI88:AI93,0),1)=AJ111,INDEX(Z88:AD93,MATCH("a",AI88:AI93,0),2),-1*INDEX(Z88:AD93,MATCH("a",AI88:AI93,0),2)))</f>
        <v>7</v>
      </c>
      <c r="AB111" s="37" t="str">
        <f>IF(OR(ISNA(MATCH("a",AI88:AI93,0)), ISBLANK( INDEX(Z88:AD93,MATCH("a",AI88:AI93,0),3))  ),  "",   IF(INDEX(AJ88:AK93,MATCH("a",AI88:AI93,0),1)=AJ111,INDEX(Z88:AD93,MATCH("a",AI88:AI93,0),3),-1*INDEX(Z88:AD93,MATCH("a",AI88:AI93,0),3)))</f>
        <v>7</v>
      </c>
      <c r="AC111" s="37" t="str">
        <f>IF(OR(ISNA(MATCH("a",AI88:AI93,0)), ISBLANK( INDEX(Z88:AD93,MATCH("a",AI88:AI93,0),4))  ),  "",   IF(INDEX(AJ88:AK93,MATCH("a",AI88:AI93,0),1)=AJ111,INDEX(Z88:AD93,MATCH("a",AI88:AI93,0),4),-1*INDEX(Z88:AD93,MATCH("a",AI88:AI93,0),4)))</f>
        <v/>
      </c>
      <c r="AD111" s="115" t="str">
        <f>IF(OR(ISNA(MATCH("a",AI88:AI93,0)), ISBLANK( INDEX(Z88:AD93,MATCH("a",AI88:AI93,0),5))  ),  "",   IF(INDEX(AJ88:AK93,MATCH("a",AI88:AI93,0),1)=AJ111,INDEX(Z88:AD93,MATCH("a",AI88:AI93,0),5),-1*INDEX(Z88:AD93,MATCH("a",AI88:AI93,0),5)))</f>
        <v/>
      </c>
      <c r="AE111" s="26">
        <f t="shared" si="80"/>
        <v>3</v>
      </c>
      <c r="AF111" s="13" t="s">
        <v>7</v>
      </c>
      <c r="AG111" s="12">
        <f t="shared" si="81"/>
        <v>0</v>
      </c>
      <c r="AH111" s="64"/>
      <c r="AJ111">
        <f>IF(ISBLANK(U108), A108,0)</f>
        <v>39</v>
      </c>
      <c r="AK111">
        <f>IF(ISBLANK(U110), A110,0)</f>
        <v>105</v>
      </c>
      <c r="AO111" s="201"/>
      <c r="AP111" s="50">
        <f t="shared" ref="AP111:AP113" si="85">IF(OR(VALUE($AJ111)=0,VALUE($AK111)=0), "0",IF(LEN(Z111)&gt;0,IF(MID(Z111,1,1)&lt;&gt;"-",IF(MOD(ABS(Z111),100)&gt;9,MOD(ABS(Z111),100)+2,11),MOD(ABS(Z111),100)),0)+IF(LEN(AA111)&gt;0,IF(MID(AA111,1,1)&lt;&gt;"-",IF(MOD(ABS(AA111),100)&gt;9,MOD(ABS(AA111),100)+2,11),MOD(ABS(AA111),100)),0)+IF(LEN(AB111)&gt;0,IF(MID(AB111,1,1)&lt;&gt;"-",IF(MOD(ABS(AB111),100)&gt;9,MOD(ABS(AB111),100)+2,11),MOD(ABS(AB111),100)),0)+IF(LEN(AC111)&gt;0,IF(MID(AC111,1,1)&lt;&gt;"-",IF(MOD(ABS(AC111),100)&gt;9,MOD(ABS(AC111),100)+2,11),MOD(ABS(AC111),100)),0)+IF(LEN(AD111)&gt;0,IF(MID(AD111,1,1)&lt;&gt;"-",IF(MOD(ABS(AD111),100)&gt;9,MOD(ABS(AD111),100)+2,11),MOD(ABS(AD111),100)),0))</f>
        <v>33</v>
      </c>
      <c r="AQ111" s="49">
        <f t="shared" si="84"/>
        <v>23</v>
      </c>
      <c r="AR111" s="93">
        <f t="shared" si="82"/>
        <v>10</v>
      </c>
    </row>
    <row r="112" spans="1:46" ht="12.75" customHeight="1" thickBot="1">
      <c r="A112" s="128">
        <f>IF(ISNA(MATCH(1,T98:T105,0)),, INDEX(A98:A105,MATCH(1,T98:T105,0)))</f>
        <v>31</v>
      </c>
      <c r="B112" s="130">
        <v>3</v>
      </c>
      <c r="C112" s="20" t="str">
        <f>IF(A112&gt;0,IF(VLOOKUP(A112,seznam!$A$2:$C$152,3)&gt;0,VLOOKUP(A112,seznam!$A$2:$C$152,3),"------"),"------")</f>
        <v>Blansko</v>
      </c>
      <c r="D112" s="132">
        <f>L108</f>
        <v>3</v>
      </c>
      <c r="E112" s="132" t="str">
        <f>K108</f>
        <v>:</v>
      </c>
      <c r="F112" s="134">
        <f>J108</f>
        <v>0</v>
      </c>
      <c r="G112" s="136">
        <f>L110</f>
        <v>3</v>
      </c>
      <c r="H112" s="132" t="str">
        <f>K110</f>
        <v>:</v>
      </c>
      <c r="I112" s="134">
        <f>J110</f>
        <v>1</v>
      </c>
      <c r="J112" s="138"/>
      <c r="K112" s="139"/>
      <c r="L112" s="154"/>
      <c r="M112" s="136">
        <f>AG110</f>
        <v>3</v>
      </c>
      <c r="N112" s="132" t="str">
        <f>AF110</f>
        <v>:</v>
      </c>
      <c r="O112" s="158">
        <f>AE110</f>
        <v>1</v>
      </c>
      <c r="P112" s="144">
        <f>D112+G112+M112</f>
        <v>9</v>
      </c>
      <c r="Q112" s="132" t="s">
        <v>7</v>
      </c>
      <c r="R112" s="134">
        <f>F112+I112+O112</f>
        <v>2</v>
      </c>
      <c r="S112" s="146">
        <f>IF(D112&gt;F112,2,IF(AND(D112&lt;F112,E112=":"),1,0))+IF(G112&gt;I112,2,IF(AND(G112&lt;I112,H112=":"),1,0))+IF(M112&gt;O112,2,IF(AND(M112&lt;O112,N112=":"),1,0))</f>
        <v>6</v>
      </c>
      <c r="T112" s="185">
        <v>17</v>
      </c>
      <c r="U112" s="122"/>
      <c r="V112" s="28">
        <v>5</v>
      </c>
      <c r="W112" s="5" t="str">
        <f>C111</f>
        <v xml:space="preserve">Polický Jan </v>
      </c>
      <c r="X112" s="8" t="s">
        <v>10</v>
      </c>
      <c r="Y112" s="29" t="str">
        <f>C115</f>
        <v>Bárta Martin</v>
      </c>
      <c r="Z112" s="60" t="s">
        <v>209</v>
      </c>
      <c r="AA112" s="61" t="s">
        <v>197</v>
      </c>
      <c r="AB112" s="61" t="s">
        <v>200</v>
      </c>
      <c r="AC112" s="61" t="s">
        <v>194</v>
      </c>
      <c r="AD112" s="62"/>
      <c r="AE112" s="26">
        <f t="shared" si="80"/>
        <v>1</v>
      </c>
      <c r="AF112" s="13" t="s">
        <v>7</v>
      </c>
      <c r="AG112" s="12">
        <f t="shared" si="81"/>
        <v>3</v>
      </c>
      <c r="AH112" s="64"/>
      <c r="AJ112">
        <f>IF(ISBLANK(U110), A110,0)</f>
        <v>105</v>
      </c>
      <c r="AK112">
        <f>IF(ISBLANK(U114), A114,0)</f>
        <v>25</v>
      </c>
      <c r="AM112">
        <f>A112</f>
        <v>31</v>
      </c>
      <c r="AN112">
        <f>IF(ISBLANK(  T112),"",T112)</f>
        <v>17</v>
      </c>
      <c r="AO112" s="200">
        <f t="shared" ref="AO112" si="86">IF($S112=0,"", IF(COUNTIF($S$108:$S$114,$S112)&gt;1, "",  _xlfn.RANK.EQ($S112,$S$108:$S$114,0)+($AI$86-1)*8  ))</f>
        <v>17</v>
      </c>
      <c r="AP112" s="50">
        <f t="shared" si="85"/>
        <v>29</v>
      </c>
      <c r="AQ112" s="49">
        <f t="shared" si="84"/>
        <v>42</v>
      </c>
      <c r="AR112" s="93">
        <f t="shared" si="82"/>
        <v>-13</v>
      </c>
      <c r="AS112" s="75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49</v>
      </c>
      <c r="AT112" t="str">
        <f>IF($A112&gt;0,IF(VLOOKUP($A112,seznam!$A$2:$C$152,2)&gt;0,VLOOKUP($A112,seznam!$A$2:$C$152,2),"------"),"------")</f>
        <v>Švarc Robert</v>
      </c>
    </row>
    <row r="113" spans="1:46" ht="13.5" customHeight="1" thickBot="1">
      <c r="A113" s="128"/>
      <c r="B113" s="150"/>
      <c r="C113" s="27" t="str">
        <f>IF(A112&gt;0,IF(VLOOKUP(A112,seznam!$A$2:$C$152,2)&gt;0,VLOOKUP(A112,seznam!$A$2:$C$152,2),"------"),"------")</f>
        <v>Švarc Robert</v>
      </c>
      <c r="D113" s="151"/>
      <c r="E113" s="151"/>
      <c r="F113" s="152"/>
      <c r="G113" s="153"/>
      <c r="H113" s="151"/>
      <c r="I113" s="152"/>
      <c r="J113" s="155"/>
      <c r="K113" s="156"/>
      <c r="L113" s="157"/>
      <c r="M113" s="153"/>
      <c r="N113" s="151"/>
      <c r="O113" s="159"/>
      <c r="P113" s="160"/>
      <c r="Q113" s="151"/>
      <c r="R113" s="152"/>
      <c r="S113" s="161"/>
      <c r="T113" s="186"/>
      <c r="U113" s="122"/>
      <c r="V113" s="34">
        <v>6</v>
      </c>
      <c r="W113" s="6" t="str">
        <f>C113</f>
        <v>Švarc Robert</v>
      </c>
      <c r="X113" s="10" t="s">
        <v>10</v>
      </c>
      <c r="Y113" s="35" t="str">
        <f>C109</f>
        <v>Chloupek Tomáš</v>
      </c>
      <c r="Z113" s="36" t="s">
        <v>196</v>
      </c>
      <c r="AA113" s="37" t="s">
        <v>208</v>
      </c>
      <c r="AB113" s="37" t="s">
        <v>135</v>
      </c>
      <c r="AC113" s="37"/>
      <c r="AD113" s="38"/>
      <c r="AE113" s="74">
        <f t="shared" si="80"/>
        <v>3</v>
      </c>
      <c r="AF113" s="14" t="s">
        <v>7</v>
      </c>
      <c r="AG113" s="19">
        <f t="shared" si="81"/>
        <v>0</v>
      </c>
      <c r="AH113" s="64"/>
      <c r="AJ113">
        <f>IF(ISBLANK(U112), A112,0)</f>
        <v>31</v>
      </c>
      <c r="AK113">
        <f>IF(ISBLANK(U108), A108,0)</f>
        <v>39</v>
      </c>
      <c r="AO113" s="201"/>
      <c r="AP113" s="50">
        <f t="shared" si="85"/>
        <v>34</v>
      </c>
      <c r="AQ113" s="49">
        <f t="shared" si="84"/>
        <v>16</v>
      </c>
      <c r="AR113" s="93">
        <f t="shared" si="82"/>
        <v>18</v>
      </c>
    </row>
    <row r="114" spans="1:46" ht="12.75" customHeight="1">
      <c r="A114" s="128">
        <f>IF(ISNA(MATCH(2,T98:T105,0)),, INDEX(A98:A105,MATCH(2,T98:T105,0)))</f>
        <v>25</v>
      </c>
      <c r="B114" s="130">
        <v>4</v>
      </c>
      <c r="C114" s="20" t="str">
        <f>IF(A114&gt;0,IF(VLOOKUP(A114,seznam!$A$2:$C$152,3)&gt;0,VLOOKUP(A114,seznam!$A$2:$C$152,3),"------"),"------")</f>
        <v>Blansko</v>
      </c>
      <c r="D114" s="132">
        <f>O108</f>
        <v>3</v>
      </c>
      <c r="E114" s="132" t="str">
        <f>N108</f>
        <v>:</v>
      </c>
      <c r="F114" s="134">
        <f>M108</f>
        <v>1</v>
      </c>
      <c r="G114" s="136">
        <f>O110</f>
        <v>3</v>
      </c>
      <c r="H114" s="132" t="str">
        <f>N110</f>
        <v>:</v>
      </c>
      <c r="I114" s="134">
        <f>M110</f>
        <v>1</v>
      </c>
      <c r="J114" s="136">
        <f>O112</f>
        <v>1</v>
      </c>
      <c r="K114" s="132" t="str">
        <f>N112</f>
        <v>:</v>
      </c>
      <c r="L114" s="134">
        <f>M112</f>
        <v>3</v>
      </c>
      <c r="M114" s="138"/>
      <c r="N114" s="139"/>
      <c r="O114" s="140"/>
      <c r="P114" s="144">
        <f>D114+G114+J114</f>
        <v>7</v>
      </c>
      <c r="Q114" s="132" t="s">
        <v>7</v>
      </c>
      <c r="R114" s="134">
        <f>F114+I114+L114</f>
        <v>5</v>
      </c>
      <c r="S114" s="146">
        <f>IF(D114&gt;F114,2,IF(AND(D114&lt;F114,E114=":"),1,0))+IF(G114&gt;I114,2,IF(AND(G114&lt;I114,H114=":"),1,0))+IF(J114&gt;L114,2,IF(AND(J114&lt;L114,K114=":"),1,0))</f>
        <v>5</v>
      </c>
      <c r="T114" s="148">
        <v>18</v>
      </c>
      <c r="U114" s="123"/>
      <c r="AH114" s="64"/>
      <c r="AM114">
        <f>A114</f>
        <v>25</v>
      </c>
      <c r="AN114">
        <f>IF(ISBLANK(  T114),"",T114)</f>
        <v>18</v>
      </c>
      <c r="AO114" s="202">
        <f t="shared" ref="AO114" si="87">IF($S114=0,"", IF(COUNTIF($S$108:$S$114,$S114)&gt;1, "",  _xlfn.RANK.EQ($S114,$S$108:$S$114,0)+($AI$86-1)*8  ))</f>
        <v>18</v>
      </c>
      <c r="AP114" s="47"/>
      <c r="AR114" s="93"/>
      <c r="AS114" s="75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21</v>
      </c>
      <c r="AT114" t="str">
        <f>IF($A114&gt;0,IF(VLOOKUP($A114,seznam!$A$2:$C$152,2)&gt;0,VLOOKUP($A114,seznam!$A$2:$C$152,2),"------"),"------")</f>
        <v>Bárta Martin</v>
      </c>
    </row>
    <row r="115" spans="1:46" ht="13.5" customHeight="1" thickBot="1">
      <c r="A115" s="129"/>
      <c r="B115" s="131"/>
      <c r="C115" s="41" t="str">
        <f>IF(A114&gt;0,IF(VLOOKUP(A114,seznam!$A$2:$C$152,2)&gt;0,VLOOKUP(A114,seznam!$A$2:$C$152,2),"------"),"------")</f>
        <v>Bárta Martin</v>
      </c>
      <c r="D115" s="133"/>
      <c r="E115" s="133"/>
      <c r="F115" s="135"/>
      <c r="G115" s="137"/>
      <c r="H115" s="133"/>
      <c r="I115" s="135"/>
      <c r="J115" s="137"/>
      <c r="K115" s="133"/>
      <c r="L115" s="135"/>
      <c r="M115" s="141"/>
      <c r="N115" s="142"/>
      <c r="O115" s="143"/>
      <c r="P115" s="145"/>
      <c r="Q115" s="133"/>
      <c r="R115" s="135"/>
      <c r="S115" s="147"/>
      <c r="T115" s="187"/>
      <c r="U115" s="123"/>
      <c r="AH115" s="64"/>
      <c r="AO115" s="125"/>
      <c r="AP115" s="47"/>
      <c r="AR115" s="93"/>
    </row>
    <row r="116" spans="1:46" ht="13.5" thickBot="1">
      <c r="AH116" s="64"/>
      <c r="AP116" s="47"/>
      <c r="AR116" s="93"/>
    </row>
    <row r="117" spans="1:46" ht="13.5" thickBot="1">
      <c r="A117" s="44" t="s">
        <v>2</v>
      </c>
      <c r="B117" s="126" t="s">
        <v>27</v>
      </c>
      <c r="C117" s="127"/>
      <c r="D117" s="168">
        <v>1</v>
      </c>
      <c r="E117" s="169"/>
      <c r="F117" s="170"/>
      <c r="G117" s="171">
        <v>2</v>
      </c>
      <c r="H117" s="169"/>
      <c r="I117" s="170"/>
      <c r="J117" s="171">
        <v>3</v>
      </c>
      <c r="K117" s="169"/>
      <c r="L117" s="170"/>
      <c r="M117" s="171">
        <v>4</v>
      </c>
      <c r="N117" s="169"/>
      <c r="O117" s="172"/>
      <c r="P117" s="168" t="s">
        <v>4</v>
      </c>
      <c r="Q117" s="173"/>
      <c r="R117" s="174"/>
      <c r="S117" s="51" t="s">
        <v>5</v>
      </c>
      <c r="T117" s="45" t="s">
        <v>6</v>
      </c>
      <c r="AH117" s="64"/>
      <c r="AO117" s="16" t="s">
        <v>6</v>
      </c>
      <c r="AP117" s="47"/>
      <c r="AR117" s="93"/>
    </row>
    <row r="118" spans="1:46" ht="12.75" customHeight="1" thickBot="1">
      <c r="A118" s="175">
        <f>IF(ISNA(MATCH(3,T88:T95,0)),,INDEX(A88:A95,MATCH(3,T88:T95,0)))</f>
        <v>24</v>
      </c>
      <c r="B118" s="176">
        <v>1</v>
      </c>
      <c r="C118" s="20" t="str">
        <f>IF(A118&gt;0,IF(VLOOKUP(A118,seznam!$A$2:$C$152,3)&gt;0,VLOOKUP(A118,seznam!$A$2:$C$152,3),"------"),"------")</f>
        <v>Blansko</v>
      </c>
      <c r="D118" s="177"/>
      <c r="E118" s="178"/>
      <c r="F118" s="179"/>
      <c r="G118" s="180">
        <f>AE121</f>
        <v>3</v>
      </c>
      <c r="H118" s="181" t="str">
        <f>AF121</f>
        <v>:</v>
      </c>
      <c r="I118" s="182">
        <f>AG121</f>
        <v>2</v>
      </c>
      <c r="J118" s="180">
        <f>AG123</f>
        <v>3</v>
      </c>
      <c r="K118" s="181" t="str">
        <f>AF123</f>
        <v>:</v>
      </c>
      <c r="L118" s="182">
        <f>AE123</f>
        <v>2</v>
      </c>
      <c r="M118" s="180">
        <f>AE118</f>
        <v>3</v>
      </c>
      <c r="N118" s="181" t="str">
        <f>AF118</f>
        <v>:</v>
      </c>
      <c r="O118" s="183">
        <f>AG118</f>
        <v>1</v>
      </c>
      <c r="P118" s="184">
        <f>G118+J118+M118</f>
        <v>9</v>
      </c>
      <c r="Q118" s="181" t="s">
        <v>7</v>
      </c>
      <c r="R118" s="182">
        <f>I118+L118+O118</f>
        <v>5</v>
      </c>
      <c r="S118" s="163">
        <f>IF(G118&gt;I118,2,IF(AND(G118&lt;I118,H118=":"),1,0))+IF(J118&gt;L118,2,IF(AND(J118&lt;L118,K118=":"),1,0))+IF(M118&gt;O118,2,IF(AND(M118&lt;O118,N118=":"),1,0))</f>
        <v>6</v>
      </c>
      <c r="T118" s="189">
        <v>21</v>
      </c>
      <c r="U118" s="122"/>
      <c r="V118" s="21">
        <v>1</v>
      </c>
      <c r="W118" s="4" t="str">
        <f>C119</f>
        <v>Přikrylová Adéla</v>
      </c>
      <c r="X118" s="7" t="s">
        <v>10</v>
      </c>
      <c r="Y118" s="22" t="str">
        <f>C125</f>
        <v>Gavula Marek</v>
      </c>
      <c r="Z118" s="23" t="s">
        <v>204</v>
      </c>
      <c r="AA118" s="24" t="s">
        <v>205</v>
      </c>
      <c r="AB118" s="24" t="s">
        <v>194</v>
      </c>
      <c r="AC118" s="24" t="s">
        <v>212</v>
      </c>
      <c r="AD118" s="25"/>
      <c r="AE118" s="26">
        <f t="shared" ref="AE118:AE123" si="88">IF(OR(VALUE($AJ118)=0,VALUE($AK118)=0), "0",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)</f>
        <v>3</v>
      </c>
      <c r="AF118" s="11" t="s">
        <v>7</v>
      </c>
      <c r="AG118" s="12">
        <f t="shared" ref="AG118:AG123" si="89">IF(OR(VALUE($AJ118)=0,VALUE($AK118)=0), "0",IF(AND(LEN(Z118)&gt;0,MID(Z118,1,1)="-"),"1","0")+IF(AND(LEN(AA118)&gt;0,MID(AA118,1,1)="-"),"1","0")+IF(AND(LEN(AB118)&gt;0,MID(AB118,1,1)="-"),"1","0")+IF(AND(LEN(AC118)&gt;0,MID(AC118,1,1)="-"),"1","0")+IF(AND(LEN(AD118)&gt;0,MID(AD118,1,1)="-"),"1","0"))</f>
        <v>1</v>
      </c>
      <c r="AH118" s="64"/>
      <c r="AJ118">
        <f>IF(ISBLANK(U118), A118,0)</f>
        <v>24</v>
      </c>
      <c r="AK118">
        <f>IF(ISBLANK(U124), A124,0)</f>
        <v>48</v>
      </c>
      <c r="AM118">
        <f>A118</f>
        <v>24</v>
      </c>
      <c r="AN118">
        <f>IF(ISBLANK(  T118),"",T118)</f>
        <v>21</v>
      </c>
      <c r="AO118" s="200">
        <f>IF($S118=0,"", IF(COUNTIF($S$118:$S$124,$S118)&gt;1, "",  _xlfn.RANK.EQ($S118,$S$118:$S$124,0)+($AI$86-1)*8 +4 ))</f>
        <v>21</v>
      </c>
      <c r="AP118" s="50">
        <f>IF(OR(VALUE($AJ118)=0,VALUE($AK118)=0), "0",IF(LEN(Z118)&gt;0,IF(MID(Z118,1,1)&lt;&gt;"-",IF(MOD(ABS(Z118),100)&gt;9,MOD(ABS(Z118),100)+2,11),MOD(ABS(Z118),100)),0)+IF(LEN(AA118)&gt;0,IF(MID(AA118,1,1)&lt;&gt;"-",IF(MOD(ABS(AA118),100)&gt;9,MOD(ABS(AA118),100)+2,11),MOD(ABS(AA118),100)),0)+IF(LEN(AB118)&gt;0,IF(MID(AB118,1,1)&lt;&gt;"-",IF(MOD(ABS(AB118),100)&gt;9,MOD(ABS(AB118),100)+2,11),MOD(ABS(AB118),100)),0)+IF(LEN(AC118)&gt;0,IF(MID(AC118,1,1)&lt;&gt;"-",IF(MOD(ABS(AC118),100)&gt;9,MOD(ABS(AC118),100)+2,11),MOD(ABS(AC118),100)),0)+IF(LEN(AD118)&gt;0,IF(MID(AD118,1,1)&lt;&gt;"-",IF(MOD(ABS(AD118),100)&gt;9,MOD(ABS(AD118),100)+2,11),MOD(ABS(AD118),100)),0))</f>
        <v>41</v>
      </c>
      <c r="AQ118" s="49">
        <f>IF(OR(VALUE($AJ118)=0,VALUE($AK118)=0), "0",IF(LEN(Z118)&gt;0,IF(MID(Z118,1,1)&lt;&gt;"-",MOD(Z118,100),IF(MOD(ABS(Z118),100)&gt;9,MOD(ABS(Z118),100)+2,11)),0)+IF(LEN(AA118)&gt;0,IF(MID(AA118,1,1)&lt;&gt;"-",MOD(AA118,100),IF(MOD(ABS(AA118),100)&gt;9,MOD(ABS(AA118),100)+2,11)),0)+IF(LEN(AB118)&gt;0,IF(MID(AB118,1,1)&lt;&gt;"-",MOD(AB118,100),IF(MOD(ABS(AB118),100)&gt;9,MOD(ABS(AB118),100)+2,11)),0)+IF(LEN(AC118)&gt;0,IF(MID(AC118,1,1)&lt;&gt;"-",MOD(AC118,100),IF(MOD(ABS(AC118),100)&gt;9,MOD(ABS(AC118),100)+2,11)),0)+IF(LEN(AD118)&gt;0,IF(MID(AD118,1,1)&lt;&gt;"-",MOD(AD118,100),IF(MOD(ABS(AD118),100)&gt;9,MOD(ABS(AD118),100)+2,11)),0))</f>
        <v>25</v>
      </c>
      <c r="AR118" s="93">
        <f>AP118-AQ118</f>
        <v>16</v>
      </c>
      <c r="AS118" s="75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38</v>
      </c>
      <c r="AT118" t="str">
        <f>IF($A118&gt;0,IF(VLOOKUP($A118,seznam!$A$2:$C$152,2)&gt;0,VLOOKUP($A118,seznam!$A$2:$C$152,2),"------"),"------")</f>
        <v>Přikrylová Adéla</v>
      </c>
    </row>
    <row r="119" spans="1:46" ht="13.5" customHeight="1" thickBot="1">
      <c r="A119" s="128"/>
      <c r="B119" s="150"/>
      <c r="C119" s="27" t="str">
        <f>IF(A118&gt;0,IF(VLOOKUP(A118,seznam!$A$2:$C$152,2)&gt;0,VLOOKUP(A118,seznam!$A$2:$C$152,2),"------"),"------")</f>
        <v>Přikrylová Adéla</v>
      </c>
      <c r="D119" s="156"/>
      <c r="E119" s="156"/>
      <c r="F119" s="157"/>
      <c r="G119" s="153"/>
      <c r="H119" s="151"/>
      <c r="I119" s="152"/>
      <c r="J119" s="153"/>
      <c r="K119" s="151"/>
      <c r="L119" s="152"/>
      <c r="M119" s="153"/>
      <c r="N119" s="151"/>
      <c r="O119" s="159"/>
      <c r="P119" s="160"/>
      <c r="Q119" s="151"/>
      <c r="R119" s="152"/>
      <c r="S119" s="161"/>
      <c r="T119" s="186"/>
      <c r="U119" s="122"/>
      <c r="V119" s="28">
        <v>2</v>
      </c>
      <c r="W119" s="5" t="str">
        <f>C121</f>
        <v>Kyzlinková Michaela</v>
      </c>
      <c r="X119" s="8" t="s">
        <v>10</v>
      </c>
      <c r="Y119" s="29" t="str">
        <f>C123</f>
        <v>Smékal Jakub</v>
      </c>
      <c r="Z119" s="57" t="s">
        <v>217</v>
      </c>
      <c r="AA119" s="58" t="s">
        <v>206</v>
      </c>
      <c r="AB119" s="58" t="s">
        <v>195</v>
      </c>
      <c r="AC119" s="58" t="s">
        <v>204</v>
      </c>
      <c r="AD119" s="59"/>
      <c r="AE119" s="26">
        <f t="shared" si="88"/>
        <v>3</v>
      </c>
      <c r="AF119" s="13" t="s">
        <v>7</v>
      </c>
      <c r="AG119" s="12">
        <f t="shared" si="89"/>
        <v>1</v>
      </c>
      <c r="AH119" s="64"/>
      <c r="AJ119">
        <f>IF(ISBLANK(U120), A120,0)</f>
        <v>26</v>
      </c>
      <c r="AK119">
        <f>IF(ISBLANK(U122), A122,0)</f>
        <v>109</v>
      </c>
      <c r="AO119" s="201"/>
      <c r="AP119" s="50">
        <f>IF(OR(VALUE($AJ119)=0,VALUE($AK119)=0), "0",IF(LEN(Z119)&gt;0,IF(MID(Z119,1,1)&lt;&gt;"-",IF(MOD(ABS(Z119),100)&gt;9,MOD(ABS(Z119),100)+2,11),MOD(ABS(Z119),100)),0)+IF(LEN(AA119)&gt;0,IF(MID(AA119,1,1)&lt;&gt;"-",IF(MOD(ABS(AA119),100)&gt;9,MOD(ABS(AA119),100)+2,11),MOD(ABS(AA119),100)),0)+IF(LEN(AB119)&gt;0,IF(MID(AB119,1,1)&lt;&gt;"-",IF(MOD(ABS(AB119),100)&gt;9,MOD(ABS(AB119),100)+2,11),MOD(ABS(AB119),100)),0)+IF(LEN(AC119)&gt;0,IF(MID(AC119,1,1)&lt;&gt;"-",IF(MOD(ABS(AC119),100)&gt;9,MOD(ABS(AC119),100)+2,11),MOD(ABS(AC119),100)),0)+IF(LEN(AD119)&gt;0,IF(MID(AD119,1,1)&lt;&gt;"-",IF(MOD(ABS(AD119),100)&gt;9,MOD(ABS(AD119),100)+2,11),MOD(ABS(AD119),100)),0))</f>
        <v>48</v>
      </c>
      <c r="AQ119" s="49">
        <f>IF(OR(VALUE($AJ119)=0,VALUE($AK119)=0), "0",IF(LEN(Z119)&gt;0,IF(MID(Z119,1,1)&lt;&gt;"-",MOD(Z119,100),IF(MOD(ABS(Z119),100)&gt;9,MOD(ABS(Z119),100)+2,11)),0)+IF(LEN(AA119)&gt;0,IF(MID(AA119,1,1)&lt;&gt;"-",MOD(AA119,100),IF(MOD(ABS(AA119),100)&gt;9,MOD(ABS(AA119),100)+2,11)),0)+IF(LEN(AB119)&gt;0,IF(MID(AB119,1,1)&lt;&gt;"-",MOD(AB119,100),IF(MOD(ABS(AB119),100)&gt;9,MOD(ABS(AB119),100)+2,11)),0)+IF(LEN(AC119)&gt;0,IF(MID(AC119,1,1)&lt;&gt;"-",MOD(AC119,100),IF(MOD(ABS(AC119),100)&gt;9,MOD(ABS(AC119),100)+2,11)),0)+IF(LEN(AD119)&gt;0,IF(MID(AD119,1,1)&lt;&gt;"-",MOD(AD119,100),IF(MOD(ABS(AD119),100)&gt;9,MOD(ABS(AD119),100)+2,11)),0))</f>
        <v>40</v>
      </c>
      <c r="AR119" s="93">
        <f t="shared" ref="AR119:AR123" si="90">AP119-AQ119</f>
        <v>8</v>
      </c>
    </row>
    <row r="120" spans="1:46" ht="12.75" customHeight="1" thickBot="1">
      <c r="A120" s="128">
        <f>IF(ISNA(MATCH(4,T88:T95,0)),, INDEX(A88:A95,MATCH(4,T88:T95,0)))</f>
        <v>26</v>
      </c>
      <c r="B120" s="130">
        <v>2</v>
      </c>
      <c r="C120" s="20" t="str">
        <f>IF(A120&gt;0,IF(VLOOKUP(A120,seznam!$A$2:$C$152,3)&gt;0,VLOOKUP(A120,seznam!$A$2:$C$152,3),"------"),"------")</f>
        <v>Blansko</v>
      </c>
      <c r="D120" s="132">
        <f>I118</f>
        <v>2</v>
      </c>
      <c r="E120" s="132" t="str">
        <f>H118</f>
        <v>:</v>
      </c>
      <c r="F120" s="134">
        <f>G118</f>
        <v>3</v>
      </c>
      <c r="G120" s="138"/>
      <c r="H120" s="139"/>
      <c r="I120" s="154"/>
      <c r="J120" s="136">
        <f>AE119</f>
        <v>3</v>
      </c>
      <c r="K120" s="132" t="str">
        <f>AF119</f>
        <v>:</v>
      </c>
      <c r="L120" s="134">
        <f>AG119</f>
        <v>1</v>
      </c>
      <c r="M120" s="136">
        <f>AE122</f>
        <v>3</v>
      </c>
      <c r="N120" s="132" t="str">
        <f>AF122</f>
        <v>:</v>
      </c>
      <c r="O120" s="158">
        <f>AG122</f>
        <v>1</v>
      </c>
      <c r="P120" s="144">
        <f>D120+J120+M120</f>
        <v>8</v>
      </c>
      <c r="Q120" s="132" t="s">
        <v>7</v>
      </c>
      <c r="R120" s="134">
        <f>F120+L120+O120</f>
        <v>5</v>
      </c>
      <c r="S120" s="146">
        <f>IF(D120&gt;F120,2,IF(AND(D120&lt;F120,E120=":"),1,0))+IF(J120&gt;L120,2,IF(AND(J120&lt;L120,K120=":"),1,0))+IF(M120&gt;O120,2,IF(AND(M120&lt;O120,N120=":"),1,0))</f>
        <v>5</v>
      </c>
      <c r="T120" s="188">
        <v>22</v>
      </c>
      <c r="U120" s="122"/>
      <c r="V120" s="28">
        <v>3</v>
      </c>
      <c r="W120" s="5" t="str">
        <f>C125</f>
        <v>Gavula Marek</v>
      </c>
      <c r="X120" s="9" t="s">
        <v>10</v>
      </c>
      <c r="Y120" s="29" t="str">
        <f>C123</f>
        <v>Smékal Jakub</v>
      </c>
      <c r="Z120" s="23" t="str">
        <f>IF(OR(ISNA(MATCH("b",AI98:AI103,0)), ISBLANK( INDEX(Z98:AD103,MATCH("b",AI98:AI103,0),1))  ),  "",   IF(INDEX(AJ98:AK103,MATCH("b",AI98:AI103,0),1)=AJ120,INDEX(Z98:AD103,MATCH("b",AI98:AI103,0),1),-1*INDEX(Z98:AD103,MATCH("b",AI98:AI103,0),1)))</f>
        <v>8</v>
      </c>
      <c r="AA120" s="24" t="str">
        <f>IF(OR(ISNA(MATCH("b",AI98:AI103,0)), ISBLANK( INDEX(Z98:AD103,MATCH("b",AI98:AI103,0),2))  ),  "",   IF(INDEX(AJ98:AK103,MATCH("b",AI98:AI103,0),1)=AJ120,INDEX(Z98:AD103,MATCH("b",AI98:AI103,0),2),-1*INDEX(Z98:AD103,MATCH("b",AI98:AI103,0),2)))</f>
        <v>-7</v>
      </c>
      <c r="AB120" s="24" t="str">
        <f>IF(OR(ISNA(MATCH("b",AI98:AI103,0)), ISBLANK( INDEX(Z98:AD103,MATCH("b",AI98:AI103,0),3))  ),  "",   IF(INDEX(AJ98:AK103,MATCH("b",AI98:AI103,0),1)=AJ120,INDEX(Z98:AD103,MATCH("b",AI98:AI103,0),3),-1*INDEX(Z98:AD103,MATCH("b",AI98:AI103,0),3)))</f>
        <v>8</v>
      </c>
      <c r="AC120" s="24" t="str">
        <f>IF(OR(ISNA(MATCH("b",AI98:AI103,0)), ISBLANK( INDEX(Z98:AD103,MATCH("b",AI98:AI103,0),4))  ),  "",   IF(INDEX(AJ98:AK103,MATCH("b",AI98:AI103,0),1)=AJ120,INDEX(Z98:AD103,MATCH("b",AI98:AI103,0),4),-1*INDEX(Z98:AD103,MATCH("b",AI98:AI103,0),4)))</f>
        <v>-7</v>
      </c>
      <c r="AD120" s="114" t="str">
        <f>IF(OR(ISNA(MATCH("b",AI98:AI103,0)), ISBLANK( INDEX(Z98:AD103,MATCH("b",AI98:AI103,0),5))  ),  "",   IF(INDEX(AJ98:AK103,MATCH("b",AI98:AI103,0),1)=AJ120,INDEX(Z98:AD103,MATCH("b",AI98:AI103,0),5),-1*INDEX(Z98:AD103,MATCH("b",AI98:AI103,0),5)))</f>
        <v>-5</v>
      </c>
      <c r="AE120" s="26">
        <f t="shared" si="88"/>
        <v>2</v>
      </c>
      <c r="AF120" s="13" t="s">
        <v>7</v>
      </c>
      <c r="AG120" s="12">
        <f t="shared" si="89"/>
        <v>3</v>
      </c>
      <c r="AH120" s="64"/>
      <c r="AJ120">
        <f>IF(ISBLANK(U124), A124,0)</f>
        <v>48</v>
      </c>
      <c r="AK120">
        <f>IF(ISBLANK(U122), A122,0)</f>
        <v>109</v>
      </c>
      <c r="AM120">
        <f>A120</f>
        <v>26</v>
      </c>
      <c r="AN120">
        <f>IF(ISBLANK(  T120),"",T120)</f>
        <v>22</v>
      </c>
      <c r="AO120" s="200">
        <f t="shared" ref="AO120" si="91">IF($S120=0,"", IF(COUNTIF($S$118:$S$124,$S120)&gt;1, "",  _xlfn.RANK.EQ($S120,$S$118:$S$124,0)+($AI$86-1)*8 +4 ))</f>
        <v>22</v>
      </c>
      <c r="AP120" s="50">
        <f>IF(OR(VALUE($AJ120)=0,VALUE($AK120)=0), "0",IF(LEN(Z120)&gt;0,IF(MID(Z120,1,1)&lt;&gt;"-",IF(MOD(ABS(Z120),100)&gt;9,MOD(ABS(Z120),100)+2,11),MOD(ABS(Z120),100)),0)+IF(LEN(AA120)&gt;0,IF(MID(AA120,1,1)&lt;&gt;"-",IF(MOD(ABS(AA120),100)&gt;9,MOD(ABS(AA120),100)+2,11),MOD(ABS(AA120),100)),0)+IF(LEN(AB120)&gt;0,IF(MID(AB120,1,1)&lt;&gt;"-",IF(MOD(ABS(AB120),100)&gt;9,MOD(ABS(AB120),100)+2,11),MOD(ABS(AB120),100)),0)+IF(LEN(AC120)&gt;0,IF(MID(AC120,1,1)&lt;&gt;"-",IF(MOD(ABS(AC120),100)&gt;9,MOD(ABS(AC120),100)+2,11),MOD(ABS(AC120),100)),0)+IF(LEN(AD120)&gt;0,IF(MID(AD120,1,1)&lt;&gt;"-",IF(MOD(ABS(AD120),100)&gt;9,MOD(ABS(AD120),100)+2,11),MOD(ABS(AD120),100)),0))</f>
        <v>41</v>
      </c>
      <c r="AQ120" s="49">
        <f t="shared" ref="AQ120:AQ123" si="92">IF(OR(VALUE($AJ120)=0,VALUE($AK120)=0), "0",IF(LEN(Z120)&gt;0,IF(MID(Z120,1,1)&lt;&gt;"-",MOD(Z120,100),IF(MOD(ABS(Z120),100)&gt;9,MOD(ABS(Z120),100)+2,11)),0)+IF(LEN(AA120)&gt;0,IF(MID(AA120,1,1)&lt;&gt;"-",MOD(AA120,100),IF(MOD(ABS(AA120),100)&gt;9,MOD(ABS(AA120),100)+2,11)),0)+IF(LEN(AB120)&gt;0,IF(MID(AB120,1,1)&lt;&gt;"-",MOD(AB120,100),IF(MOD(ABS(AB120),100)&gt;9,MOD(ABS(AB120),100)+2,11)),0)+IF(LEN(AC120)&gt;0,IF(MID(AC120,1,1)&lt;&gt;"-",MOD(AC120,100),IF(MOD(ABS(AC120),100)&gt;9,MOD(ABS(AC120),100)+2,11)),0)+IF(LEN(AD120)&gt;0,IF(MID(AD120,1,1)&lt;&gt;"-",MOD(AD120,100),IF(MOD(ABS(AD120),100)&gt;9,MOD(ABS(AD120),100)+2,11)),0))</f>
        <v>49</v>
      </c>
      <c r="AR120" s="93">
        <f t="shared" si="90"/>
        <v>-8</v>
      </c>
      <c r="AS120" s="75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13</v>
      </c>
      <c r="AT120" t="str">
        <f>IF($A120&gt;0,IF(VLOOKUP($A120,seznam!$A$2:$C$152,2)&gt;0,VLOOKUP($A120,seznam!$A$2:$C$152,2),"------"),"------")</f>
        <v>Kyzlinková Michaela</v>
      </c>
    </row>
    <row r="121" spans="1:46" ht="13.5" customHeight="1" thickBot="1">
      <c r="A121" s="128"/>
      <c r="B121" s="150"/>
      <c r="C121" s="27" t="str">
        <f>IF(A120&gt;0,IF(VLOOKUP(A120,seznam!$A$2:$C$152,2)&gt;0,VLOOKUP(A120,seznam!$A$2:$C$152,2),"------"),"------")</f>
        <v>Kyzlinková Michaela</v>
      </c>
      <c r="D121" s="151"/>
      <c r="E121" s="151"/>
      <c r="F121" s="152"/>
      <c r="G121" s="155"/>
      <c r="H121" s="156"/>
      <c r="I121" s="157"/>
      <c r="J121" s="153"/>
      <c r="K121" s="151"/>
      <c r="L121" s="152"/>
      <c r="M121" s="153"/>
      <c r="N121" s="151"/>
      <c r="O121" s="159"/>
      <c r="P121" s="165"/>
      <c r="Q121" s="166"/>
      <c r="R121" s="167"/>
      <c r="S121" s="161"/>
      <c r="T121" s="186"/>
      <c r="U121" s="122"/>
      <c r="V121" s="28">
        <v>4</v>
      </c>
      <c r="W121" s="5" t="str">
        <f>C119</f>
        <v>Přikrylová Adéla</v>
      </c>
      <c r="X121" s="8" t="s">
        <v>10</v>
      </c>
      <c r="Y121" s="29" t="str">
        <f>C121</f>
        <v>Kyzlinková Michaela</v>
      </c>
      <c r="Z121" s="36">
        <f>IF(OR(ISNA(MATCH("b",AI88:AI93,0)), ISBLANK( INDEX(Z88:AD93,MATCH("b",AI88:AI93,0),1))  ),  "",   IF(INDEX(AJ88:AK93,MATCH("b",AI88:AI93,0),1)=AJ121,INDEX(Z88:AD93,MATCH("b",AI88:AI93,0),1),-1*INDEX(Z88:AD93,MATCH("b",AI88:AI93,0),1)))</f>
        <v>-9</v>
      </c>
      <c r="AA121" s="37">
        <f>IF(OR(ISNA(MATCH("b",AI88:AI93,0)), ISBLANK( INDEX(Z88:AD93,MATCH("b",AI88:AI93,0),2))  ),  "",   IF(INDEX(AJ88:AK93,MATCH("b",AI88:AI93,0),1)=AJ121,INDEX(Z88:AD93,MATCH("b",AI88:AI93,0),2),-1*INDEX(Z88:AD93,MATCH("b",AI88:AI93,0),2)))</f>
        <v>-9</v>
      </c>
      <c r="AB121" s="37">
        <f>IF(OR(ISNA(MATCH("b",AI88:AI93,0)), ISBLANK( INDEX(Z88:AD93,MATCH("b",AI88:AI93,0),3))  ),  "",   IF(INDEX(AJ88:AK93,MATCH("b",AI88:AI93,0),1)=AJ121,INDEX(Z88:AD93,MATCH("b",AI88:AI93,0),3),-1*INDEX(Z88:AD93,MATCH("b",AI88:AI93,0),3)))</f>
        <v>8</v>
      </c>
      <c r="AC121" s="37">
        <f>IF(OR(ISNA(MATCH("b",AI88:AI93,0)), ISBLANK( INDEX(Z88:AD93,MATCH("b",AI88:AI93,0),4))  ),  "",   IF(INDEX(AJ88:AK93,MATCH("b",AI88:AI93,0),1)=AJ121,INDEX(Z88:AD93,MATCH("b",AI88:AI93,0),4),-1*INDEX(Z88:AD93,MATCH("b",AI88:AI93,0),4)))</f>
        <v>4</v>
      </c>
      <c r="AD121" s="115">
        <f>IF(OR(ISNA(MATCH("b",AI88:AI93,0)), ISBLANK( INDEX(Z88:AD93,MATCH("b",AI88:AI93,0),5))  ),  "",   IF(INDEX(AJ88:AK93,MATCH("b",AI88:AI93,0),1)=AJ121,INDEX(Z88:AD93,MATCH("b",AI88:AI93,0),5),-1*INDEX(Z88:AD93,MATCH("b",AI88:AI93,0),5)))</f>
        <v>7</v>
      </c>
      <c r="AE121" s="26">
        <f t="shared" si="88"/>
        <v>3</v>
      </c>
      <c r="AF121" s="13" t="s">
        <v>7</v>
      </c>
      <c r="AG121" s="12">
        <f t="shared" si="89"/>
        <v>2</v>
      </c>
      <c r="AH121" s="64"/>
      <c r="AJ121">
        <f>IF(ISBLANK(U118), A118,0)</f>
        <v>24</v>
      </c>
      <c r="AK121">
        <f>IF(ISBLANK(U120), A120,0)</f>
        <v>26</v>
      </c>
      <c r="AO121" s="201"/>
      <c r="AP121" s="50">
        <f t="shared" ref="AP121:AP123" si="93">IF(OR(VALUE($AJ121)=0,VALUE($AK121)=0), "0",IF(LEN(Z121)&gt;0,IF(MID(Z121,1,1)&lt;&gt;"-",IF(MOD(ABS(Z121),100)&gt;9,MOD(ABS(Z121),100)+2,11),MOD(ABS(Z121),100)),0)+IF(LEN(AA121)&gt;0,IF(MID(AA121,1,1)&lt;&gt;"-",IF(MOD(ABS(AA121),100)&gt;9,MOD(ABS(AA121),100)+2,11),MOD(ABS(AA121),100)),0)+IF(LEN(AB121)&gt;0,IF(MID(AB121,1,1)&lt;&gt;"-",IF(MOD(ABS(AB121),100)&gt;9,MOD(ABS(AB121),100)+2,11),MOD(ABS(AB121),100)),0)+IF(LEN(AC121)&gt;0,IF(MID(AC121,1,1)&lt;&gt;"-",IF(MOD(ABS(AC121),100)&gt;9,MOD(ABS(AC121),100)+2,11),MOD(ABS(AC121),100)),0)+IF(LEN(AD121)&gt;0,IF(MID(AD121,1,1)&lt;&gt;"-",IF(MOD(ABS(AD121),100)&gt;9,MOD(ABS(AD121),100)+2,11),MOD(ABS(AD121),100)),0))</f>
        <v>51</v>
      </c>
      <c r="AQ121" s="49">
        <f t="shared" si="92"/>
        <v>41</v>
      </c>
      <c r="AR121" s="93">
        <f t="shared" si="90"/>
        <v>10</v>
      </c>
    </row>
    <row r="122" spans="1:46" ht="12.75" customHeight="1" thickBot="1">
      <c r="A122" s="128">
        <f>IF(ISNA(MATCH(3,T98:T105,0)),, INDEX(A98:A105,MATCH(3,T98:T105,0)))</f>
        <v>109</v>
      </c>
      <c r="B122" s="130">
        <v>3</v>
      </c>
      <c r="C122" s="20" t="str">
        <f>IF(A122&gt;0,IF(VLOOKUP(A122,seznam!$A$2:$C$152,3)&gt;0,VLOOKUP(A122,seznam!$A$2:$C$152,3),"------"),"------")</f>
        <v>V. Opatovice</v>
      </c>
      <c r="D122" s="132">
        <f>L118</f>
        <v>2</v>
      </c>
      <c r="E122" s="132" t="str">
        <f>K118</f>
        <v>:</v>
      </c>
      <c r="F122" s="134">
        <f>J118</f>
        <v>3</v>
      </c>
      <c r="G122" s="136">
        <f>L120</f>
        <v>1</v>
      </c>
      <c r="H122" s="132" t="str">
        <f>K120</f>
        <v>:</v>
      </c>
      <c r="I122" s="134">
        <f>J120</f>
        <v>3</v>
      </c>
      <c r="J122" s="138"/>
      <c r="K122" s="139"/>
      <c r="L122" s="154"/>
      <c r="M122" s="136">
        <f>AG120</f>
        <v>3</v>
      </c>
      <c r="N122" s="132" t="str">
        <f>AF120</f>
        <v>:</v>
      </c>
      <c r="O122" s="158">
        <f>AE120</f>
        <v>2</v>
      </c>
      <c r="P122" s="144">
        <f>D122+G122+M122</f>
        <v>6</v>
      </c>
      <c r="Q122" s="132" t="s">
        <v>7</v>
      </c>
      <c r="R122" s="134">
        <f>F122+I122+O122</f>
        <v>8</v>
      </c>
      <c r="S122" s="146">
        <f>IF(D122&gt;F122,2,IF(AND(D122&lt;F122,E122=":"),1,0))+IF(G122&gt;I122,2,IF(AND(G122&lt;I122,H122=":"),1,0))+IF(M122&gt;O122,2,IF(AND(M122&lt;O122,N122=":"),1,0))</f>
        <v>4</v>
      </c>
      <c r="T122" s="185">
        <v>23</v>
      </c>
      <c r="U122" s="122"/>
      <c r="V122" s="28">
        <v>5</v>
      </c>
      <c r="W122" s="5" t="str">
        <f>C121</f>
        <v>Kyzlinková Michaela</v>
      </c>
      <c r="X122" s="8" t="s">
        <v>10</v>
      </c>
      <c r="Y122" s="29" t="str">
        <f>C125</f>
        <v>Gavula Marek</v>
      </c>
      <c r="Z122" s="23" t="s">
        <v>203</v>
      </c>
      <c r="AA122" s="24" t="s">
        <v>135</v>
      </c>
      <c r="AB122" s="24" t="s">
        <v>205</v>
      </c>
      <c r="AC122" s="24" t="s">
        <v>193</v>
      </c>
      <c r="AD122" s="114"/>
      <c r="AE122" s="26">
        <f t="shared" si="88"/>
        <v>3</v>
      </c>
      <c r="AF122" s="13" t="s">
        <v>7</v>
      </c>
      <c r="AG122" s="12">
        <f t="shared" si="89"/>
        <v>1</v>
      </c>
      <c r="AH122" s="64"/>
      <c r="AJ122">
        <f>IF(ISBLANK(U120), A120,0)</f>
        <v>26</v>
      </c>
      <c r="AK122">
        <f>IF(ISBLANK(U124), A124,0)</f>
        <v>48</v>
      </c>
      <c r="AM122">
        <f>A122</f>
        <v>109</v>
      </c>
      <c r="AN122">
        <f>IF(ISBLANK(  T122),"",T122)</f>
        <v>23</v>
      </c>
      <c r="AO122" s="200">
        <f t="shared" ref="AO122" si="94">IF($S122=0,"", IF(COUNTIF($S$118:$S$124,$S122)&gt;1, "",  _xlfn.RANK.EQ($S122,$S$118:$S$124,0)+($AI$86-1)*8 +4 ))</f>
        <v>23</v>
      </c>
      <c r="AP122" s="50">
        <f t="shared" si="93"/>
        <v>42</v>
      </c>
      <c r="AQ122" s="49">
        <f t="shared" si="92"/>
        <v>27</v>
      </c>
      <c r="AR122" s="93">
        <f t="shared" si="90"/>
        <v>15</v>
      </c>
      <c r="AS122" s="75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-12</v>
      </c>
      <c r="AT122" t="str">
        <f>IF($A122&gt;0,IF(VLOOKUP($A122,seznam!$A$2:$C$152,2)&gt;0,VLOOKUP($A122,seznam!$A$2:$C$152,2),"------"),"------")</f>
        <v>Smékal Jakub</v>
      </c>
    </row>
    <row r="123" spans="1:46" ht="13.5" customHeight="1" thickBot="1">
      <c r="A123" s="128"/>
      <c r="B123" s="150"/>
      <c r="C123" s="27" t="str">
        <f>IF(A122&gt;0,IF(VLOOKUP(A122,seznam!$A$2:$C$152,2)&gt;0,VLOOKUP(A122,seznam!$A$2:$C$152,2),"------"),"------")</f>
        <v>Smékal Jakub</v>
      </c>
      <c r="D123" s="151"/>
      <c r="E123" s="151"/>
      <c r="F123" s="152"/>
      <c r="G123" s="153"/>
      <c r="H123" s="151"/>
      <c r="I123" s="152"/>
      <c r="J123" s="155"/>
      <c r="K123" s="156"/>
      <c r="L123" s="157"/>
      <c r="M123" s="153"/>
      <c r="N123" s="151"/>
      <c r="O123" s="159"/>
      <c r="P123" s="160"/>
      <c r="Q123" s="151"/>
      <c r="R123" s="152"/>
      <c r="S123" s="161"/>
      <c r="T123" s="186"/>
      <c r="U123" s="122"/>
      <c r="V123" s="34">
        <v>6</v>
      </c>
      <c r="W123" s="6" t="str">
        <f>C123</f>
        <v>Smékal Jakub</v>
      </c>
      <c r="X123" s="10" t="s">
        <v>10</v>
      </c>
      <c r="Y123" s="35" t="str">
        <f>C119</f>
        <v>Přikrylová Adéla</v>
      </c>
      <c r="Z123" s="117" t="s">
        <v>202</v>
      </c>
      <c r="AA123" s="118" t="s">
        <v>197</v>
      </c>
      <c r="AB123" s="118" t="s">
        <v>202</v>
      </c>
      <c r="AC123" s="118" t="s">
        <v>193</v>
      </c>
      <c r="AD123" s="119" t="s">
        <v>207</v>
      </c>
      <c r="AE123" s="74">
        <f t="shared" si="88"/>
        <v>2</v>
      </c>
      <c r="AF123" s="14" t="s">
        <v>7</v>
      </c>
      <c r="AG123" s="19">
        <f t="shared" si="89"/>
        <v>3</v>
      </c>
      <c r="AH123" s="64"/>
      <c r="AJ123">
        <f>IF(ISBLANK(U122), A122,0)</f>
        <v>109</v>
      </c>
      <c r="AK123">
        <f>IF(ISBLANK(U118), A118,0)</f>
        <v>24</v>
      </c>
      <c r="AO123" s="201"/>
      <c r="AP123" s="50">
        <f t="shared" si="93"/>
        <v>35</v>
      </c>
      <c r="AQ123" s="49">
        <f t="shared" si="92"/>
        <v>47</v>
      </c>
      <c r="AR123" s="93">
        <f t="shared" si="90"/>
        <v>-12</v>
      </c>
    </row>
    <row r="124" spans="1:46" ht="12.75" customHeight="1">
      <c r="A124" s="128">
        <f>IF(ISNA(MATCH(4,T98:T105,0)),, INDEX(A98:A105,MATCH(4,T98:T105,0)))</f>
        <v>48</v>
      </c>
      <c r="B124" s="130">
        <v>4</v>
      </c>
      <c r="C124" s="20" t="str">
        <f>IF(A124&gt;0,IF(VLOOKUP(A124,seznam!$A$2:$C$152,3)&gt;0,VLOOKUP(A124,seznam!$A$2:$C$152,3),"------"),"------")</f>
        <v>Kunštát</v>
      </c>
      <c r="D124" s="132">
        <f>O118</f>
        <v>1</v>
      </c>
      <c r="E124" s="132" t="str">
        <f>N118</f>
        <v>:</v>
      </c>
      <c r="F124" s="134">
        <f>M118</f>
        <v>3</v>
      </c>
      <c r="G124" s="136">
        <f>O120</f>
        <v>1</v>
      </c>
      <c r="H124" s="132" t="str">
        <f>N120</f>
        <v>:</v>
      </c>
      <c r="I124" s="134">
        <f>M120</f>
        <v>3</v>
      </c>
      <c r="J124" s="136">
        <f>O122</f>
        <v>2</v>
      </c>
      <c r="K124" s="132" t="str">
        <f>N122</f>
        <v>:</v>
      </c>
      <c r="L124" s="134">
        <f>M122</f>
        <v>3</v>
      </c>
      <c r="M124" s="138"/>
      <c r="N124" s="139"/>
      <c r="O124" s="140"/>
      <c r="P124" s="144">
        <f>D124+G124+J124</f>
        <v>4</v>
      </c>
      <c r="Q124" s="132" t="s">
        <v>7</v>
      </c>
      <c r="R124" s="134">
        <f>F124+I124+L124</f>
        <v>9</v>
      </c>
      <c r="S124" s="146">
        <f>IF(D124&gt;F124,2,IF(AND(D124&lt;F124,E124=":"),1,0))+IF(G124&gt;I124,2,IF(AND(G124&lt;I124,H124=":"),1,0))+IF(J124&gt;L124,2,IF(AND(J124&lt;L124,K124=":"),1,0))</f>
        <v>3</v>
      </c>
      <c r="T124" s="148">
        <v>24</v>
      </c>
      <c r="U124" s="123"/>
      <c r="AH124" s="64"/>
      <c r="AM124">
        <f>A124</f>
        <v>48</v>
      </c>
      <c r="AN124">
        <f>IF(ISBLANK(  T124),"",T124)</f>
        <v>24</v>
      </c>
      <c r="AO124" s="202">
        <f t="shared" ref="AO124" si="95">IF($S124=0,"", IF(COUNTIF($S$118:$S$124,$S124)&gt;1, "",  _xlfn.RANK.EQ($S124,$S$118:$S$124,0)+($AI$86-1)*8 +4 ))</f>
        <v>24</v>
      </c>
      <c r="AP124" s="47"/>
      <c r="AR124" s="93"/>
      <c r="AS124" s="75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-39</v>
      </c>
      <c r="AT124" t="str">
        <f>IF($A124&gt;0,IF(VLOOKUP($A124,seznam!$A$2:$C$152,2)&gt;0,VLOOKUP($A124,seznam!$A$2:$C$152,2),"------"),"------")</f>
        <v>Gavula Marek</v>
      </c>
    </row>
    <row r="125" spans="1:46" ht="13.5" customHeight="1" thickBot="1">
      <c r="A125" s="129"/>
      <c r="B125" s="131"/>
      <c r="C125" s="41" t="str">
        <f>IF(A124&gt;0,IF(VLOOKUP(A124,seznam!$A$2:$C$152,2)&gt;0,VLOOKUP(A124,seznam!$A$2:$C$152,2),"------"),"------")</f>
        <v>Gavula Marek</v>
      </c>
      <c r="D125" s="133"/>
      <c r="E125" s="133"/>
      <c r="F125" s="135"/>
      <c r="G125" s="137"/>
      <c r="H125" s="133"/>
      <c r="I125" s="135"/>
      <c r="J125" s="137"/>
      <c r="K125" s="133"/>
      <c r="L125" s="135"/>
      <c r="M125" s="141"/>
      <c r="N125" s="142"/>
      <c r="O125" s="143"/>
      <c r="P125" s="145"/>
      <c r="Q125" s="133"/>
      <c r="R125" s="135"/>
      <c r="S125" s="147"/>
      <c r="T125" s="187"/>
      <c r="U125" s="123"/>
      <c r="AH125" s="64"/>
      <c r="AO125" s="125"/>
      <c r="AP125" s="47"/>
      <c r="AR125" s="93"/>
    </row>
    <row r="126" spans="1:46">
      <c r="AH126" s="64"/>
      <c r="AP126" s="47"/>
      <c r="AR126" s="93"/>
    </row>
    <row r="127" spans="1:46" ht="39.950000000000003" customHeight="1">
      <c r="B127" s="124" t="str">
        <f>CONCATENATE(Výsledky!$A$1," - ",Výsledky!$B$1,"  ",Výsledky!$C$1,"        ",Výsledky!$D$1, "                  DIVIZE  ",AI128)</f>
        <v>OBTM - Rájec  17.9.2023                          DIVIZE  4</v>
      </c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64"/>
      <c r="AO127"/>
      <c r="AP127" s="47"/>
      <c r="AR127" s="93"/>
    </row>
    <row r="128" spans="1:46" ht="13.5" thickBot="1">
      <c r="AH128" s="64"/>
      <c r="AI128">
        <v>4</v>
      </c>
      <c r="AP128" s="47"/>
      <c r="AR128" s="93"/>
    </row>
    <row r="129" spans="1:46" ht="13.5" thickBot="1">
      <c r="A129" s="44" t="s">
        <v>2</v>
      </c>
      <c r="B129" s="126" t="s">
        <v>16</v>
      </c>
      <c r="C129" s="127"/>
      <c r="D129" s="168">
        <v>1</v>
      </c>
      <c r="E129" s="169"/>
      <c r="F129" s="170"/>
      <c r="G129" s="171">
        <v>2</v>
      </c>
      <c r="H129" s="169"/>
      <c r="I129" s="170"/>
      <c r="J129" s="171">
        <v>3</v>
      </c>
      <c r="K129" s="169"/>
      <c r="L129" s="170"/>
      <c r="M129" s="171">
        <v>4</v>
      </c>
      <c r="N129" s="169"/>
      <c r="O129" s="172"/>
      <c r="P129" s="168" t="s">
        <v>4</v>
      </c>
      <c r="Q129" s="173"/>
      <c r="R129" s="174"/>
      <c r="S129" s="51" t="s">
        <v>5</v>
      </c>
      <c r="T129" s="45" t="s">
        <v>6</v>
      </c>
      <c r="AH129" s="64"/>
      <c r="AO129" s="16" t="s">
        <v>6</v>
      </c>
      <c r="AP129" s="47"/>
      <c r="AR129" s="93"/>
    </row>
    <row r="130" spans="1:46" ht="13.5" thickBot="1">
      <c r="A130" s="175">
        <v>36</v>
      </c>
      <c r="B130" s="176">
        <v>1</v>
      </c>
      <c r="C130" s="20" t="str">
        <f>IF(A130&gt;0,IF(VLOOKUP(A130,seznam!$A$2:$C$152,3)&gt;0,VLOOKUP(A130,seznam!$A$2:$C$152,3),"------"),"------")</f>
        <v>Blansko</v>
      </c>
      <c r="D130" s="177"/>
      <c r="E130" s="178"/>
      <c r="F130" s="179"/>
      <c r="G130" s="180">
        <f>AE133</f>
        <v>0</v>
      </c>
      <c r="H130" s="181" t="str">
        <f>AF133</f>
        <v>:</v>
      </c>
      <c r="I130" s="182">
        <f>AG133</f>
        <v>3</v>
      </c>
      <c r="J130" s="180">
        <f>AG135</f>
        <v>0</v>
      </c>
      <c r="K130" s="181" t="str">
        <f>AF135</f>
        <v>:</v>
      </c>
      <c r="L130" s="182">
        <f>AE135</f>
        <v>3</v>
      </c>
      <c r="M130" s="180">
        <f>AE130</f>
        <v>3</v>
      </c>
      <c r="N130" s="181" t="str">
        <f>AF130</f>
        <v>:</v>
      </c>
      <c r="O130" s="183">
        <f>AG130</f>
        <v>1</v>
      </c>
      <c r="P130" s="184">
        <f>G130+J130+M130</f>
        <v>3</v>
      </c>
      <c r="Q130" s="181" t="s">
        <v>7</v>
      </c>
      <c r="R130" s="182">
        <f>I130+L130+O130</f>
        <v>7</v>
      </c>
      <c r="S130" s="163">
        <f>IF(G130&gt;I130,2,IF(AND(G130&lt;I130,H130=":"),1,0))+IF(J130&gt;L130,2,IF(AND(J130&lt;L130,K130=":"),1,0))+IF(M130&gt;O130,2,IF(AND(M130&lt;O130,N130=":"),1,0))</f>
        <v>4</v>
      </c>
      <c r="T130" s="189">
        <v>3</v>
      </c>
      <c r="U130" s="122"/>
      <c r="V130" s="21">
        <v>1</v>
      </c>
      <c r="W130" s="4" t="str">
        <f>C131</f>
        <v>Babka Matouš</v>
      </c>
      <c r="X130" s="7" t="s">
        <v>10</v>
      </c>
      <c r="Y130" s="22" t="str">
        <f>C137</f>
        <v>Musil Jan</v>
      </c>
      <c r="Z130" s="23" t="s">
        <v>205</v>
      </c>
      <c r="AA130" s="24" t="s">
        <v>208</v>
      </c>
      <c r="AB130" s="24" t="s">
        <v>200</v>
      </c>
      <c r="AC130" s="24" t="s">
        <v>204</v>
      </c>
      <c r="AD130" s="25"/>
      <c r="AE130" s="26">
        <f>IF(OR(VALUE($AJ130)=0,VALUE($AK130)=0), "0",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)</f>
        <v>3</v>
      </c>
      <c r="AF130" s="11" t="s">
        <v>7</v>
      </c>
      <c r="AG130" s="12">
        <f>IF(OR(VALUE($AJ130)=0,VALUE($AK130)=0), "0",IF(AND(LEN(Z130)&gt;0,MID(Z130,1,1)="-"),"1","0")+IF(AND(LEN(AA130)&gt;0,MID(AA130,1,1)="-"),"1","0")+IF(AND(LEN(AB130)&gt;0,MID(AB130,1,1)="-"),"1","0")+IF(AND(LEN(AC130)&gt;0,MID(AC130,1,1)="-"),"1","0")+IF(AND(LEN(AD130)&gt;0,MID(AD130,1,1)="-"),"1","0"))</f>
        <v>1</v>
      </c>
      <c r="AH130" s="64"/>
      <c r="AI130" t="str">
        <f>IF(OR( AND(A150=AJ130,A152=AK130 ),  AND(A152=AJ130,A150=AK130) ),"a",    IF(OR( AND(A160=AJ130,A162=AK130 ),  AND(A162=AJ130,A160=AK130) ),"b",  ""))</f>
        <v>b</v>
      </c>
      <c r="AJ130">
        <f>IF(ISBLANK(U130), A130,0)</f>
        <v>36</v>
      </c>
      <c r="AK130">
        <f>IF(ISBLANK(U136), A136,0)</f>
        <v>84</v>
      </c>
      <c r="AO130" s="200">
        <f>IF($S130=0,"", IF(COUNTIF($S$130:$S$136,$S130)&gt;1, "",  _xlfn.RANK.EQ($S130,$S$130:$S$136,0)  ))</f>
        <v>3</v>
      </c>
      <c r="AP130" s="50">
        <f>IF(OR(VALUE($AJ130)=0,VALUE($AK130)=0), "0",IF(LEN(Z130)&gt;0,IF(MID(Z130,1,1)&lt;&gt;"-",IF(MOD(ABS(Z130),100)&gt;9,MOD(ABS(Z130),100)+2,11),MOD(ABS(Z130),100)),0)+IF(LEN(AA130)&gt;0,IF(MID(AA130,1,1)&lt;&gt;"-",IF(MOD(ABS(AA130),100)&gt;9,MOD(ABS(AA130),100)+2,11),MOD(ABS(AA130),100)),0)+IF(LEN(AB130)&gt;0,IF(MID(AB130,1,1)&lt;&gt;"-",IF(MOD(ABS(AB130),100)&gt;9,MOD(ABS(AB130),100)+2,11),MOD(ABS(AB130),100)),0)+IF(LEN(AC130)&gt;0,IF(MID(AC130,1,1)&lt;&gt;"-",IF(MOD(ABS(AC130),100)&gt;9,MOD(ABS(AC130),100)+2,11),MOD(ABS(AC130),100)),0)+IF(LEN(AD130)&gt;0,IF(MID(AD130,1,1)&lt;&gt;"-",IF(MOD(ABS(AD130),100)&gt;9,MOD(ABS(AD130),100)+2,11),MOD(ABS(AD130),100)),0))</f>
        <v>39</v>
      </c>
      <c r="AQ130" s="49">
        <f>IF(OR(VALUE($AJ130)=0,VALUE($AK130)=0), "0",IF(LEN(Z130)&gt;0,IF(MID(Z130,1,1)&lt;&gt;"-",MOD(Z130,100),IF(MOD(ABS(Z130),100)&gt;9,MOD(ABS(Z130),100)+2,11)),0)+IF(LEN(AA130)&gt;0,IF(MID(AA130,1,1)&lt;&gt;"-",MOD(AA130,100),IF(MOD(ABS(AA130),100)&gt;9,MOD(ABS(AA130),100)+2,11)),0)+IF(LEN(AB130)&gt;0,IF(MID(AB130,1,1)&lt;&gt;"-",MOD(AB130,100),IF(MOD(ABS(AB130),100)&gt;9,MOD(ABS(AB130),100)+2,11)),0)+IF(LEN(AC130)&gt;0,IF(MID(AC130,1,1)&lt;&gt;"-",MOD(AC130,100),IF(MOD(ABS(AC130),100)&gt;9,MOD(ABS(AC130),100)+2,11)),0)+IF(LEN(AD130)&gt;0,IF(MID(AD130,1,1)&lt;&gt;"-",MOD(AD130,100),IF(MOD(ABS(AD130),100)&gt;9,MOD(ABS(AD130),100)+2,11)),0))</f>
        <v>26</v>
      </c>
      <c r="AR130" s="93">
        <f>AP130-AQ130</f>
        <v>13</v>
      </c>
      <c r="AS130" s="75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-14</v>
      </c>
      <c r="AT130" t="str">
        <f>IF($A130&gt;0,IF(VLOOKUP($A130,seznam!$A$2:$C$152,2)&gt;0,VLOOKUP($A130,seznam!$A$2:$C$152,2),"------"),"------")</f>
        <v>Babka Matouš</v>
      </c>
    </row>
    <row r="131" spans="1:46" ht="13.5" thickBot="1">
      <c r="A131" s="128"/>
      <c r="B131" s="150"/>
      <c r="C131" s="27" t="str">
        <f>IF(A130&gt;0,IF(VLOOKUP(A130,seznam!$A$2:$C$152,2)&gt;0,VLOOKUP(A130,seznam!$A$2:$C$152,2),"------"),"------")</f>
        <v>Babka Matouš</v>
      </c>
      <c r="D131" s="156"/>
      <c r="E131" s="156"/>
      <c r="F131" s="157"/>
      <c r="G131" s="153"/>
      <c r="H131" s="151"/>
      <c r="I131" s="152"/>
      <c r="J131" s="153"/>
      <c r="K131" s="151"/>
      <c r="L131" s="152"/>
      <c r="M131" s="153"/>
      <c r="N131" s="151"/>
      <c r="O131" s="159"/>
      <c r="P131" s="160"/>
      <c r="Q131" s="151"/>
      <c r="R131" s="152"/>
      <c r="S131" s="161"/>
      <c r="T131" s="186"/>
      <c r="U131" s="122"/>
      <c r="V131" s="28">
        <v>2</v>
      </c>
      <c r="W131" s="5" t="str">
        <f>C133</f>
        <v>Borek Jan</v>
      </c>
      <c r="X131" s="8" t="s">
        <v>10</v>
      </c>
      <c r="Y131" s="29" t="str">
        <f>C135</f>
        <v>Kovář Jakub</v>
      </c>
      <c r="Z131" s="30" t="s">
        <v>210</v>
      </c>
      <c r="AA131" s="31" t="s">
        <v>197</v>
      </c>
      <c r="AB131" s="31" t="s">
        <v>195</v>
      </c>
      <c r="AC131" s="31" t="s">
        <v>202</v>
      </c>
      <c r="AD131" s="32" t="s">
        <v>193</v>
      </c>
      <c r="AE131" s="26">
        <f t="shared" ref="AE131:AE135" si="96">IF(OR(VALUE($AJ131)=0,VALUE($AK131)=0), "0",IF(AND(LEN(Z131)&gt;0,MID(Z131,1,1)&lt;&gt;"-"),"1","0")+IF(AND(LEN(AA131)&gt;0,MID(AA131,1,1)&lt;&gt;"-"),"1","0")+IF(AND(LEN(AB131)&gt;0,MID(AB131,1,1)&lt;&gt;"-"),"1","0")+IF(AND(LEN(AC131)&gt;0,MID(AC131,1,1)&lt;&gt;"-"),"1","0")+IF(AND(LEN(AD131)&gt;0,MID(AD131,1,1)&lt;&gt;"-"),"1","0"))</f>
        <v>3</v>
      </c>
      <c r="AF131" s="13" t="s">
        <v>7</v>
      </c>
      <c r="AG131" s="12">
        <f t="shared" ref="AG131:AG135" si="97">IF(OR(VALUE($AJ131)=0,VALUE($AK131)=0), "0",IF(AND(LEN(Z131)&gt;0,MID(Z131,1,1)="-"),"1","0")+IF(AND(LEN(AA131)&gt;0,MID(AA131,1,1)="-"),"1","0")+IF(AND(LEN(AB131)&gt;0,MID(AB131,1,1)="-"),"1","0")+IF(AND(LEN(AC131)&gt;0,MID(AC131,1,1)="-"),"1","0")+IF(AND(LEN(AD131)&gt;0,MID(AD131,1,1)="-"),"1","0"))</f>
        <v>2</v>
      </c>
      <c r="AH131" s="64"/>
      <c r="AI131" t="str">
        <f>IF(OR( AND(A150=AJ131,A152=AK131 ),  AND(A152=AJ131,A150=AK131) ),"a",    IF(OR( AND(A160=AJ131,A162=AK131 ),  AND(A162=AJ131,A160=AK131) ),"b",  ""))</f>
        <v>a</v>
      </c>
      <c r="AJ131">
        <f>IF(ISBLANK(U132), A132,0)</f>
        <v>59</v>
      </c>
      <c r="AK131">
        <f>IF(ISBLANK(U134), A134,0)</f>
        <v>56</v>
      </c>
      <c r="AO131" s="201"/>
      <c r="AP131" s="50">
        <f>IF(OR(VALUE($AJ131)=0,VALUE($AK131)=0), "0",IF(LEN(Z131)&gt;0,IF(MID(Z131,1,1)&lt;&gt;"-",IF(MOD(ABS(Z131),100)&gt;9,MOD(ABS(Z131),100)+2,11),MOD(ABS(Z131),100)),0)+IF(LEN(AA131)&gt;0,IF(MID(AA131,1,1)&lt;&gt;"-",IF(MOD(ABS(AA131),100)&gt;9,MOD(ABS(AA131),100)+2,11),MOD(ABS(AA131),100)),0)+IF(LEN(AB131)&gt;0,IF(MID(AB131,1,1)&lt;&gt;"-",IF(MOD(ABS(AB131),100)&gt;9,MOD(ABS(AB131),100)+2,11),MOD(ABS(AB131),100)),0)+IF(LEN(AC131)&gt;0,IF(MID(AC131,1,1)&lt;&gt;"-",IF(MOD(ABS(AC131),100)&gt;9,MOD(ABS(AC131),100)+2,11),MOD(ABS(AC131),100)),0)+IF(LEN(AD131)&gt;0,IF(MID(AD131,1,1)&lt;&gt;"-",IF(MOD(ABS(AD131),100)&gt;9,MOD(ABS(AD131),100)+2,11),MOD(ABS(AD131),100)),0))</f>
        <v>49</v>
      </c>
      <c r="AQ131" s="49">
        <f>IF(OR(VALUE($AJ131)=0,VALUE($AK131)=0), "0",IF(LEN(Z131)&gt;0,IF(MID(Z131,1,1)&lt;&gt;"-",MOD(Z131,100),IF(MOD(ABS(Z131),100)&gt;9,MOD(ABS(Z131),100)+2,11)),0)+IF(LEN(AA131)&gt;0,IF(MID(AA131,1,1)&lt;&gt;"-",MOD(AA131,100),IF(MOD(ABS(AA131),100)&gt;9,MOD(ABS(AA131),100)+2,11)),0)+IF(LEN(AB131)&gt;0,IF(MID(AB131,1,1)&lt;&gt;"-",MOD(AB131,100),IF(MOD(ABS(AB131),100)&gt;9,MOD(ABS(AB131),100)+2,11)),0)+IF(LEN(AC131)&gt;0,IF(MID(AC131,1,1)&lt;&gt;"-",MOD(AC131,100),IF(MOD(ABS(AC131),100)&gt;9,MOD(ABS(AC131),100)+2,11)),0)+IF(LEN(AD131)&gt;0,IF(MID(AD131,1,1)&lt;&gt;"-",MOD(AD131,100),IF(MOD(ABS(AD131),100)&gt;9,MOD(ABS(AD131),100)+2,11)),0))</f>
        <v>46</v>
      </c>
      <c r="AR131" s="93">
        <f t="shared" ref="AR131:AR135" si="98">AP131-AQ131</f>
        <v>3</v>
      </c>
    </row>
    <row r="132" spans="1:46" ht="13.5" thickBot="1">
      <c r="A132" s="128">
        <v>59</v>
      </c>
      <c r="B132" s="130">
        <v>2</v>
      </c>
      <c r="C132" s="20" t="str">
        <f>IF(A132&gt;0,IF(VLOOKUP(A132,seznam!$A$2:$C$152,3)&gt;0,VLOOKUP(A132,seznam!$A$2:$C$152,3),"------"),"------")</f>
        <v>Boskovice</v>
      </c>
      <c r="D132" s="132">
        <f>I130</f>
        <v>3</v>
      </c>
      <c r="E132" s="132" t="str">
        <f>H130</f>
        <v>:</v>
      </c>
      <c r="F132" s="134">
        <f>G130</f>
        <v>0</v>
      </c>
      <c r="G132" s="138"/>
      <c r="H132" s="139"/>
      <c r="I132" s="154"/>
      <c r="J132" s="136">
        <f>AE131</f>
        <v>3</v>
      </c>
      <c r="K132" s="132" t="str">
        <f>AF131</f>
        <v>:</v>
      </c>
      <c r="L132" s="134">
        <f>AG131</f>
        <v>2</v>
      </c>
      <c r="M132" s="136">
        <f>AE134</f>
        <v>3</v>
      </c>
      <c r="N132" s="132" t="str">
        <f>AF134</f>
        <v>:</v>
      </c>
      <c r="O132" s="158">
        <f>AG134</f>
        <v>0</v>
      </c>
      <c r="P132" s="144">
        <f>D132+J132+M132</f>
        <v>9</v>
      </c>
      <c r="Q132" s="132" t="s">
        <v>7</v>
      </c>
      <c r="R132" s="134">
        <f>F132+L132+O132</f>
        <v>2</v>
      </c>
      <c r="S132" s="146">
        <f>IF(D132&gt;F132,2,IF(AND(D132&lt;F132,E132=":"),1,0))+IF(J132&gt;L132,2,IF(AND(J132&lt;L132,K132=":"),1,0))+IF(M132&gt;O132,2,IF(AND(M132&lt;O132,N132=":"),1,0))</f>
        <v>6</v>
      </c>
      <c r="T132" s="188">
        <v>1</v>
      </c>
      <c r="U132" s="122"/>
      <c r="V132" s="28">
        <v>3</v>
      </c>
      <c r="W132" s="5" t="str">
        <f>C137</f>
        <v>Musil Jan</v>
      </c>
      <c r="X132" s="9" t="s">
        <v>10</v>
      </c>
      <c r="Y132" s="29" t="str">
        <f>C135</f>
        <v>Kovář Jakub</v>
      </c>
      <c r="Z132" s="30" t="s">
        <v>197</v>
      </c>
      <c r="AA132" s="31" t="s">
        <v>207</v>
      </c>
      <c r="AB132" s="31" t="s">
        <v>209</v>
      </c>
      <c r="AC132" s="31" t="s">
        <v>209</v>
      </c>
      <c r="AD132" s="32"/>
      <c r="AE132" s="26">
        <f t="shared" si="96"/>
        <v>1</v>
      </c>
      <c r="AF132" s="13" t="s">
        <v>7</v>
      </c>
      <c r="AG132" s="12">
        <f t="shared" si="97"/>
        <v>3</v>
      </c>
      <c r="AH132" s="64"/>
      <c r="AI132" t="str">
        <f>IF(OR( AND(A150=AJ132,A152=AK132 ),  AND(A152=AJ132,A150=AK132) ),"a",    IF(OR( AND(A160=AJ132,A162=AK132 ),  AND(A162=AJ132,A160=AK132) ),"b",  ""))</f>
        <v/>
      </c>
      <c r="AJ132">
        <f>IF(ISBLANK(U136), A136,0)</f>
        <v>84</v>
      </c>
      <c r="AK132">
        <f>IF(ISBLANK(U134), A134,0)</f>
        <v>56</v>
      </c>
      <c r="AO132" s="200">
        <f t="shared" ref="AO132" si="99">IF($S132=0,"", IF(COUNTIF($S$130:$S$136,$S132)&gt;1, "",  _xlfn.RANK.EQ($S132,$S$130:$S$136,0)  ))</f>
        <v>1</v>
      </c>
      <c r="AP132" s="50">
        <f>IF(OR(VALUE($AJ132)=0,VALUE($AK132)=0), "0",IF(LEN(Z132)&gt;0,IF(MID(Z132,1,1)&lt;&gt;"-",IF(MOD(ABS(Z132),100)&gt;9,MOD(ABS(Z132),100)+2,11),MOD(ABS(Z132),100)),0)+IF(LEN(AA132)&gt;0,IF(MID(AA132,1,1)&lt;&gt;"-",IF(MOD(ABS(AA132),100)&gt;9,MOD(ABS(AA132),100)+2,11),MOD(ABS(AA132),100)),0)+IF(LEN(AB132)&gt;0,IF(MID(AB132,1,1)&lt;&gt;"-",IF(MOD(ABS(AB132),100)&gt;9,MOD(ABS(AB132),100)+2,11),MOD(ABS(AB132),100)),0)+IF(LEN(AC132)&gt;0,IF(MID(AC132,1,1)&lt;&gt;"-",IF(MOD(ABS(AC132),100)&gt;9,MOD(ABS(AC132),100)+2,11),MOD(ABS(AC132),100)),0)+IF(LEN(AD132)&gt;0,IF(MID(AD132,1,1)&lt;&gt;"-",IF(MOD(ABS(AD132),100)&gt;9,MOD(ABS(AD132),100)+2,11),MOD(ABS(AD132),100)),0))</f>
        <v>22</v>
      </c>
      <c r="AQ132" s="49">
        <f t="shared" ref="AQ132:AQ135" si="100">IF(OR(VALUE($AJ132)=0,VALUE($AK132)=0), "0",IF(LEN(Z132)&gt;0,IF(MID(Z132,1,1)&lt;&gt;"-",MOD(Z132,100),IF(MOD(ABS(Z132),100)&gt;9,MOD(ABS(Z132),100)+2,11)),0)+IF(LEN(AA132)&gt;0,IF(MID(AA132,1,1)&lt;&gt;"-",MOD(AA132,100),IF(MOD(ABS(AA132),100)&gt;9,MOD(ABS(AA132),100)+2,11)),0)+IF(LEN(AB132)&gt;0,IF(MID(AB132,1,1)&lt;&gt;"-",MOD(AB132,100),IF(MOD(ABS(AB132),100)&gt;9,MOD(ABS(AB132),100)+2,11)),0)+IF(LEN(AC132)&gt;0,IF(MID(AC132,1,1)&lt;&gt;"-",MOD(AC132,100),IF(MOD(ABS(AC132),100)&gt;9,MOD(ABS(AC132),100)+2,11)),0)+IF(LEN(AD132)&gt;0,IF(MID(AD132,1,1)&lt;&gt;"-",MOD(AD132,100),IF(MOD(ABS(AD132),100)&gt;9,MOD(ABS(AD132),100)+2,11)),0))</f>
        <v>42</v>
      </c>
      <c r="AR132" s="93">
        <f t="shared" si="98"/>
        <v>-20</v>
      </c>
      <c r="AS132" s="75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35</v>
      </c>
      <c r="AT132" t="str">
        <f>IF($A132&gt;0,IF(VLOOKUP($A132,seznam!$A$2:$C$152,2)&gt;0,VLOOKUP($A132,seznam!$A$2:$C$152,2),"------"),"------")</f>
        <v>Borek Jan</v>
      </c>
    </row>
    <row r="133" spans="1:46" ht="13.5" thickBot="1">
      <c r="A133" s="128"/>
      <c r="B133" s="150"/>
      <c r="C133" s="27" t="str">
        <f>IF(A132&gt;0,IF(VLOOKUP(A132,seznam!$A$2:$C$152,2)&gt;0,VLOOKUP(A132,seznam!$A$2:$C$152,2),"------"),"------")</f>
        <v>Borek Jan</v>
      </c>
      <c r="D133" s="151"/>
      <c r="E133" s="151"/>
      <c r="F133" s="152"/>
      <c r="G133" s="155"/>
      <c r="H133" s="156"/>
      <c r="I133" s="157"/>
      <c r="J133" s="153"/>
      <c r="K133" s="151"/>
      <c r="L133" s="152"/>
      <c r="M133" s="153"/>
      <c r="N133" s="151"/>
      <c r="O133" s="159"/>
      <c r="P133" s="165"/>
      <c r="Q133" s="166"/>
      <c r="R133" s="167"/>
      <c r="S133" s="161"/>
      <c r="T133" s="186"/>
      <c r="U133" s="122"/>
      <c r="V133" s="28">
        <v>4</v>
      </c>
      <c r="W133" s="5" t="str">
        <f>C131</f>
        <v>Babka Matouš</v>
      </c>
      <c r="X133" s="8" t="s">
        <v>10</v>
      </c>
      <c r="Y133" s="29" t="str">
        <f>C133</f>
        <v>Borek Jan</v>
      </c>
      <c r="Z133" s="30" t="s">
        <v>200</v>
      </c>
      <c r="AA133" s="31" t="s">
        <v>214</v>
      </c>
      <c r="AB133" s="31" t="s">
        <v>210</v>
      </c>
      <c r="AC133" s="31"/>
      <c r="AD133" s="32"/>
      <c r="AE133" s="26">
        <f t="shared" si="96"/>
        <v>0</v>
      </c>
      <c r="AF133" s="13" t="s">
        <v>7</v>
      </c>
      <c r="AG133" s="12">
        <f t="shared" si="97"/>
        <v>3</v>
      </c>
      <c r="AH133" s="64"/>
      <c r="AI133" t="str">
        <f>IF(OR( AND(A150=AJ133,A152=AK133 ),  AND(A152=AJ133,A150=AK133) ),"a",    IF(OR( AND(A160=AJ133,A162=AK133 ),  AND(A162=AJ133,A160=AK133) ),"b",  ""))</f>
        <v/>
      </c>
      <c r="AJ133">
        <f>IF(ISBLANK(U130), A130,0)</f>
        <v>36</v>
      </c>
      <c r="AK133">
        <f>IF(ISBLANK(U132), A132,0)</f>
        <v>59</v>
      </c>
      <c r="AO133" s="201"/>
      <c r="AP133" s="50">
        <f t="shared" ref="AP133:AP135" si="101">IF(OR(VALUE($AJ133)=0,VALUE($AK133)=0), "0",IF(LEN(Z133)&gt;0,IF(MID(Z133,1,1)&lt;&gt;"-",IF(MOD(ABS(Z133),100)&gt;9,MOD(ABS(Z133),100)+2,11),MOD(ABS(Z133),100)),0)+IF(LEN(AA133)&gt;0,IF(MID(AA133,1,1)&lt;&gt;"-",IF(MOD(ABS(AA133),100)&gt;9,MOD(ABS(AA133),100)+2,11),MOD(ABS(AA133),100)),0)+IF(LEN(AB133)&gt;0,IF(MID(AB133,1,1)&lt;&gt;"-",IF(MOD(ABS(AB133),100)&gt;9,MOD(ABS(AB133),100)+2,11),MOD(ABS(AB133),100)),0)+IF(LEN(AC133)&gt;0,IF(MID(AC133,1,1)&lt;&gt;"-",IF(MOD(ABS(AC133),100)&gt;9,MOD(ABS(AC133),100)+2,11),MOD(ABS(AC133),100)),0)+IF(LEN(AD133)&gt;0,IF(MID(AD133,1,1)&lt;&gt;"-",IF(MOD(ABS(AD133),100)&gt;9,MOD(ABS(AD133),100)+2,11),MOD(ABS(AD133),100)),0))</f>
        <v>18</v>
      </c>
      <c r="AQ133" s="49">
        <f t="shared" si="100"/>
        <v>35</v>
      </c>
      <c r="AR133" s="93">
        <f t="shared" si="98"/>
        <v>-17</v>
      </c>
    </row>
    <row r="134" spans="1:46" ht="13.5" thickBot="1">
      <c r="A134" s="128">
        <v>56</v>
      </c>
      <c r="B134" s="130">
        <v>3</v>
      </c>
      <c r="C134" s="20" t="str">
        <f>IF(A134&gt;0,IF(VLOOKUP(A134,seznam!$A$2:$C$152,3)&gt;0,VLOOKUP(A134,seznam!$A$2:$C$152,3),"------"),"------")</f>
        <v>Bořitov</v>
      </c>
      <c r="D134" s="132">
        <f>L130</f>
        <v>3</v>
      </c>
      <c r="E134" s="132" t="str">
        <f>K130</f>
        <v>:</v>
      </c>
      <c r="F134" s="134">
        <f>J130</f>
        <v>0</v>
      </c>
      <c r="G134" s="136">
        <f>L132</f>
        <v>2</v>
      </c>
      <c r="H134" s="132" t="str">
        <f>K132</f>
        <v>:</v>
      </c>
      <c r="I134" s="134">
        <f>J132</f>
        <v>3</v>
      </c>
      <c r="J134" s="138"/>
      <c r="K134" s="139"/>
      <c r="L134" s="154"/>
      <c r="M134" s="136">
        <f>AG132</f>
        <v>3</v>
      </c>
      <c r="N134" s="132" t="str">
        <f>AF132</f>
        <v>:</v>
      </c>
      <c r="O134" s="158">
        <f>AE132</f>
        <v>1</v>
      </c>
      <c r="P134" s="144">
        <f>D134+G134+M134</f>
        <v>8</v>
      </c>
      <c r="Q134" s="132" t="s">
        <v>7</v>
      </c>
      <c r="R134" s="134">
        <f>F134+I134+O134</f>
        <v>4</v>
      </c>
      <c r="S134" s="146">
        <f>IF(D134&gt;F134,2,IF(AND(D134&lt;F134,E134=":"),1,0))+IF(G134&gt;I134,2,IF(AND(G134&lt;I134,H134=":"),1,0))+IF(M134&gt;O134,2,IF(AND(M134&lt;O134,N134=":"),1,0))</f>
        <v>5</v>
      </c>
      <c r="T134" s="188">
        <v>2</v>
      </c>
      <c r="U134" s="122"/>
      <c r="V134" s="28">
        <v>5</v>
      </c>
      <c r="W134" s="5" t="str">
        <f>C133</f>
        <v>Borek Jan</v>
      </c>
      <c r="X134" s="8" t="s">
        <v>10</v>
      </c>
      <c r="Y134" s="29" t="str">
        <f>C137</f>
        <v>Musil Jan</v>
      </c>
      <c r="Z134" s="30" t="s">
        <v>201</v>
      </c>
      <c r="AA134" s="31" t="s">
        <v>196</v>
      </c>
      <c r="AB134" s="31" t="s">
        <v>204</v>
      </c>
      <c r="AC134" s="31"/>
      <c r="AD134" s="32"/>
      <c r="AE134" s="26">
        <f>IF(OR(VALUE($AJ134)=0,VALUE($AK134)=0), "0",IF(AND(LEN(Z134)&gt;0,MID(Z134,1,1)&lt;&gt;"-"),"1","0")+IF(AND(LEN(AA134)&gt;0,MID(AA134,1,1)&lt;&gt;"-"),"1","0")+IF(AND(LEN(AB134)&gt;0,MID(AB134,1,1)&lt;&gt;"-"),"1","0")+IF(AND(LEN(AC134)&gt;0,MID(AC134,1,1)&lt;&gt;"-"),"1","0")+IF(AND(LEN(AD134)&gt;0,MID(AD134,1,1)&lt;&gt;"-"),"1","0"))</f>
        <v>3</v>
      </c>
      <c r="AF134" s="13" t="s">
        <v>7</v>
      </c>
      <c r="AG134" s="12">
        <f>IF(OR(VALUE($AJ134)=0,VALUE($AK134)=0), "0",IF(AND(LEN(Z134)&gt;0,MID(Z134,1,1)="-"),"1","0")+IF(AND(LEN(AA134)&gt;0,MID(AA134,1,1)="-"),"1","0")+IF(AND(LEN(AB134)&gt;0,MID(AB134,1,1)="-"),"1","0")+IF(AND(LEN(AC134)&gt;0,MID(AC134,1,1)="-"),"1","0")+IF(AND(LEN(AD134)&gt;0,MID(AD134,1,1)="-"),"1","0"))</f>
        <v>0</v>
      </c>
      <c r="AH134" s="64"/>
      <c r="AI134" t="str">
        <f>IF(OR( AND(A150=AJ134,A152=AK134 ),  AND(A152=AJ134,A150=AK134) ),"a",    IF(OR( AND(A160=AJ134,A162=AK134 ),  AND(A162=AJ134,A160=AK134) ),"b",  ""))</f>
        <v/>
      </c>
      <c r="AJ134">
        <f>IF(ISBLANK(U132), A132,0)</f>
        <v>59</v>
      </c>
      <c r="AK134">
        <f>IF(ISBLANK(U136), A136,0)</f>
        <v>84</v>
      </c>
      <c r="AO134" s="200">
        <f t="shared" ref="AO134" si="102">IF($S134=0,"", IF(COUNTIF($S$130:$S$136,$S134)&gt;1, "",  _xlfn.RANK.EQ($S134,$S$130:$S$136,0)  ))</f>
        <v>2</v>
      </c>
      <c r="AP134" s="50">
        <f>IF(OR(VALUE($AJ134)=0,VALUE($AK134)=0), "0",IF(LEN(Z134)&gt;0,IF(MID(Z134,1,1)&lt;&gt;"-",IF(MOD(ABS(Z134),100)&gt;9,MOD(ABS(Z134),100)+2,11),MOD(ABS(Z134),100)),0)+IF(LEN(AA134)&gt;0,IF(MID(AA134,1,1)&lt;&gt;"-",IF(MOD(ABS(AA134),100)&gt;9,MOD(ABS(AA134),100)+2,11),MOD(ABS(AA134),100)),0)+IF(LEN(AB134)&gt;0,IF(MID(AB134,1,1)&lt;&gt;"-",IF(MOD(ABS(AB134),100)&gt;9,MOD(ABS(AB134),100)+2,11),MOD(ABS(AB134),100)),0)+IF(LEN(AC134)&gt;0,IF(MID(AC134,1,1)&lt;&gt;"-",IF(MOD(ABS(AC134),100)&gt;9,MOD(ABS(AC134),100)+2,11),MOD(ABS(AC134),100)),0)+IF(LEN(AD134)&gt;0,IF(MID(AD134,1,1)&lt;&gt;"-",IF(MOD(ABS(AD134),100)&gt;9,MOD(ABS(AD134),100)+2,11),MOD(ABS(AD134),100)),0))</f>
        <v>34</v>
      </c>
      <c r="AQ134" s="49">
        <f>IF(OR(VALUE($AJ134)=0,VALUE($AK134)=0), "0",IF(LEN(Z134)&gt;0,IF(MID(Z134,1,1)&lt;&gt;"-",MOD(Z134,100),IF(MOD(ABS(Z134),100)&gt;9,MOD(ABS(Z134),100)+2,11)),0)+IF(LEN(AA134)&gt;0,IF(MID(AA134,1,1)&lt;&gt;"-",MOD(AA134,100),IF(MOD(ABS(AA134),100)&gt;9,MOD(ABS(AA134),100)+2,11)),0)+IF(LEN(AB134)&gt;0,IF(MID(AB134,1,1)&lt;&gt;"-",MOD(AB134,100),IF(MOD(ABS(AB134),100)&gt;9,MOD(ABS(AB134),100)+2,11)),0)+IF(LEN(AC134)&gt;0,IF(MID(AC134,1,1)&lt;&gt;"-",MOD(AC134,100),IF(MOD(ABS(AC134),100)&gt;9,MOD(ABS(AC134),100)+2,11)),0)+IF(LEN(AD134)&gt;0,IF(MID(AD134,1,1)&lt;&gt;"-",MOD(AD134,100),IF(MOD(ABS(AD134),100)&gt;9,MOD(ABS(AD134),100)+2,11)),0))</f>
        <v>19</v>
      </c>
      <c r="AR134" s="93">
        <f t="shared" si="98"/>
        <v>15</v>
      </c>
      <c r="AS134" s="75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27</v>
      </c>
      <c r="AT134" t="str">
        <f>IF($A134&gt;0,IF(VLOOKUP($A134,seznam!$A$2:$C$152,2)&gt;0,VLOOKUP($A134,seznam!$A$2:$C$152,2),"------"),"------")</f>
        <v>Kovář Jakub</v>
      </c>
    </row>
    <row r="135" spans="1:46" ht="13.5" thickBot="1">
      <c r="A135" s="128"/>
      <c r="B135" s="150"/>
      <c r="C135" s="27" t="str">
        <f>IF(A134&gt;0,IF(VLOOKUP(A134,seznam!$A$2:$C$152,2)&gt;0,VLOOKUP(A134,seznam!$A$2:$C$152,2),"------"),"------")</f>
        <v>Kovář Jakub</v>
      </c>
      <c r="D135" s="151"/>
      <c r="E135" s="151"/>
      <c r="F135" s="152"/>
      <c r="G135" s="153"/>
      <c r="H135" s="151"/>
      <c r="I135" s="152"/>
      <c r="J135" s="155"/>
      <c r="K135" s="156"/>
      <c r="L135" s="157"/>
      <c r="M135" s="153"/>
      <c r="N135" s="151"/>
      <c r="O135" s="159"/>
      <c r="P135" s="160"/>
      <c r="Q135" s="151"/>
      <c r="R135" s="152"/>
      <c r="S135" s="161"/>
      <c r="T135" s="186"/>
      <c r="U135" s="122"/>
      <c r="V135" s="34">
        <v>6</v>
      </c>
      <c r="W135" s="6" t="str">
        <f>C135</f>
        <v>Kovář Jakub</v>
      </c>
      <c r="X135" s="10" t="s">
        <v>10</v>
      </c>
      <c r="Y135" s="35" t="str">
        <f>C131</f>
        <v>Babka Matouš</v>
      </c>
      <c r="Z135" s="36" t="s">
        <v>195</v>
      </c>
      <c r="AA135" s="37" t="s">
        <v>205</v>
      </c>
      <c r="AB135" s="37" t="s">
        <v>195</v>
      </c>
      <c r="AC135" s="37"/>
      <c r="AD135" s="38"/>
      <c r="AE135" s="74">
        <f t="shared" si="96"/>
        <v>3</v>
      </c>
      <c r="AF135" s="14" t="s">
        <v>7</v>
      </c>
      <c r="AG135" s="19">
        <f t="shared" si="97"/>
        <v>0</v>
      </c>
      <c r="AH135" s="64"/>
      <c r="AI135" t="str">
        <f>IF(OR( AND(A150=AJ135,A152=AK135 ),  AND(A152=AJ135,A150=AK135) ),"a",    IF(OR( AND(A160=AJ135,A162=AK135 ),  AND(A162=AJ135,A160=AK135) ),"b",  ""))</f>
        <v/>
      </c>
      <c r="AJ135">
        <f>IF(ISBLANK(U134), A134,0)</f>
        <v>56</v>
      </c>
      <c r="AK135">
        <f>IF(ISBLANK(U130), A130,0)</f>
        <v>36</v>
      </c>
      <c r="AO135" s="201"/>
      <c r="AP135" s="50">
        <f t="shared" si="101"/>
        <v>33</v>
      </c>
      <c r="AQ135" s="49">
        <f t="shared" si="100"/>
        <v>23</v>
      </c>
      <c r="AR135" s="93">
        <f t="shared" si="98"/>
        <v>10</v>
      </c>
    </row>
    <row r="136" spans="1:46">
      <c r="A136" s="128">
        <v>84</v>
      </c>
      <c r="B136" s="130">
        <v>4</v>
      </c>
      <c r="C136" s="20" t="str">
        <f>IF(A136&gt;0,IF(VLOOKUP(A136,seznam!$A$2:$C$152,3)&gt;0,VLOOKUP(A136,seznam!$A$2:$C$152,3),"------"),"------")</f>
        <v>Blansko</v>
      </c>
      <c r="D136" s="132">
        <f>O130</f>
        <v>1</v>
      </c>
      <c r="E136" s="132" t="str">
        <f>N130</f>
        <v>:</v>
      </c>
      <c r="F136" s="134">
        <f>M130</f>
        <v>3</v>
      </c>
      <c r="G136" s="136">
        <f>O132</f>
        <v>0</v>
      </c>
      <c r="H136" s="132" t="str">
        <f>N132</f>
        <v>:</v>
      </c>
      <c r="I136" s="134">
        <f>M132</f>
        <v>3</v>
      </c>
      <c r="J136" s="136">
        <f>O134</f>
        <v>1</v>
      </c>
      <c r="K136" s="132" t="str">
        <f>N134</f>
        <v>:</v>
      </c>
      <c r="L136" s="134">
        <f>M134</f>
        <v>3</v>
      </c>
      <c r="M136" s="138"/>
      <c r="N136" s="139"/>
      <c r="O136" s="140"/>
      <c r="P136" s="144">
        <f>D136+G136+J136</f>
        <v>2</v>
      </c>
      <c r="Q136" s="132" t="s">
        <v>7</v>
      </c>
      <c r="R136" s="134">
        <f>F136+I136+L136</f>
        <v>9</v>
      </c>
      <c r="S136" s="146">
        <f>IF(D136&gt;F136,2,IF(AND(D136&lt;F136,E136=":"),1,0))+IF(G136&gt;I136,2,IF(AND(G136&lt;I136,H136=":"),1,0))+IF(J136&gt;L136,2,IF(AND(J136&lt;L136,K136=":"),1,0))</f>
        <v>3</v>
      </c>
      <c r="T136" s="148">
        <v>4</v>
      </c>
      <c r="U136" s="123"/>
      <c r="AH136" s="64"/>
      <c r="AO136" s="200">
        <f t="shared" ref="AO136" si="103">IF($S136=0,"", IF(COUNTIF($S$130:$S$136,$S136)&gt;1, "",  _xlfn.RANK.EQ($S136,$S$130:$S$136,0)  ))</f>
        <v>4</v>
      </c>
      <c r="AP136" s="47"/>
      <c r="AR136" s="93"/>
      <c r="AS136" s="75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-48</v>
      </c>
      <c r="AT136" t="str">
        <f>IF($A136&gt;0,IF(VLOOKUP($A136,seznam!$A$2:$C$152,2)&gt;0,VLOOKUP($A136,seznam!$A$2:$C$152,2),"------"),"------")</f>
        <v>Musil Jan</v>
      </c>
    </row>
    <row r="137" spans="1:46" ht="13.5" thickBot="1">
      <c r="A137" s="129"/>
      <c r="B137" s="131"/>
      <c r="C137" s="41" t="str">
        <f>IF(A136&gt;0,IF(VLOOKUP(A136,seznam!$A$2:$C$152,2)&gt;0,VLOOKUP(A136,seznam!$A$2:$C$152,2),"------"),"------")</f>
        <v>Musil Jan</v>
      </c>
      <c r="D137" s="133"/>
      <c r="E137" s="133"/>
      <c r="F137" s="135"/>
      <c r="G137" s="137"/>
      <c r="H137" s="133"/>
      <c r="I137" s="135"/>
      <c r="J137" s="137"/>
      <c r="K137" s="133"/>
      <c r="L137" s="135"/>
      <c r="M137" s="141"/>
      <c r="N137" s="142"/>
      <c r="O137" s="143"/>
      <c r="P137" s="145"/>
      <c r="Q137" s="133"/>
      <c r="R137" s="135"/>
      <c r="S137" s="147"/>
      <c r="T137" s="187"/>
      <c r="U137" s="123"/>
      <c r="AH137" s="64"/>
      <c r="AO137" s="201"/>
      <c r="AP137" s="47"/>
      <c r="AR137" s="93"/>
    </row>
    <row r="138" spans="1:46" ht="13.5" thickBot="1">
      <c r="T138" s="85"/>
      <c r="AH138" s="64"/>
      <c r="AP138" s="47"/>
      <c r="AR138" s="93"/>
    </row>
    <row r="139" spans="1:46" ht="13.5" thickBot="1">
      <c r="A139" s="44" t="s">
        <v>2</v>
      </c>
      <c r="B139" s="126" t="s">
        <v>17</v>
      </c>
      <c r="C139" s="127"/>
      <c r="D139" s="168">
        <v>1</v>
      </c>
      <c r="E139" s="169"/>
      <c r="F139" s="170"/>
      <c r="G139" s="171">
        <v>2</v>
      </c>
      <c r="H139" s="169"/>
      <c r="I139" s="170"/>
      <c r="J139" s="171">
        <v>3</v>
      </c>
      <c r="K139" s="169"/>
      <c r="L139" s="170"/>
      <c r="M139" s="171">
        <v>4</v>
      </c>
      <c r="N139" s="169"/>
      <c r="O139" s="172"/>
      <c r="P139" s="168" t="s">
        <v>4</v>
      </c>
      <c r="Q139" s="173"/>
      <c r="R139" s="174"/>
      <c r="S139" s="51" t="s">
        <v>5</v>
      </c>
      <c r="T139" s="45" t="s">
        <v>6</v>
      </c>
      <c r="AH139" s="64"/>
      <c r="AO139" s="16" t="s">
        <v>6</v>
      </c>
      <c r="AP139" s="47"/>
      <c r="AR139" s="93"/>
    </row>
    <row r="140" spans="1:46" ht="13.5" thickBot="1">
      <c r="A140" s="175">
        <v>37</v>
      </c>
      <c r="B140" s="176">
        <v>1</v>
      </c>
      <c r="C140" s="20" t="str">
        <f>IF(A140&gt;0,IF(VLOOKUP(A140,seznam!$A$2:$C$152,3)&gt;0,VLOOKUP(A140,seznam!$A$2:$C$152,3),"------"),"------")</f>
        <v>Blansko</v>
      </c>
      <c r="D140" s="177"/>
      <c r="E140" s="178"/>
      <c r="F140" s="179"/>
      <c r="G140" s="180">
        <f>AE143</f>
        <v>3</v>
      </c>
      <c r="H140" s="181" t="str">
        <f>AF143</f>
        <v>:</v>
      </c>
      <c r="I140" s="182">
        <f>AG143</f>
        <v>0</v>
      </c>
      <c r="J140" s="180">
        <f>AG145</f>
        <v>3</v>
      </c>
      <c r="K140" s="181" t="str">
        <f>AF145</f>
        <v>:</v>
      </c>
      <c r="L140" s="182">
        <f>AE145</f>
        <v>1</v>
      </c>
      <c r="M140" s="180">
        <f>AE140</f>
        <v>3</v>
      </c>
      <c r="N140" s="181" t="str">
        <f>AF140</f>
        <v>:</v>
      </c>
      <c r="O140" s="183">
        <f>AG140</f>
        <v>0</v>
      </c>
      <c r="P140" s="184">
        <f>G140+J140+M140</f>
        <v>9</v>
      </c>
      <c r="Q140" s="181" t="s">
        <v>7</v>
      </c>
      <c r="R140" s="182">
        <f>I140+L140+O140</f>
        <v>1</v>
      </c>
      <c r="S140" s="163">
        <f>IF(G140&gt;I140,2,IF(AND(G140&lt;I140,H140=":"),1,0))+IF(J140&gt;L140,2,IF(AND(J140&lt;L140,K140=":"),1,0))+IF(M140&gt;O140,2,IF(AND(M140&lt;O140,N140=":"),1,0))</f>
        <v>6</v>
      </c>
      <c r="T140" s="189">
        <v>1</v>
      </c>
      <c r="U140" s="122"/>
      <c r="V140" s="21">
        <v>1</v>
      </c>
      <c r="W140" s="4" t="str">
        <f>C141</f>
        <v>Hoppe Martin</v>
      </c>
      <c r="X140" s="7" t="s">
        <v>10</v>
      </c>
      <c r="Y140" s="22" t="str">
        <f>C147</f>
        <v>Musil David</v>
      </c>
      <c r="Z140" s="23" t="s">
        <v>135</v>
      </c>
      <c r="AA140" s="24" t="s">
        <v>195</v>
      </c>
      <c r="AB140" s="24" t="s">
        <v>135</v>
      </c>
      <c r="AC140" s="24"/>
      <c r="AD140" s="25"/>
      <c r="AE140" s="26">
        <f t="shared" ref="AE140:AE145" si="104">IF(OR(VALUE($AJ140)=0,VALUE($AK140)=0), "0",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)</f>
        <v>3</v>
      </c>
      <c r="AF140" s="11" t="s">
        <v>7</v>
      </c>
      <c r="AG140" s="12">
        <f t="shared" ref="AG140:AG145" si="105">IF(OR(VALUE($AJ140)=0,VALUE($AK140)=0), "0",IF(AND(LEN(Z140)&gt;0,MID(Z140,1,1)="-"),"1","0")+IF(AND(LEN(AA140)&gt;0,MID(AA140,1,1)="-"),"1","0")+IF(AND(LEN(AB140)&gt;0,MID(AB140,1,1)="-"),"1","0")+IF(AND(LEN(AC140)&gt;0,MID(AC140,1,1)="-"),"1","0")+IF(AND(LEN(AD140)&gt;0,MID(AD140,1,1)="-"),"1","0"))</f>
        <v>0</v>
      </c>
      <c r="AH140" s="64"/>
      <c r="AI140" t="str">
        <f>IF(OR( AND(A154=AJ140,A156=AK140 ),  AND(A156=AJ140,A154=AK140) ),"a",    IF(OR( AND(A164=AJ140,A166=AK140 ),  AND(A166=AJ140,A164=AK140) ),"b",  ""))</f>
        <v/>
      </c>
      <c r="AJ140">
        <f>IF(ISBLANK(U140), A140,0)</f>
        <v>37</v>
      </c>
      <c r="AK140">
        <f>IF(ISBLANK(U146), A146,0)</f>
        <v>88</v>
      </c>
      <c r="AO140" s="200">
        <f>IF($S140=0,"", IF(COUNTIF($S$140:$S$146,$S140)&gt;1, "",  _xlfn.RANK.EQ($S140,$S$140:$S$146,0)  ))</f>
        <v>1</v>
      </c>
      <c r="AP140" s="50">
        <f>IF(OR(VALUE($AJ140)=0,VALUE($AK140)=0), "0",IF(LEN(Z140)&gt;0,IF(MID(Z140,1,1)&lt;&gt;"-",IF(MOD(ABS(Z140),100)&gt;9,MOD(ABS(Z140),100)+2,11),MOD(ABS(Z140),100)),0)+IF(LEN(AA140)&gt;0,IF(MID(AA140,1,1)&lt;&gt;"-",IF(MOD(ABS(AA140),100)&gt;9,MOD(ABS(AA140),100)+2,11),MOD(ABS(AA140),100)),0)+IF(LEN(AB140)&gt;0,IF(MID(AB140,1,1)&lt;&gt;"-",IF(MOD(ABS(AB140),100)&gt;9,MOD(ABS(AB140),100)+2,11),MOD(ABS(AB140),100)),0)+IF(LEN(AC140)&gt;0,IF(MID(AC140,1,1)&lt;&gt;"-",IF(MOD(ABS(AC140),100)&gt;9,MOD(ABS(AC140),100)+2,11),MOD(ABS(AC140),100)),0)+IF(LEN(AD140)&gt;0,IF(MID(AD140,1,1)&lt;&gt;"-",IF(MOD(ABS(AD140),100)&gt;9,MOD(ABS(AD140),100)+2,11),MOD(ABS(AD140),100)),0))</f>
        <v>33</v>
      </c>
      <c r="AQ140" s="49">
        <f>IF(OR(VALUE($AJ140)=0,VALUE($AK140)=0), "0",IF(LEN(Z140)&gt;0,IF(MID(Z140,1,1)&lt;&gt;"-",MOD(Z140,100),IF(MOD(ABS(Z140),100)&gt;9,MOD(ABS(Z140),100)+2,11)),0)+IF(LEN(AA140)&gt;0,IF(MID(AA140,1,1)&lt;&gt;"-",MOD(AA140,100),IF(MOD(ABS(AA140),100)&gt;9,MOD(ABS(AA140),100)+2,11)),0)+IF(LEN(AB140)&gt;0,IF(MID(AB140,1,1)&lt;&gt;"-",MOD(AB140,100),IF(MOD(ABS(AB140),100)&gt;9,MOD(ABS(AB140),100)+2,11)),0)+IF(LEN(AC140)&gt;0,IF(MID(AC140,1,1)&lt;&gt;"-",MOD(AC140,100),IF(MOD(ABS(AC140),100)&gt;9,MOD(ABS(AC140),100)+2,11)),0)+IF(LEN(AD140)&gt;0,IF(MID(AD140,1,1)&lt;&gt;"-",MOD(AD140,100),IF(MOD(ABS(AD140),100)&gt;9,MOD(ABS(AD140),100)+2,11)),0))</f>
        <v>16</v>
      </c>
      <c r="AR140" s="93">
        <f>AP140-AQ140</f>
        <v>17</v>
      </c>
      <c r="AS140" s="75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49</v>
      </c>
      <c r="AT140" t="str">
        <f>IF($A140&gt;0,IF(VLOOKUP($A140,seznam!$A$2:$C$152,2)&gt;0,VLOOKUP($A140,seznam!$A$2:$C$152,2),"------"),"------")</f>
        <v>Hoppe Martin</v>
      </c>
    </row>
    <row r="141" spans="1:46" ht="13.5" thickBot="1">
      <c r="A141" s="128"/>
      <c r="B141" s="150"/>
      <c r="C141" s="27" t="str">
        <f>IF(A140&gt;0,IF(VLOOKUP(A140,seznam!$A$2:$C$152,2)&gt;0,VLOOKUP(A140,seznam!$A$2:$C$152,2),"------"),"------")</f>
        <v>Hoppe Martin</v>
      </c>
      <c r="D141" s="156"/>
      <c r="E141" s="156"/>
      <c r="F141" s="157"/>
      <c r="G141" s="153"/>
      <c r="H141" s="151"/>
      <c r="I141" s="152"/>
      <c r="J141" s="153"/>
      <c r="K141" s="151"/>
      <c r="L141" s="152"/>
      <c r="M141" s="153"/>
      <c r="N141" s="151"/>
      <c r="O141" s="159"/>
      <c r="P141" s="160"/>
      <c r="Q141" s="151"/>
      <c r="R141" s="152"/>
      <c r="S141" s="161"/>
      <c r="T141" s="186"/>
      <c r="U141" s="122"/>
      <c r="V141" s="28">
        <v>2</v>
      </c>
      <c r="W141" s="5" t="str">
        <f>C143</f>
        <v>Dlapa Tomáš</v>
      </c>
      <c r="X141" s="8" t="s">
        <v>10</v>
      </c>
      <c r="Y141" s="29" t="str">
        <f>C145</f>
        <v>Bojdová Simona</v>
      </c>
      <c r="Z141" s="30" t="s">
        <v>211</v>
      </c>
      <c r="AA141" s="31" t="s">
        <v>197</v>
      </c>
      <c r="AB141" s="31" t="s">
        <v>194</v>
      </c>
      <c r="AC141" s="31" t="s">
        <v>211</v>
      </c>
      <c r="AD141" s="32"/>
      <c r="AE141" s="26">
        <f t="shared" si="104"/>
        <v>1</v>
      </c>
      <c r="AF141" s="13" t="s">
        <v>7</v>
      </c>
      <c r="AG141" s="12">
        <f t="shared" si="105"/>
        <v>3</v>
      </c>
      <c r="AH141" s="64"/>
      <c r="AI141" t="str">
        <f>IF(OR( AND(A154=AJ141,A156=AK141 ),  AND(A156=AJ141,A154=AK141) ),"a",    IF(OR( AND(A164=AJ141,A166=AK141 ),  AND(A166=AJ141,A164=AK141) ),"b",  ""))</f>
        <v/>
      </c>
      <c r="AJ141">
        <f>IF(ISBLANK(U142), A142,0)</f>
        <v>69</v>
      </c>
      <c r="AK141">
        <f>IF(ISBLANK(U144), A144,0)</f>
        <v>42</v>
      </c>
      <c r="AO141" s="201"/>
      <c r="AP141" s="50">
        <f>IF(OR(VALUE($AJ141)=0,VALUE($AK141)=0), "0",IF(LEN(Z141)&gt;0,IF(MID(Z141,1,1)&lt;&gt;"-",IF(MOD(ABS(Z141),100)&gt;9,MOD(ABS(Z141),100)+2,11),MOD(ABS(Z141),100)),0)+IF(LEN(AA141)&gt;0,IF(MID(AA141,1,1)&lt;&gt;"-",IF(MOD(ABS(AA141),100)&gt;9,MOD(ABS(AA141),100)+2,11),MOD(ABS(AA141),100)),0)+IF(LEN(AB141)&gt;0,IF(MID(AB141,1,1)&lt;&gt;"-",IF(MOD(ABS(AB141),100)&gt;9,MOD(ABS(AB141),100)+2,11),MOD(ABS(AB141),100)),0)+IF(LEN(AC141)&gt;0,IF(MID(AC141,1,1)&lt;&gt;"-",IF(MOD(ABS(AC141),100)&gt;9,MOD(ABS(AC141),100)+2,11),MOD(ABS(AC141),100)),0)+IF(LEN(AD141)&gt;0,IF(MID(AD141,1,1)&lt;&gt;"-",IF(MOD(ABS(AD141),100)&gt;9,MOD(ABS(AD141),100)+2,11),MOD(ABS(AD141),100)),0))</f>
        <v>23</v>
      </c>
      <c r="AQ141" s="49">
        <f>IF(OR(VALUE($AJ141)=0,VALUE($AK141)=0), "0",IF(LEN(Z141)&gt;0,IF(MID(Z141,1,1)&lt;&gt;"-",MOD(Z141,100),IF(MOD(ABS(Z141),100)&gt;9,MOD(ABS(Z141),100)+2,11)),0)+IF(LEN(AA141)&gt;0,IF(MID(AA141,1,1)&lt;&gt;"-",MOD(AA141,100),IF(MOD(ABS(AA141),100)&gt;9,MOD(ABS(AA141),100)+2,11)),0)+IF(LEN(AB141)&gt;0,IF(MID(AB141,1,1)&lt;&gt;"-",MOD(AB141,100),IF(MOD(ABS(AB141),100)&gt;9,MOD(ABS(AB141),100)+2,11)),0)+IF(LEN(AC141)&gt;0,IF(MID(AC141,1,1)&lt;&gt;"-",MOD(AC141,100),IF(MOD(ABS(AC141),100)&gt;9,MOD(ABS(AC141),100)+2,11)),0)+IF(LEN(AD141)&gt;0,IF(MID(AD141,1,1)&lt;&gt;"-",MOD(AD141,100),IF(MOD(ABS(AD141),100)&gt;9,MOD(ABS(AD141),100)+2,11)),0))</f>
        <v>42</v>
      </c>
      <c r="AR141" s="93">
        <f t="shared" ref="AR141:AR145" si="106">AP141-AQ141</f>
        <v>-19</v>
      </c>
    </row>
    <row r="142" spans="1:46" ht="13.5" thickBot="1">
      <c r="A142" s="128">
        <v>69</v>
      </c>
      <c r="B142" s="130">
        <v>2</v>
      </c>
      <c r="C142" s="20" t="str">
        <f>IF(A142&gt;0,IF(VLOOKUP(A142,seznam!$A$2:$C$152,3)&gt;0,VLOOKUP(A142,seznam!$A$2:$C$152,3),"------"),"------")</f>
        <v>Kunštát</v>
      </c>
      <c r="D142" s="132">
        <f>I140</f>
        <v>0</v>
      </c>
      <c r="E142" s="132" t="str">
        <f>H140</f>
        <v>:</v>
      </c>
      <c r="F142" s="134">
        <f>G140</f>
        <v>3</v>
      </c>
      <c r="G142" s="138"/>
      <c r="H142" s="139"/>
      <c r="I142" s="154"/>
      <c r="J142" s="136">
        <f>AE141</f>
        <v>1</v>
      </c>
      <c r="K142" s="132" t="str">
        <f>AF141</f>
        <v>:</v>
      </c>
      <c r="L142" s="134">
        <f>AG141</f>
        <v>3</v>
      </c>
      <c r="M142" s="136">
        <f>AE144</f>
        <v>1</v>
      </c>
      <c r="N142" s="132" t="str">
        <f>AF144</f>
        <v>:</v>
      </c>
      <c r="O142" s="158">
        <f>AG144</f>
        <v>3</v>
      </c>
      <c r="P142" s="144">
        <f>D142+J142+M142</f>
        <v>2</v>
      </c>
      <c r="Q142" s="132" t="s">
        <v>7</v>
      </c>
      <c r="R142" s="134">
        <f>F142+L142+O142</f>
        <v>9</v>
      </c>
      <c r="S142" s="146">
        <f>IF(D142&gt;F142,2,IF(AND(D142&lt;F142,E142=":"),1,0))+IF(J142&gt;L142,2,IF(AND(J142&lt;L142,K142=":"),1,0))+IF(M142&gt;O142,2,IF(AND(M142&lt;O142,N142=":"),1,0))</f>
        <v>3</v>
      </c>
      <c r="T142" s="188">
        <v>4</v>
      </c>
      <c r="U142" s="122"/>
      <c r="V142" s="28">
        <v>3</v>
      </c>
      <c r="W142" s="5" t="str">
        <f>C147</f>
        <v>Musil David</v>
      </c>
      <c r="X142" s="9" t="s">
        <v>10</v>
      </c>
      <c r="Y142" s="29" t="str">
        <f>C145</f>
        <v>Bojdová Simona</v>
      </c>
      <c r="Z142" s="30" t="s">
        <v>209</v>
      </c>
      <c r="AA142" s="31" t="s">
        <v>194</v>
      </c>
      <c r="AB142" s="31" t="s">
        <v>207</v>
      </c>
      <c r="AC142" s="31"/>
      <c r="AD142" s="32"/>
      <c r="AE142" s="26">
        <f t="shared" si="104"/>
        <v>0</v>
      </c>
      <c r="AF142" s="13" t="s">
        <v>7</v>
      </c>
      <c r="AG142" s="12">
        <f t="shared" si="105"/>
        <v>3</v>
      </c>
      <c r="AH142" s="64"/>
      <c r="AI142" t="str">
        <f>IF(OR( AND(A154=AJ142,A156=AK142 ),  AND(A156=AJ142,A154=AK142) ),"a",    IF(OR( AND(A164=AJ142,A166=AK142 ),  AND(A166=AJ142,A164=AK142) ),"b",  ""))</f>
        <v/>
      </c>
      <c r="AJ142">
        <f>IF(ISBLANK(U146), A146,0)</f>
        <v>88</v>
      </c>
      <c r="AK142">
        <f>IF(ISBLANK(U144), A144,0)</f>
        <v>42</v>
      </c>
      <c r="AO142" s="200">
        <f t="shared" ref="AO142" si="107">IF($S142=0,"", IF(COUNTIF($S$130:$S$136,$S142)&gt;1, "",  _xlfn.RANK.EQ($S142,$S$130:$S$136,0)  ))</f>
        <v>4</v>
      </c>
      <c r="AP142" s="50">
        <f>IF(OR(VALUE($AJ142)=0,VALUE($AK142)=0), "0",IF(LEN(Z142)&gt;0,IF(MID(Z142,1,1)&lt;&gt;"-",IF(MOD(ABS(Z142),100)&gt;9,MOD(ABS(Z142),100)+2,11),MOD(ABS(Z142),100)),0)+IF(LEN(AA142)&gt;0,IF(MID(AA142,1,1)&lt;&gt;"-",IF(MOD(ABS(AA142),100)&gt;9,MOD(ABS(AA142),100)+2,11),MOD(ABS(AA142),100)),0)+IF(LEN(AB142)&gt;0,IF(MID(AB142,1,1)&lt;&gt;"-",IF(MOD(ABS(AB142),100)&gt;9,MOD(ABS(AB142),100)+2,11),MOD(ABS(AB142),100)),0)+IF(LEN(AC142)&gt;0,IF(MID(AC142,1,1)&lt;&gt;"-",IF(MOD(ABS(AC142),100)&gt;9,MOD(ABS(AC142),100)+2,11),MOD(ABS(AC142),100)),0)+IF(LEN(AD142)&gt;0,IF(MID(AD142,1,1)&lt;&gt;"-",IF(MOD(ABS(AD142),100)&gt;9,MOD(ABS(AD142),100)+2,11),MOD(ABS(AD142),100)),0))</f>
        <v>15</v>
      </c>
      <c r="AQ142" s="49">
        <f t="shared" ref="AQ142:AQ145" si="108">IF(OR(VALUE($AJ142)=0,VALUE($AK142)=0), "0",IF(LEN(Z142)&gt;0,IF(MID(Z142,1,1)&lt;&gt;"-",MOD(Z142,100),IF(MOD(ABS(Z142),100)&gt;9,MOD(ABS(Z142),100)+2,11)),0)+IF(LEN(AA142)&gt;0,IF(MID(AA142,1,1)&lt;&gt;"-",MOD(AA142,100),IF(MOD(ABS(AA142),100)&gt;9,MOD(ABS(AA142),100)+2,11)),0)+IF(LEN(AB142)&gt;0,IF(MID(AB142,1,1)&lt;&gt;"-",MOD(AB142,100),IF(MOD(ABS(AB142),100)&gt;9,MOD(ABS(AB142),100)+2,11)),0)+IF(LEN(AC142)&gt;0,IF(MID(AC142,1,1)&lt;&gt;"-",MOD(AC142,100),IF(MOD(ABS(AC142),100)&gt;9,MOD(ABS(AC142),100)+2,11)),0)+IF(LEN(AD142)&gt;0,IF(MID(AD142,1,1)&lt;&gt;"-",MOD(AD142,100),IF(MOD(ABS(AD142),100)&gt;9,MOD(ABS(AD142),100)+2,11)),0))</f>
        <v>33</v>
      </c>
      <c r="AR142" s="93">
        <f t="shared" si="106"/>
        <v>-18</v>
      </c>
      <c r="AS142" s="75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-51</v>
      </c>
      <c r="AT142" t="str">
        <f>IF($A142&gt;0,IF(VLOOKUP($A142,seznam!$A$2:$C$152,2)&gt;0,VLOOKUP($A142,seznam!$A$2:$C$152,2),"------"),"------")</f>
        <v>Dlapa Tomáš</v>
      </c>
    </row>
    <row r="143" spans="1:46" ht="13.5" thickBot="1">
      <c r="A143" s="128"/>
      <c r="B143" s="150"/>
      <c r="C143" s="27" t="str">
        <f>IF(A142&gt;0,IF(VLOOKUP(A142,seznam!$A$2:$C$152,2)&gt;0,VLOOKUP(A142,seznam!$A$2:$C$152,2),"------"),"------")</f>
        <v>Dlapa Tomáš</v>
      </c>
      <c r="D143" s="151"/>
      <c r="E143" s="151"/>
      <c r="F143" s="152"/>
      <c r="G143" s="155"/>
      <c r="H143" s="156"/>
      <c r="I143" s="157"/>
      <c r="J143" s="153"/>
      <c r="K143" s="151"/>
      <c r="L143" s="152"/>
      <c r="M143" s="153"/>
      <c r="N143" s="151"/>
      <c r="O143" s="159"/>
      <c r="P143" s="165"/>
      <c r="Q143" s="166"/>
      <c r="R143" s="167"/>
      <c r="S143" s="161"/>
      <c r="T143" s="186"/>
      <c r="U143" s="122"/>
      <c r="V143" s="28">
        <v>4</v>
      </c>
      <c r="W143" s="5" t="str">
        <f>C141</f>
        <v>Hoppe Martin</v>
      </c>
      <c r="X143" s="8" t="s">
        <v>10</v>
      </c>
      <c r="Y143" s="29" t="str">
        <f>C143</f>
        <v>Dlapa Tomáš</v>
      </c>
      <c r="Z143" s="30" t="s">
        <v>208</v>
      </c>
      <c r="AA143" s="31" t="s">
        <v>204</v>
      </c>
      <c r="AB143" s="31" t="s">
        <v>204</v>
      </c>
      <c r="AC143" s="31"/>
      <c r="AD143" s="32"/>
      <c r="AE143" s="26">
        <f t="shared" si="104"/>
        <v>3</v>
      </c>
      <c r="AF143" s="13" t="s">
        <v>7</v>
      </c>
      <c r="AG143" s="12">
        <f t="shared" si="105"/>
        <v>0</v>
      </c>
      <c r="AH143" s="64"/>
      <c r="AI143" t="str">
        <f>IF(OR( AND(A154=AJ143,A156=AK143 ),  AND(A156=AJ143,A154=AK143) ),"a",    IF(OR( AND(A164=AJ143,A166=AK143 ),  AND(A166=AJ143,A164=AK143) ),"b",  ""))</f>
        <v/>
      </c>
      <c r="AJ143">
        <f>IF(ISBLANK(U140), A140,0)</f>
        <v>37</v>
      </c>
      <c r="AK143">
        <f>IF(ISBLANK(U142), A142,0)</f>
        <v>69</v>
      </c>
      <c r="AO143" s="201"/>
      <c r="AP143" s="50">
        <f t="shared" ref="AP143:AP145" si="109">IF(OR(VALUE($AJ143)=0,VALUE($AK143)=0), "0",IF(LEN(Z143)&gt;0,IF(MID(Z143,1,1)&lt;&gt;"-",IF(MOD(ABS(Z143),100)&gt;9,MOD(ABS(Z143),100)+2,11),MOD(ABS(Z143),100)),0)+IF(LEN(AA143)&gt;0,IF(MID(AA143,1,1)&lt;&gt;"-",IF(MOD(ABS(AA143),100)&gt;9,MOD(ABS(AA143),100)+2,11),MOD(ABS(AA143),100)),0)+IF(LEN(AB143)&gt;0,IF(MID(AB143,1,1)&lt;&gt;"-",IF(MOD(ABS(AB143),100)&gt;9,MOD(ABS(AB143),100)+2,11),MOD(ABS(AB143),100)),0)+IF(LEN(AC143)&gt;0,IF(MID(AC143,1,1)&lt;&gt;"-",IF(MOD(ABS(AC143),100)&gt;9,MOD(ABS(AC143),100)+2,11),MOD(ABS(AC143),100)),0)+IF(LEN(AD143)&gt;0,IF(MID(AD143,1,1)&lt;&gt;"-",IF(MOD(ABS(AD143),100)&gt;9,MOD(ABS(AD143),100)+2,11),MOD(ABS(AD143),100)),0))</f>
        <v>33</v>
      </c>
      <c r="AQ143" s="49">
        <f t="shared" si="108"/>
        <v>14</v>
      </c>
      <c r="AR143" s="93">
        <f t="shared" si="106"/>
        <v>19</v>
      </c>
    </row>
    <row r="144" spans="1:46" ht="13.5" thickBot="1">
      <c r="A144" s="128">
        <v>42</v>
      </c>
      <c r="B144" s="130">
        <v>3</v>
      </c>
      <c r="C144" s="20" t="str">
        <f>IF(A144&gt;0,IF(VLOOKUP(A144,seznam!$A$2:$C$152,3)&gt;0,VLOOKUP(A144,seznam!$A$2:$C$152,3),"------"),"------")</f>
        <v>Blansko</v>
      </c>
      <c r="D144" s="132">
        <f>L140</f>
        <v>1</v>
      </c>
      <c r="E144" s="132" t="str">
        <f>K140</f>
        <v>:</v>
      </c>
      <c r="F144" s="134">
        <f>J140</f>
        <v>3</v>
      </c>
      <c r="G144" s="136">
        <f>L142</f>
        <v>3</v>
      </c>
      <c r="H144" s="132" t="str">
        <f>K142</f>
        <v>:</v>
      </c>
      <c r="I144" s="134">
        <f>J142</f>
        <v>1</v>
      </c>
      <c r="J144" s="138"/>
      <c r="K144" s="139"/>
      <c r="L144" s="154"/>
      <c r="M144" s="136">
        <f>AG142</f>
        <v>3</v>
      </c>
      <c r="N144" s="132" t="str">
        <f>AF142</f>
        <v>:</v>
      </c>
      <c r="O144" s="158">
        <f>AE142</f>
        <v>0</v>
      </c>
      <c r="P144" s="144">
        <f>D144+G144+M144</f>
        <v>7</v>
      </c>
      <c r="Q144" s="132" t="s">
        <v>7</v>
      </c>
      <c r="R144" s="134">
        <f>F144+I144+O144</f>
        <v>4</v>
      </c>
      <c r="S144" s="146">
        <f>IF(D144&gt;F144,2,IF(AND(D144&lt;F144,E144=":"),1,0))+IF(G144&gt;I144,2,IF(AND(G144&lt;I144,H144=":"),1,0))+IF(M144&gt;O144,2,IF(AND(M144&lt;O144,N144=":"),1,0))</f>
        <v>5</v>
      </c>
      <c r="T144" s="188">
        <v>2</v>
      </c>
      <c r="U144" s="122"/>
      <c r="V144" s="28">
        <v>5</v>
      </c>
      <c r="W144" s="5" t="str">
        <f>C143</f>
        <v>Dlapa Tomáš</v>
      </c>
      <c r="X144" s="8" t="s">
        <v>10</v>
      </c>
      <c r="Y144" s="29" t="str">
        <f>C147</f>
        <v>Musil David</v>
      </c>
      <c r="Z144" s="30" t="s">
        <v>200</v>
      </c>
      <c r="AA144" s="31" t="s">
        <v>200</v>
      </c>
      <c r="AB144" s="31" t="s">
        <v>197</v>
      </c>
      <c r="AC144" s="31" t="s">
        <v>200</v>
      </c>
      <c r="AD144" s="32"/>
      <c r="AE144" s="26">
        <f t="shared" si="104"/>
        <v>1</v>
      </c>
      <c r="AF144" s="13" t="s">
        <v>7</v>
      </c>
      <c r="AG144" s="12">
        <f t="shared" si="105"/>
        <v>3</v>
      </c>
      <c r="AH144" s="64"/>
      <c r="AI144" t="str">
        <f>IF(OR( AND(A154=AJ144,A156=AK144 ),  AND(A156=AJ144,A154=AK144) ),"a",    IF(OR( AND(A164=AJ144,A166=AK144 ),  AND(A166=AJ144,A164=AK144) ),"b",  ""))</f>
        <v>b</v>
      </c>
      <c r="AJ144">
        <f>IF(ISBLANK(U142), A142,0)</f>
        <v>69</v>
      </c>
      <c r="AK144">
        <f>IF(ISBLANK(U146), A146,0)</f>
        <v>88</v>
      </c>
      <c r="AO144" s="200">
        <f t="shared" ref="AO144" si="110">IF($S144=0,"", IF(COUNTIF($S$130:$S$136,$S144)&gt;1, "",  _xlfn.RANK.EQ($S144,$S$130:$S$136,0)  ))</f>
        <v>2</v>
      </c>
      <c r="AP144" s="50">
        <f t="shared" si="109"/>
        <v>29</v>
      </c>
      <c r="AQ144" s="49">
        <f t="shared" si="108"/>
        <v>42</v>
      </c>
      <c r="AR144" s="93">
        <f t="shared" si="106"/>
        <v>-13</v>
      </c>
      <c r="AS144" s="75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24</v>
      </c>
      <c r="AT144" t="str">
        <f>IF($A144&gt;0,IF(VLOOKUP($A144,seznam!$A$2:$C$152,2)&gt;0,VLOOKUP($A144,seznam!$A$2:$C$152,2),"------"),"------")</f>
        <v>Bojdová Simona</v>
      </c>
    </row>
    <row r="145" spans="1:46" ht="13.5" thickBot="1">
      <c r="A145" s="128"/>
      <c r="B145" s="150"/>
      <c r="C145" s="27" t="str">
        <f>IF(A144&gt;0,IF(VLOOKUP(A144,seznam!$A$2:$C$152,2)&gt;0,VLOOKUP(A144,seznam!$A$2:$C$152,2),"------"),"------")</f>
        <v>Bojdová Simona</v>
      </c>
      <c r="D145" s="151"/>
      <c r="E145" s="151"/>
      <c r="F145" s="152"/>
      <c r="G145" s="153"/>
      <c r="H145" s="151"/>
      <c r="I145" s="152"/>
      <c r="J145" s="155"/>
      <c r="K145" s="156"/>
      <c r="L145" s="157"/>
      <c r="M145" s="153"/>
      <c r="N145" s="151"/>
      <c r="O145" s="159"/>
      <c r="P145" s="160"/>
      <c r="Q145" s="151"/>
      <c r="R145" s="152"/>
      <c r="S145" s="161"/>
      <c r="T145" s="186"/>
      <c r="U145" s="122"/>
      <c r="V145" s="34">
        <v>6</v>
      </c>
      <c r="W145" s="6" t="str">
        <f>C145</f>
        <v>Bojdová Simona</v>
      </c>
      <c r="X145" s="10" t="s">
        <v>10</v>
      </c>
      <c r="Y145" s="35" t="str">
        <f>C141</f>
        <v>Hoppe Martin</v>
      </c>
      <c r="Z145" s="36" t="s">
        <v>200</v>
      </c>
      <c r="AA145" s="37" t="s">
        <v>194</v>
      </c>
      <c r="AB145" s="37" t="s">
        <v>196</v>
      </c>
      <c r="AC145" s="37" t="s">
        <v>209</v>
      </c>
      <c r="AD145" s="38"/>
      <c r="AE145" s="74">
        <f t="shared" si="104"/>
        <v>1</v>
      </c>
      <c r="AF145" s="14" t="s">
        <v>7</v>
      </c>
      <c r="AG145" s="19">
        <f t="shared" si="105"/>
        <v>3</v>
      </c>
      <c r="AH145" s="64"/>
      <c r="AI145" t="str">
        <f>IF(OR( AND(A154=AJ145,A156=AK145 ),  AND(A156=AJ145,A154=AK145) ),"a",    IF(OR( AND(A164=AJ145,A166=AK145 ),  AND(A166=AJ145,A164=AK145) ),"b",  ""))</f>
        <v>a</v>
      </c>
      <c r="AJ145">
        <f>IF(ISBLANK(U144), A144,0)</f>
        <v>42</v>
      </c>
      <c r="AK145">
        <f>IF(ISBLANK(U140), A140,0)</f>
        <v>37</v>
      </c>
      <c r="AO145" s="201"/>
      <c r="AP145" s="50">
        <f t="shared" si="109"/>
        <v>30</v>
      </c>
      <c r="AQ145" s="49">
        <f t="shared" si="108"/>
        <v>43</v>
      </c>
      <c r="AR145" s="93">
        <f t="shared" si="106"/>
        <v>-13</v>
      </c>
    </row>
    <row r="146" spans="1:46">
      <c r="A146" s="128">
        <v>88</v>
      </c>
      <c r="B146" s="130">
        <v>4</v>
      </c>
      <c r="C146" s="20" t="str">
        <f>IF(A146&gt;0,IF(VLOOKUP(A146,seznam!$A$2:$C$152,3)&gt;0,VLOOKUP(A146,seznam!$A$2:$C$152,3),"------"),"------")</f>
        <v>Blansko</v>
      </c>
      <c r="D146" s="132">
        <f>O140</f>
        <v>0</v>
      </c>
      <c r="E146" s="132" t="str">
        <f>N140</f>
        <v>:</v>
      </c>
      <c r="F146" s="134">
        <f>M140</f>
        <v>3</v>
      </c>
      <c r="G146" s="136">
        <f>O142</f>
        <v>3</v>
      </c>
      <c r="H146" s="132" t="str">
        <f>N142</f>
        <v>:</v>
      </c>
      <c r="I146" s="134">
        <f>M142</f>
        <v>1</v>
      </c>
      <c r="J146" s="136">
        <f>O144</f>
        <v>0</v>
      </c>
      <c r="K146" s="132" t="str">
        <f>N144</f>
        <v>:</v>
      </c>
      <c r="L146" s="134">
        <f>M144</f>
        <v>3</v>
      </c>
      <c r="M146" s="138"/>
      <c r="N146" s="139"/>
      <c r="O146" s="140"/>
      <c r="P146" s="144">
        <f>D146+G146+J146</f>
        <v>3</v>
      </c>
      <c r="Q146" s="132" t="s">
        <v>7</v>
      </c>
      <c r="R146" s="134">
        <f>F146+I146+L146</f>
        <v>7</v>
      </c>
      <c r="S146" s="146">
        <f>IF(D146&gt;F146,2,IF(AND(D146&lt;F146,E146=":"),1,0))+IF(G146&gt;I146,2,IF(AND(G146&lt;I146,H146=":"),1,0))+IF(J146&gt;L146,2,IF(AND(J146&lt;L146,K146=":"),1,0))</f>
        <v>4</v>
      </c>
      <c r="T146" s="148">
        <v>3</v>
      </c>
      <c r="U146" s="123"/>
      <c r="AH146" s="64"/>
      <c r="AO146" s="200">
        <f t="shared" ref="AO146" si="111">IF($S146=0,"", IF(COUNTIF($S$130:$S$136,$S146)&gt;1, "",  _xlfn.RANK.EQ($S146,$S$130:$S$136,0)  ))</f>
        <v>3</v>
      </c>
      <c r="AP146" s="47"/>
      <c r="AR146" s="93"/>
      <c r="AS146" s="75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-22</v>
      </c>
      <c r="AT146" t="str">
        <f>IF($A146&gt;0,IF(VLOOKUP($A146,seznam!$A$2:$C$152,2)&gt;0,VLOOKUP($A146,seznam!$A$2:$C$152,2),"------"),"------")</f>
        <v>Musil David</v>
      </c>
    </row>
    <row r="147" spans="1:46" ht="13.5" thickBot="1">
      <c r="A147" s="129"/>
      <c r="B147" s="131"/>
      <c r="C147" s="41" t="str">
        <f>IF(A146&gt;0,IF(VLOOKUP(A146,seznam!$A$2:$C$152,2)&gt;0,VLOOKUP(A146,seznam!$A$2:$C$152,2),"------"),"------")</f>
        <v>Musil David</v>
      </c>
      <c r="D147" s="133"/>
      <c r="E147" s="133"/>
      <c r="F147" s="135"/>
      <c r="G147" s="137"/>
      <c r="H147" s="133"/>
      <c r="I147" s="135"/>
      <c r="J147" s="137"/>
      <c r="K147" s="133"/>
      <c r="L147" s="135"/>
      <c r="M147" s="141"/>
      <c r="N147" s="142"/>
      <c r="O147" s="143"/>
      <c r="P147" s="145"/>
      <c r="Q147" s="133"/>
      <c r="R147" s="135"/>
      <c r="S147" s="147"/>
      <c r="T147" s="187"/>
      <c r="U147" s="123"/>
      <c r="AH147" s="64"/>
      <c r="AO147" s="201"/>
      <c r="AP147" s="47"/>
      <c r="AR147" s="93"/>
    </row>
    <row r="148" spans="1:46" ht="13.5" thickBot="1">
      <c r="T148" s="85"/>
      <c r="AH148" s="64"/>
      <c r="AP148" s="47"/>
      <c r="AR148" s="93"/>
    </row>
    <row r="149" spans="1:46" ht="13.5" thickBot="1">
      <c r="A149" s="44" t="s">
        <v>2</v>
      </c>
      <c r="B149" s="126" t="s">
        <v>28</v>
      </c>
      <c r="C149" s="127"/>
      <c r="D149" s="168">
        <v>1</v>
      </c>
      <c r="E149" s="169"/>
      <c r="F149" s="170"/>
      <c r="G149" s="171">
        <v>2</v>
      </c>
      <c r="H149" s="169"/>
      <c r="I149" s="170"/>
      <c r="J149" s="171">
        <v>3</v>
      </c>
      <c r="K149" s="169"/>
      <c r="L149" s="170"/>
      <c r="M149" s="171">
        <v>4</v>
      </c>
      <c r="N149" s="169"/>
      <c r="O149" s="172"/>
      <c r="P149" s="168" t="s">
        <v>4</v>
      </c>
      <c r="Q149" s="173"/>
      <c r="R149" s="174"/>
      <c r="S149" s="51" t="s">
        <v>5</v>
      </c>
      <c r="T149" s="45" t="s">
        <v>6</v>
      </c>
      <c r="AH149" s="64"/>
      <c r="AO149" s="16" t="s">
        <v>6</v>
      </c>
      <c r="AP149" s="47"/>
      <c r="AR149" s="93"/>
    </row>
    <row r="150" spans="1:46" ht="12.75" customHeight="1" thickBot="1">
      <c r="A150" s="175">
        <f>IF(ISNA(MATCH(1,T130:T137,0)),, INDEX(A130:A137,MATCH(1,T130:T137,0)))</f>
        <v>59</v>
      </c>
      <c r="B150" s="176">
        <v>1</v>
      </c>
      <c r="C150" s="20" t="str">
        <f>IF(A150&gt;0,IF(VLOOKUP(A150,seznam!$A$2:$C$152,3)&gt;0,VLOOKUP(A150,seznam!$A$2:$C$152,3),"------"),"------")</f>
        <v>Boskovice</v>
      </c>
      <c r="D150" s="177"/>
      <c r="E150" s="178"/>
      <c r="F150" s="179"/>
      <c r="G150" s="180">
        <f>AE153</f>
        <v>3</v>
      </c>
      <c r="H150" s="181" t="str">
        <f>AF153</f>
        <v>:</v>
      </c>
      <c r="I150" s="182">
        <f>AG153</f>
        <v>2</v>
      </c>
      <c r="J150" s="180">
        <f>AG155</f>
        <v>1</v>
      </c>
      <c r="K150" s="181" t="str">
        <f>AF155</f>
        <v>:</v>
      </c>
      <c r="L150" s="182">
        <f>AE155</f>
        <v>3</v>
      </c>
      <c r="M150" s="180">
        <f>AE150</f>
        <v>3</v>
      </c>
      <c r="N150" s="181" t="str">
        <f>AF150</f>
        <v>:</v>
      </c>
      <c r="O150" s="183">
        <f>AG150</f>
        <v>1</v>
      </c>
      <c r="P150" s="184">
        <f>G150+J150+M150</f>
        <v>7</v>
      </c>
      <c r="Q150" s="181" t="s">
        <v>7</v>
      </c>
      <c r="R150" s="182">
        <f>I150+L150+O150</f>
        <v>6</v>
      </c>
      <c r="S150" s="163">
        <f>IF(G150&gt;I150,2,IF(AND(G150&lt;I150,H150=":"),1,0))+IF(J150&gt;L150,2,IF(AND(J150&lt;L150,K150=":"),1,0))+IF(M150&gt;O150,2,IF(AND(M150&lt;O150,N150=":"),1,0))</f>
        <v>5</v>
      </c>
      <c r="T150" s="189">
        <v>26</v>
      </c>
      <c r="U150" s="122"/>
      <c r="V150" s="21">
        <v>1</v>
      </c>
      <c r="W150" s="4" t="str">
        <f>C151</f>
        <v>Borek Jan</v>
      </c>
      <c r="X150" s="7" t="s">
        <v>10</v>
      </c>
      <c r="Y150" s="22" t="str">
        <f>C157</f>
        <v>Bojdová Simona</v>
      </c>
      <c r="Z150" s="23" t="s">
        <v>200</v>
      </c>
      <c r="AA150" s="24" t="s">
        <v>201</v>
      </c>
      <c r="AB150" s="24" t="s">
        <v>204</v>
      </c>
      <c r="AC150" s="24" t="s">
        <v>205</v>
      </c>
      <c r="AD150" s="25"/>
      <c r="AE150" s="26">
        <f>IF(OR(VALUE($AJ150)=0,VALUE($AK150)=0), "0",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)</f>
        <v>3</v>
      </c>
      <c r="AF150" s="11" t="s">
        <v>7</v>
      </c>
      <c r="AG150" s="12">
        <f>IF(OR(VALUE($AJ150)=0,VALUE($AK150)=0), "0",IF(AND(LEN(Z150)&gt;0,MID(Z150,1,1)="-"),"1","0")+IF(AND(LEN(AA150)&gt;0,MID(AA150,1,1)="-"),"1","0")+IF(AND(LEN(AB150)&gt;0,MID(AB150,1,1)="-"),"1","0")+IF(AND(LEN(AC150)&gt;0,MID(AC150,1,1)="-"),"1","0")+IF(AND(LEN(AD150)&gt;0,MID(AD150,1,1)="-"),"1","0"))</f>
        <v>1</v>
      </c>
      <c r="AH150" s="64"/>
      <c r="AJ150">
        <f>IF(ISBLANK(U150), A150,0)</f>
        <v>59</v>
      </c>
      <c r="AK150">
        <f>IF(ISBLANK(U156), A156,0)</f>
        <v>42</v>
      </c>
      <c r="AM150">
        <f>A150</f>
        <v>59</v>
      </c>
      <c r="AN150">
        <f>IF(ISBLANK(  T150),"",T150)</f>
        <v>26</v>
      </c>
      <c r="AO150" s="200">
        <f>IF($S150=0,"", IF(COUNTIF($S$150:$S$156,$S150)&gt;1, "",  _xlfn.RANK.EQ($S150,$S$150:$S$156,0)+($AI$128-1)*8  ))</f>
        <v>26</v>
      </c>
      <c r="AP150" s="50">
        <f>IF(OR(VALUE($AJ150)=0,VALUE($AK150)=0), "0",IF(LEN(Z150)&gt;0,IF(MID(Z150,1,1)&lt;&gt;"-",IF(MOD(ABS(Z150),100)&gt;9,MOD(ABS(Z150),100)+2,11),MOD(ABS(Z150),100)),0)+IF(LEN(AA150)&gt;0,IF(MID(AA150,1,1)&lt;&gt;"-",IF(MOD(ABS(AA150),100)&gt;9,MOD(ABS(AA150),100)+2,11),MOD(ABS(AA150),100)),0)+IF(LEN(AB150)&gt;0,IF(MID(AB150,1,1)&lt;&gt;"-",IF(MOD(ABS(AB150),100)&gt;9,MOD(ABS(AB150),100)+2,11),MOD(ABS(AB150),100)),0)+IF(LEN(AC150)&gt;0,IF(MID(AC150,1,1)&lt;&gt;"-",IF(MOD(ABS(AC150),100)&gt;9,MOD(ABS(AC150),100)+2,11),MOD(ABS(AC150),100)),0)+IF(LEN(AD150)&gt;0,IF(MID(AD150,1,1)&lt;&gt;"-",IF(MOD(ABS(AD150),100)&gt;9,MOD(ABS(AD150),100)+2,11),MOD(ABS(AD150),100)),0))</f>
        <v>39</v>
      </c>
      <c r="AQ150" s="49">
        <f>IF(OR(VALUE($AJ150)=0,VALUE($AK150)=0), "0",IF(LEN(Z150)&gt;0,IF(MID(Z150,1,1)&lt;&gt;"-",MOD(Z150,100),IF(MOD(ABS(Z150),100)&gt;9,MOD(ABS(Z150),100)+2,11)),0)+IF(LEN(AA150)&gt;0,IF(MID(AA150,1,1)&lt;&gt;"-",MOD(AA150,100),IF(MOD(ABS(AA150),100)&gt;9,MOD(ABS(AA150),100)+2,11)),0)+IF(LEN(AB150)&gt;0,IF(MID(AB150,1,1)&lt;&gt;"-",MOD(AB150,100),IF(MOD(ABS(AB150),100)&gt;9,MOD(ABS(AB150),100)+2,11)),0)+IF(LEN(AC150)&gt;0,IF(MID(AC150,1,1)&lt;&gt;"-",MOD(AC150,100),IF(MOD(ABS(AC150),100)&gt;9,MOD(ABS(AC150),100)+2,11)),0)+IF(LEN(AD150)&gt;0,IF(MID(AD150,1,1)&lt;&gt;"-",MOD(AD150,100),IF(MOD(ABS(AD150),100)&gt;9,MOD(ABS(AD150),100)+2,11)),0))</f>
        <v>27</v>
      </c>
      <c r="AR150" s="93">
        <f>AP150-AQ150</f>
        <v>12</v>
      </c>
      <c r="AS150" s="75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10</v>
      </c>
      <c r="AT150" t="str">
        <f>IF($A150&gt;0,IF(VLOOKUP($A150,seznam!$A$2:$C$152,2)&gt;0,VLOOKUP($A150,seznam!$A$2:$C$152,2),"------"),"------")</f>
        <v>Borek Jan</v>
      </c>
    </row>
    <row r="151" spans="1:46" ht="12.75" customHeight="1" thickBot="1">
      <c r="A151" s="128"/>
      <c r="B151" s="150"/>
      <c r="C151" s="27" t="str">
        <f>IF(A150&gt;0,IF(VLOOKUP(A150,seznam!$A$2:$C$152,2)&gt;0,VLOOKUP(A150,seznam!$A$2:$C$152,2),"------"),"------")</f>
        <v>Borek Jan</v>
      </c>
      <c r="D151" s="156"/>
      <c r="E151" s="156"/>
      <c r="F151" s="157"/>
      <c r="G151" s="153"/>
      <c r="H151" s="151"/>
      <c r="I151" s="152"/>
      <c r="J151" s="153"/>
      <c r="K151" s="151"/>
      <c r="L151" s="152"/>
      <c r="M151" s="153"/>
      <c r="N151" s="151"/>
      <c r="O151" s="159"/>
      <c r="P151" s="160"/>
      <c r="Q151" s="151"/>
      <c r="R151" s="152"/>
      <c r="S151" s="161"/>
      <c r="T151" s="186"/>
      <c r="U151" s="122"/>
      <c r="V151" s="28">
        <v>2</v>
      </c>
      <c r="W151" s="5" t="str">
        <f>C153</f>
        <v>Kovář Jakub</v>
      </c>
      <c r="X151" s="8" t="s">
        <v>10</v>
      </c>
      <c r="Y151" s="29" t="str">
        <f>C155</f>
        <v>Hoppe Martin</v>
      </c>
      <c r="Z151" s="30" t="s">
        <v>207</v>
      </c>
      <c r="AA151" s="31" t="s">
        <v>206</v>
      </c>
      <c r="AB151" s="31" t="s">
        <v>211</v>
      </c>
      <c r="AC151" s="31"/>
      <c r="AD151" s="32"/>
      <c r="AE151" s="26">
        <f t="shared" ref="AE151:AE155" si="112">IF(OR(VALUE($AJ151)=0,VALUE($AK151)=0), "0",IF(AND(LEN(Z151)&gt;0,MID(Z151,1,1)&lt;&gt;"-"),"1","0")+IF(AND(LEN(AA151)&gt;0,MID(AA151,1,1)&lt;&gt;"-"),"1","0")+IF(AND(LEN(AB151)&gt;0,MID(AB151,1,1)&lt;&gt;"-"),"1","0")+IF(AND(LEN(AC151)&gt;0,MID(AC151,1,1)&lt;&gt;"-"),"1","0")+IF(AND(LEN(AD151)&gt;0,MID(AD151,1,1)&lt;&gt;"-"),"1","0"))</f>
        <v>0</v>
      </c>
      <c r="AF151" s="13" t="s">
        <v>7</v>
      </c>
      <c r="AG151" s="12">
        <f t="shared" ref="AG151:AG155" si="113">IF(OR(VALUE($AJ151)=0,VALUE($AK151)=0), "0",IF(AND(LEN(Z151)&gt;0,MID(Z151,1,1)="-"),"1","0")+IF(AND(LEN(AA151)&gt;0,MID(AA151,1,1)="-"),"1","0")+IF(AND(LEN(AB151)&gt;0,MID(AB151,1,1)="-"),"1","0")+IF(AND(LEN(AC151)&gt;0,MID(AC151,1,1)="-"),"1","0")+IF(AND(LEN(AD151)&gt;0,MID(AD151,1,1)="-"),"1","0"))</f>
        <v>3</v>
      </c>
      <c r="AH151" s="64"/>
      <c r="AJ151">
        <f>IF(ISBLANK(U152), A152,0)</f>
        <v>56</v>
      </c>
      <c r="AK151">
        <f>IF(ISBLANK(U154), A154,0)</f>
        <v>37</v>
      </c>
      <c r="AO151" s="201"/>
      <c r="AP151" s="50">
        <f>IF(OR(VALUE($AJ151)=0,VALUE($AK151)=0), "0",IF(LEN(Z151)&gt;0,IF(MID(Z151,1,1)&lt;&gt;"-",IF(MOD(ABS(Z151),100)&gt;9,MOD(ABS(Z151),100)+2,11),MOD(ABS(Z151),100)),0)+IF(LEN(AA151)&gt;0,IF(MID(AA151,1,1)&lt;&gt;"-",IF(MOD(ABS(AA151),100)&gt;9,MOD(ABS(AA151),100)+2,11),MOD(ABS(AA151),100)),0)+IF(LEN(AB151)&gt;0,IF(MID(AB151,1,1)&lt;&gt;"-",IF(MOD(ABS(AB151),100)&gt;9,MOD(ABS(AB151),100)+2,11),MOD(ABS(AB151),100)),0)+IF(LEN(AC151)&gt;0,IF(MID(AC151,1,1)&lt;&gt;"-",IF(MOD(ABS(AC151),100)&gt;9,MOD(ABS(AC151),100)+2,11),MOD(ABS(AC151),100)),0)+IF(LEN(AD151)&gt;0,IF(MID(AD151,1,1)&lt;&gt;"-",IF(MOD(ABS(AD151),100)&gt;9,MOD(ABS(AD151),100)+2,11),MOD(ABS(AD151),100)),0))</f>
        <v>15</v>
      </c>
      <c r="AQ151" s="49">
        <f>IF(OR(VALUE($AJ151)=0,VALUE($AK151)=0), "0",IF(LEN(Z151)&gt;0,IF(MID(Z151,1,1)&lt;&gt;"-",MOD(Z151,100),IF(MOD(ABS(Z151),100)&gt;9,MOD(ABS(Z151),100)+2,11)),0)+IF(LEN(AA151)&gt;0,IF(MID(AA151,1,1)&lt;&gt;"-",MOD(AA151,100),IF(MOD(ABS(AA151),100)&gt;9,MOD(ABS(AA151),100)+2,11)),0)+IF(LEN(AB151)&gt;0,IF(MID(AB151,1,1)&lt;&gt;"-",MOD(AB151,100),IF(MOD(ABS(AB151),100)&gt;9,MOD(ABS(AB151),100)+2,11)),0)+IF(LEN(AC151)&gt;0,IF(MID(AC151,1,1)&lt;&gt;"-",MOD(AC151,100),IF(MOD(ABS(AC151),100)&gt;9,MOD(ABS(AC151),100)+2,11)),0)+IF(LEN(AD151)&gt;0,IF(MID(AD151,1,1)&lt;&gt;"-",MOD(AD151,100),IF(MOD(ABS(AD151),100)&gt;9,MOD(ABS(AD151),100)+2,11)),0))</f>
        <v>34</v>
      </c>
      <c r="AR151" s="93">
        <f t="shared" ref="AR151:AR155" si="114">AP151-AQ151</f>
        <v>-19</v>
      </c>
    </row>
    <row r="152" spans="1:46" ht="12.75" customHeight="1" thickBot="1">
      <c r="A152" s="128">
        <f>IF(ISNA(MATCH(2,T130:T137,0)),, INDEX(A130:A137,MATCH(2,T130:T137,0)))</f>
        <v>56</v>
      </c>
      <c r="B152" s="130">
        <v>2</v>
      </c>
      <c r="C152" s="20" t="str">
        <f>IF(A152&gt;0,IF(VLOOKUP(A152,seznam!$A$2:$C$152,3)&gt;0,VLOOKUP(A152,seznam!$A$2:$C$152,3),"------"),"------")</f>
        <v>Bořitov</v>
      </c>
      <c r="D152" s="132">
        <f>I150</f>
        <v>2</v>
      </c>
      <c r="E152" s="132" t="str">
        <f>H150</f>
        <v>:</v>
      </c>
      <c r="F152" s="134">
        <f>G150</f>
        <v>3</v>
      </c>
      <c r="G152" s="138"/>
      <c r="H152" s="139"/>
      <c r="I152" s="154"/>
      <c r="J152" s="136">
        <f>AE151</f>
        <v>0</v>
      </c>
      <c r="K152" s="132" t="str">
        <f>AF151</f>
        <v>:</v>
      </c>
      <c r="L152" s="134">
        <f>AG151</f>
        <v>3</v>
      </c>
      <c r="M152" s="136">
        <f>AE154</f>
        <v>3</v>
      </c>
      <c r="N152" s="132" t="str">
        <f>AF154</f>
        <v>:</v>
      </c>
      <c r="O152" s="158">
        <f>AG154</f>
        <v>2</v>
      </c>
      <c r="P152" s="144">
        <f>D152+J152+M152</f>
        <v>5</v>
      </c>
      <c r="Q152" s="132" t="s">
        <v>7</v>
      </c>
      <c r="R152" s="134">
        <f>F152+L152+O152</f>
        <v>8</v>
      </c>
      <c r="S152" s="146">
        <f>IF(D152&gt;F152,2,IF(AND(D152&lt;F152,E152=":"),1,0))+IF(J152&gt;L152,2,IF(AND(J152&lt;L152,K152=":"),1,0))+IF(M152&gt;O152,2,IF(AND(M152&lt;O152,N152=":"),1,0))</f>
        <v>4</v>
      </c>
      <c r="T152" s="188">
        <v>27</v>
      </c>
      <c r="U152" s="122"/>
      <c r="V152" s="28">
        <v>3</v>
      </c>
      <c r="W152" s="5" t="str">
        <f>C157</f>
        <v>Bojdová Simona</v>
      </c>
      <c r="X152" s="9" t="s">
        <v>10</v>
      </c>
      <c r="Y152" s="29" t="str">
        <f>C155</f>
        <v>Hoppe Martin</v>
      </c>
      <c r="Z152" s="23" t="str">
        <f>IF(OR(ISNA(MATCH("a",AI140:AI145,0)), ISBLANK( INDEX(Z140:AD145,MATCH("a",AI140:AI145,0),1))  ),  "",   IF(INDEX(AJ140:AK145,MATCH("a",AI140:AI145,0),1)=AJ152,INDEX(Z140:AD145,MATCH("a",AI140:AI145,0),1),-1*INDEX(Z140:AD145,MATCH("a",AI140:AI145,0),1)))</f>
        <v>-6</v>
      </c>
      <c r="AA152" s="25" t="str">
        <f>IF(OR(ISNA(MATCH("a",AI140:AI145,0)), ISBLANK( INDEX(Z140:AD145,MATCH("a",AI140:AI145,0),2))  ),  "",   IF(INDEX(AJ140:AK145,MATCH("a",AI140:AI145,0),1)=AJ152,INDEX(Z140:AD145,MATCH("a",AI140:AI145,0),2),-1*INDEX(Z140:AD145,MATCH("a",AI140:AI145,0),2)))</f>
        <v>-8</v>
      </c>
      <c r="AB152" s="24" t="str">
        <f>IF(OR(ISNA(MATCH("a",AI140:AI145,0)), ISBLANK( INDEX(Z140:AD145,MATCH("a",AI140:AI145,0),3))  ),  "",   IF(INDEX(AJ140:AK145,MATCH("a",AI140:AI145,0),1)=AJ152,INDEX(Z140:AD145,MATCH("a",AI140:AI145,0),3),-1*INDEX(Z140:AD145,MATCH("a",AI140:AI145,0),3)))</f>
        <v>10</v>
      </c>
      <c r="AC152" s="24" t="str">
        <f>IF(OR(ISNA(MATCH("a",AI140:AI145,0)), ISBLANK( INDEX(Z140:AD145,MATCH("a",AI140:AI145,0),4))  ),  "",   IF(INDEX(AJ140:AK145,MATCH("a",AI140:AI145,0),1)=AJ152,INDEX(Z140:AD145,MATCH("a",AI140:AI145,0),4),-1*INDEX(Z140:AD145,MATCH("a",AI140:AI145,0),4)))</f>
        <v>-4</v>
      </c>
      <c r="AD152" s="114" t="str">
        <f>IF(OR(ISNA(MATCH("a",AI140:AI145,0)), ISBLANK( INDEX(Z140:AD145,MATCH("a",AI140:AI145,0),5))  ),  "",   IF(INDEX(AJ140:AK145,MATCH("a",AI140:AI145,0),1)=AJ152,INDEX(Z140:AD145,MATCH("a",AI140:AI145,0),5),-1*INDEX(Z140:AD145,MATCH("a",AI140:AI145,0),5)))</f>
        <v/>
      </c>
      <c r="AE152" s="26">
        <f t="shared" si="112"/>
        <v>1</v>
      </c>
      <c r="AF152" s="13" t="s">
        <v>7</v>
      </c>
      <c r="AG152" s="12">
        <f t="shared" si="113"/>
        <v>3</v>
      </c>
      <c r="AH152" s="64"/>
      <c r="AJ152">
        <f>IF(ISBLANK(U156), A156,0)</f>
        <v>42</v>
      </c>
      <c r="AK152">
        <f>IF(ISBLANK(U154), A154,0)</f>
        <v>37</v>
      </c>
      <c r="AM152">
        <f>A152</f>
        <v>56</v>
      </c>
      <c r="AN152">
        <f>IF(ISBLANK(  T152),"",T152)</f>
        <v>27</v>
      </c>
      <c r="AO152" s="200">
        <f t="shared" ref="AO152" si="115">IF($S152=0,"", IF(COUNTIF($S$150:$S$156,$S152)&gt;1, "",  _xlfn.RANK.EQ($S152,$S$150:$S$156,0)+($AI$128-1)*8  ))</f>
        <v>27</v>
      </c>
      <c r="AP152" s="50">
        <f>IF(OR(VALUE($AJ152)=0,VALUE($AK152)=0), "0",IF(LEN(Z152)&gt;0,IF(MID(Z152,1,1)&lt;&gt;"-",IF(MOD(ABS(Z152),100)&gt;9,MOD(ABS(Z152),100)+2,11),MOD(ABS(Z152),100)),0)+IF(LEN(AA152)&gt;0,IF(MID(AA152,1,1)&lt;&gt;"-",IF(MOD(ABS(AA152),100)&gt;9,MOD(ABS(AA152),100)+2,11),MOD(ABS(AA152),100)),0)+IF(LEN(AB152)&gt;0,IF(MID(AB152,1,1)&lt;&gt;"-",IF(MOD(ABS(AB152),100)&gt;9,MOD(ABS(AB152),100)+2,11),MOD(ABS(AB152),100)),0)+IF(LEN(AC152)&gt;0,IF(MID(AC152,1,1)&lt;&gt;"-",IF(MOD(ABS(AC152),100)&gt;9,MOD(ABS(AC152),100)+2,11),MOD(ABS(AC152),100)),0)+IF(LEN(AD152)&gt;0,IF(MID(AD152,1,1)&lt;&gt;"-",IF(MOD(ABS(AD152),100)&gt;9,MOD(ABS(AD152),100)+2,11),MOD(ABS(AD152),100)),0))</f>
        <v>30</v>
      </c>
      <c r="AQ152" s="49">
        <f t="shared" ref="AQ152:AQ155" si="116">IF(OR(VALUE($AJ152)=0,VALUE($AK152)=0), "0",IF(LEN(Z152)&gt;0,IF(MID(Z152,1,1)&lt;&gt;"-",MOD(Z152,100),IF(MOD(ABS(Z152),100)&gt;9,MOD(ABS(Z152),100)+2,11)),0)+IF(LEN(AA152)&gt;0,IF(MID(AA152,1,1)&lt;&gt;"-",MOD(AA152,100),IF(MOD(ABS(AA152),100)&gt;9,MOD(ABS(AA152),100)+2,11)),0)+IF(LEN(AB152)&gt;0,IF(MID(AB152,1,1)&lt;&gt;"-",MOD(AB152,100),IF(MOD(ABS(AB152),100)&gt;9,MOD(ABS(AB152),100)+2,11)),0)+IF(LEN(AC152)&gt;0,IF(MID(AC152,1,1)&lt;&gt;"-",MOD(AC152,100),IF(MOD(ABS(AC152),100)&gt;9,MOD(ABS(AC152),100)+2,11)),0)+IF(LEN(AD152)&gt;0,IF(MID(AD152,1,1)&lt;&gt;"-",MOD(AD152,100),IF(MOD(ABS(AD152),100)&gt;9,MOD(ABS(AD152),100)+2,11)),0))</f>
        <v>43</v>
      </c>
      <c r="AR152" s="93">
        <f t="shared" si="114"/>
        <v>-13</v>
      </c>
      <c r="AS152" s="75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-8</v>
      </c>
      <c r="AT152" t="str">
        <f>IF($A152&gt;0,IF(VLOOKUP($A152,seznam!$A$2:$C$152,2)&gt;0,VLOOKUP($A152,seznam!$A$2:$C$152,2),"------"),"------")</f>
        <v>Kovář Jakub</v>
      </c>
    </row>
    <row r="153" spans="1:46" ht="12.75" customHeight="1" thickBot="1">
      <c r="A153" s="128"/>
      <c r="B153" s="150"/>
      <c r="C153" s="27" t="str">
        <f>IF(A152&gt;0,IF(VLOOKUP(A152,seznam!$A$2:$C$152,2)&gt;0,VLOOKUP(A152,seznam!$A$2:$C$152,2),"------"),"------")</f>
        <v>Kovář Jakub</v>
      </c>
      <c r="D153" s="151"/>
      <c r="E153" s="151"/>
      <c r="F153" s="152"/>
      <c r="G153" s="155"/>
      <c r="H153" s="156"/>
      <c r="I153" s="157"/>
      <c r="J153" s="153"/>
      <c r="K153" s="151"/>
      <c r="L153" s="152"/>
      <c r="M153" s="153"/>
      <c r="N153" s="151"/>
      <c r="O153" s="159"/>
      <c r="P153" s="165"/>
      <c r="Q153" s="166"/>
      <c r="R153" s="167"/>
      <c r="S153" s="161"/>
      <c r="T153" s="186"/>
      <c r="U153" s="122"/>
      <c r="V153" s="28">
        <v>4</v>
      </c>
      <c r="W153" s="5" t="str">
        <f>C151</f>
        <v>Borek Jan</v>
      </c>
      <c r="X153" s="8" t="s">
        <v>10</v>
      </c>
      <c r="Y153" s="29" t="str">
        <f>C153</f>
        <v>Kovář Jakub</v>
      </c>
      <c r="Z153" s="36" t="str">
        <f>IF(OR(ISNA(MATCH("a",AI130:AI135,0)), ISBLANK( INDEX(Z130:AD135,MATCH("a",AI130:AI135,0),1))  ),  "",   IF(INDEX(AJ130:AK135,MATCH("a",AI130:AI135,0),1)=AJ153,INDEX(Z130:AD135,MATCH("a",AI130:AI135,0),1),-1*INDEX(Z130:AD135,MATCH("a",AI130:AI135,0),1)))</f>
        <v>-11</v>
      </c>
      <c r="AA153" s="37" t="str">
        <f>IF(OR(ISNA(MATCH("a",AI130:AI135,0)), ISBLANK( INDEX(Z130:AD135,MATCH("a",AI130:AI135,0),2))  ),  "",   IF(INDEX(AJ130:AK135,MATCH("a",AI130:AI135,0),1)=AJ153,INDEX(Z130:AD135,MATCH("a",AI130:AI135,0),2),-1*INDEX(Z130:AD135,MATCH("a",AI130:AI135,0),2)))</f>
        <v>9</v>
      </c>
      <c r="AB153" s="37" t="str">
        <f>IF(OR(ISNA(MATCH("a",AI130:AI135,0)), ISBLANK( INDEX(Z130:AD135,MATCH("a",AI130:AI135,0),3))  ),  "",   IF(INDEX(AJ130:AK135,MATCH("a",AI130:AI135,0),1)=AJ153,INDEX(Z130:AD135,MATCH("a",AI130:AI135,0),3),-1*INDEX(Z130:AD135,MATCH("a",AI130:AI135,0),3)))</f>
        <v>8</v>
      </c>
      <c r="AC153" s="37" t="str">
        <f>IF(OR(ISNA(MATCH("a",AI130:AI135,0)), ISBLANK( INDEX(Z130:AD135,MATCH("a",AI130:AI135,0),4))  ),  "",   IF(INDEX(AJ130:AK135,MATCH("a",AI130:AI135,0),1)=AJ153,INDEX(Z130:AD135,MATCH("a",AI130:AI135,0),4),-1*INDEX(Z130:AD135,MATCH("a",AI130:AI135,0),4)))</f>
        <v>-5</v>
      </c>
      <c r="AD153" s="115" t="str">
        <f>IF(OR(ISNA(MATCH("a",AI130:AI135,0)), ISBLANK( INDEX(Z130:AD135,MATCH("a",AI130:AI135,0),5))  ),  "",   IF(INDEX(AJ130:AK135,MATCH("a",AI130:AI135,0),1)=AJ153,INDEX(Z130:AD135,MATCH("a",AI130:AI135,0),5),-1*INDEX(Z130:AD135,MATCH("a",AI130:AI135,0),5)))</f>
        <v>5</v>
      </c>
      <c r="AE153" s="26">
        <f t="shared" si="112"/>
        <v>3</v>
      </c>
      <c r="AF153" s="13" t="s">
        <v>7</v>
      </c>
      <c r="AG153" s="12">
        <f t="shared" si="113"/>
        <v>2</v>
      </c>
      <c r="AH153" s="64"/>
      <c r="AJ153">
        <f>IF(ISBLANK(U150), A150,0)</f>
        <v>59</v>
      </c>
      <c r="AK153">
        <f>IF(ISBLANK(U152), A152,0)</f>
        <v>56</v>
      </c>
      <c r="AO153" s="201"/>
      <c r="AP153" s="50">
        <f t="shared" ref="AP153:AP155" si="117">IF(OR(VALUE($AJ153)=0,VALUE($AK153)=0), "0",IF(LEN(Z153)&gt;0,IF(MID(Z153,1,1)&lt;&gt;"-",IF(MOD(ABS(Z153),100)&gt;9,MOD(ABS(Z153),100)+2,11),MOD(ABS(Z153),100)),0)+IF(LEN(AA153)&gt;0,IF(MID(AA153,1,1)&lt;&gt;"-",IF(MOD(ABS(AA153),100)&gt;9,MOD(ABS(AA153),100)+2,11),MOD(ABS(AA153),100)),0)+IF(LEN(AB153)&gt;0,IF(MID(AB153,1,1)&lt;&gt;"-",IF(MOD(ABS(AB153),100)&gt;9,MOD(ABS(AB153),100)+2,11),MOD(ABS(AB153),100)),0)+IF(LEN(AC153)&gt;0,IF(MID(AC153,1,1)&lt;&gt;"-",IF(MOD(ABS(AC153),100)&gt;9,MOD(ABS(AC153),100)+2,11),MOD(ABS(AC153),100)),0)+IF(LEN(AD153)&gt;0,IF(MID(AD153,1,1)&lt;&gt;"-",IF(MOD(ABS(AD153),100)&gt;9,MOD(ABS(AD153),100)+2,11),MOD(ABS(AD153),100)),0))</f>
        <v>49</v>
      </c>
      <c r="AQ153" s="49">
        <f t="shared" si="116"/>
        <v>46</v>
      </c>
      <c r="AR153" s="93">
        <f t="shared" si="114"/>
        <v>3</v>
      </c>
    </row>
    <row r="154" spans="1:46" ht="12.75" customHeight="1" thickBot="1">
      <c r="A154" s="128">
        <f>IF(ISNA(MATCH(1,T140:T147,0)),, INDEX(A140:A147,MATCH(1,T140:T147,0)))</f>
        <v>37</v>
      </c>
      <c r="B154" s="130">
        <v>3</v>
      </c>
      <c r="C154" s="20" t="str">
        <f>IF(A154&gt;0,IF(VLOOKUP(A154,seznam!$A$2:$C$152,3)&gt;0,VLOOKUP(A154,seznam!$A$2:$C$152,3),"------"),"------")</f>
        <v>Blansko</v>
      </c>
      <c r="D154" s="132">
        <f>L150</f>
        <v>3</v>
      </c>
      <c r="E154" s="132" t="str">
        <f>K150</f>
        <v>:</v>
      </c>
      <c r="F154" s="134">
        <f>J150</f>
        <v>1</v>
      </c>
      <c r="G154" s="136">
        <f>L152</f>
        <v>3</v>
      </c>
      <c r="H154" s="132" t="str">
        <f>K152</f>
        <v>:</v>
      </c>
      <c r="I154" s="134">
        <f>J152</f>
        <v>0</v>
      </c>
      <c r="J154" s="138"/>
      <c r="K154" s="139"/>
      <c r="L154" s="154"/>
      <c r="M154" s="136">
        <f>AG152</f>
        <v>3</v>
      </c>
      <c r="N154" s="132" t="str">
        <f>AF152</f>
        <v>:</v>
      </c>
      <c r="O154" s="158">
        <f>AE152</f>
        <v>1</v>
      </c>
      <c r="P154" s="144">
        <f>D154+G154+M154</f>
        <v>9</v>
      </c>
      <c r="Q154" s="132" t="s">
        <v>7</v>
      </c>
      <c r="R154" s="134">
        <f>F154+I154+O154</f>
        <v>2</v>
      </c>
      <c r="S154" s="146">
        <f>IF(D154&gt;F154,2,IF(AND(D154&lt;F154,E154=":"),1,0))+IF(G154&gt;I154,2,IF(AND(G154&lt;I154,H154=":"),1,0))+IF(M154&gt;O154,2,IF(AND(M154&lt;O154,N154=":"),1,0))</f>
        <v>6</v>
      </c>
      <c r="T154" s="188">
        <v>25</v>
      </c>
      <c r="U154" s="122"/>
      <c r="V154" s="28">
        <v>5</v>
      </c>
      <c r="W154" s="5" t="str">
        <f>C153</f>
        <v>Kovář Jakub</v>
      </c>
      <c r="X154" s="8" t="s">
        <v>10</v>
      </c>
      <c r="Y154" s="29" t="str">
        <f>C157</f>
        <v>Bojdová Simona</v>
      </c>
      <c r="Z154" s="30" t="s">
        <v>204</v>
      </c>
      <c r="AA154" s="31" t="s">
        <v>194</v>
      </c>
      <c r="AB154" s="31" t="s">
        <v>193</v>
      </c>
      <c r="AC154" s="31" t="s">
        <v>213</v>
      </c>
      <c r="AD154" s="32" t="s">
        <v>212</v>
      </c>
      <c r="AE154" s="26">
        <f t="shared" si="112"/>
        <v>3</v>
      </c>
      <c r="AF154" s="13" t="s">
        <v>7</v>
      </c>
      <c r="AG154" s="12">
        <f t="shared" si="113"/>
        <v>2</v>
      </c>
      <c r="AH154" s="64"/>
      <c r="AJ154">
        <f>IF(ISBLANK(U152), A152,0)</f>
        <v>56</v>
      </c>
      <c r="AK154">
        <f>IF(ISBLANK(U156), A156,0)</f>
        <v>42</v>
      </c>
      <c r="AM154">
        <f>A154</f>
        <v>37</v>
      </c>
      <c r="AN154">
        <f>IF(ISBLANK(  T154),"",T154)</f>
        <v>25</v>
      </c>
      <c r="AO154" s="200">
        <f t="shared" ref="AO154" si="118">IF($S154=0,"", IF(COUNTIF($S$150:$S$156,$S154)&gt;1, "",  _xlfn.RANK.EQ($S154,$S$150:$S$156,0)+($AI$128-1)*8  ))</f>
        <v>25</v>
      </c>
      <c r="AP154" s="50">
        <f t="shared" si="117"/>
        <v>48</v>
      </c>
      <c r="AQ154" s="49">
        <f t="shared" si="116"/>
        <v>34</v>
      </c>
      <c r="AR154" s="93">
        <f t="shared" si="114"/>
        <v>14</v>
      </c>
      <c r="AS154" s="75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37</v>
      </c>
      <c r="AT154" t="str">
        <f>IF($A154&gt;0,IF(VLOOKUP($A154,seznam!$A$2:$C$152,2)&gt;0,VLOOKUP($A154,seznam!$A$2:$C$152,2),"------"),"------")</f>
        <v>Hoppe Martin</v>
      </c>
    </row>
    <row r="155" spans="1:46" ht="13.5" customHeight="1" thickBot="1">
      <c r="A155" s="128"/>
      <c r="B155" s="150"/>
      <c r="C155" s="27" t="str">
        <f>IF(A154&gt;0,IF(VLOOKUP(A154,seznam!$A$2:$C$152,2)&gt;0,VLOOKUP(A154,seznam!$A$2:$C$152,2),"------"),"------")</f>
        <v>Hoppe Martin</v>
      </c>
      <c r="D155" s="151"/>
      <c r="E155" s="151"/>
      <c r="F155" s="152"/>
      <c r="G155" s="153"/>
      <c r="H155" s="151"/>
      <c r="I155" s="152"/>
      <c r="J155" s="155"/>
      <c r="K155" s="156"/>
      <c r="L155" s="157"/>
      <c r="M155" s="153"/>
      <c r="N155" s="151"/>
      <c r="O155" s="159"/>
      <c r="P155" s="160"/>
      <c r="Q155" s="151"/>
      <c r="R155" s="152"/>
      <c r="S155" s="161"/>
      <c r="T155" s="186"/>
      <c r="U155" s="122"/>
      <c r="V155" s="34">
        <v>6</v>
      </c>
      <c r="W155" s="6" t="str">
        <f>C155</f>
        <v>Hoppe Martin</v>
      </c>
      <c r="X155" s="10" t="s">
        <v>10</v>
      </c>
      <c r="Y155" s="35" t="str">
        <f>C151</f>
        <v>Borek Jan</v>
      </c>
      <c r="Z155" s="36" t="s">
        <v>203</v>
      </c>
      <c r="AA155" s="37" t="s">
        <v>197</v>
      </c>
      <c r="AB155" s="37" t="s">
        <v>195</v>
      </c>
      <c r="AC155" s="37" t="s">
        <v>198</v>
      </c>
      <c r="AD155" s="38"/>
      <c r="AE155" s="26">
        <f t="shared" si="112"/>
        <v>3</v>
      </c>
      <c r="AF155" s="14" t="s">
        <v>7</v>
      </c>
      <c r="AG155" s="12">
        <f t="shared" si="113"/>
        <v>1</v>
      </c>
      <c r="AH155" s="64"/>
      <c r="AJ155">
        <f>IF(ISBLANK(U154), A154,0)</f>
        <v>37</v>
      </c>
      <c r="AK155">
        <f>IF(ISBLANK(U150), A150,0)</f>
        <v>59</v>
      </c>
      <c r="AO155" s="201"/>
      <c r="AP155" s="50">
        <f t="shared" si="117"/>
        <v>45</v>
      </c>
      <c r="AQ155" s="49">
        <f t="shared" si="116"/>
        <v>40</v>
      </c>
      <c r="AR155" s="93">
        <f t="shared" si="114"/>
        <v>5</v>
      </c>
    </row>
    <row r="156" spans="1:46" ht="12.75" customHeight="1">
      <c r="A156" s="128">
        <f>IF(ISNA(MATCH(2,T140:T147,0)),, INDEX(A140:A147,MATCH(2,T140:T147,0)))</f>
        <v>42</v>
      </c>
      <c r="B156" s="130">
        <v>4</v>
      </c>
      <c r="C156" s="20" t="str">
        <f>IF(A156&gt;0,IF(VLOOKUP(A156,seznam!$A$2:$C$152,3)&gt;0,VLOOKUP(A156,seznam!$A$2:$C$152,3),"------"),"------")</f>
        <v>Blansko</v>
      </c>
      <c r="D156" s="132">
        <f>O150</f>
        <v>1</v>
      </c>
      <c r="E156" s="132" t="str">
        <f>N150</f>
        <v>:</v>
      </c>
      <c r="F156" s="134">
        <f>M150</f>
        <v>3</v>
      </c>
      <c r="G156" s="136">
        <f>O152</f>
        <v>2</v>
      </c>
      <c r="H156" s="132" t="str">
        <f>N152</f>
        <v>:</v>
      </c>
      <c r="I156" s="134">
        <f>M152</f>
        <v>3</v>
      </c>
      <c r="J156" s="136">
        <f>O154</f>
        <v>1</v>
      </c>
      <c r="K156" s="132" t="str">
        <f>N154</f>
        <v>:</v>
      </c>
      <c r="L156" s="134">
        <f>M154</f>
        <v>3</v>
      </c>
      <c r="M156" s="138"/>
      <c r="N156" s="139"/>
      <c r="O156" s="140"/>
      <c r="P156" s="144">
        <f>D156+G156+J156</f>
        <v>4</v>
      </c>
      <c r="Q156" s="132" t="s">
        <v>7</v>
      </c>
      <c r="R156" s="134">
        <f>F156+I156+L156</f>
        <v>9</v>
      </c>
      <c r="S156" s="146">
        <f>IF(D156&gt;F156,2,IF(AND(D156&lt;F156,E156=":"),1,0))+IF(G156&gt;I156,2,IF(AND(G156&lt;I156,H156=":"),1,0))+IF(J156&gt;L156,2,IF(AND(J156&lt;L156,K156=":"),1,0))</f>
        <v>3</v>
      </c>
      <c r="T156" s="148">
        <v>28</v>
      </c>
      <c r="U156" s="123"/>
      <c r="AH156" s="64"/>
      <c r="AM156">
        <f>A156</f>
        <v>42</v>
      </c>
      <c r="AN156">
        <f>IF(ISBLANK(  T156),"",T156)</f>
        <v>28</v>
      </c>
      <c r="AO156" s="200">
        <f t="shared" ref="AO156" si="119">IF($S156=0,"", IF(COUNTIF($S$150:$S$156,$S156)&gt;1, "",  _xlfn.RANK.EQ($S156,$S$150:$S$156,0)+($AI$128-1)*8  ))</f>
        <v>28</v>
      </c>
      <c r="AP156" s="47"/>
      <c r="AR156" s="93"/>
      <c r="AS156" s="75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-39</v>
      </c>
      <c r="AT156" t="str">
        <f>IF($A156&gt;0,IF(VLOOKUP($A156,seznam!$A$2:$C$152,2)&gt;0,VLOOKUP($A156,seznam!$A$2:$C$152,2),"------"),"------")</f>
        <v>Bojdová Simona</v>
      </c>
    </row>
    <row r="157" spans="1:46" ht="13.5" customHeight="1" thickBot="1">
      <c r="A157" s="129"/>
      <c r="B157" s="131"/>
      <c r="C157" s="41" t="str">
        <f>IF(A156&gt;0,IF(VLOOKUP(A156,seznam!$A$2:$C$152,2)&gt;0,VLOOKUP(A156,seznam!$A$2:$C$152,2),"------"),"------")</f>
        <v>Bojdová Simona</v>
      </c>
      <c r="D157" s="133"/>
      <c r="E157" s="133"/>
      <c r="F157" s="135"/>
      <c r="G157" s="137"/>
      <c r="H157" s="133"/>
      <c r="I157" s="135"/>
      <c r="J157" s="137"/>
      <c r="K157" s="133"/>
      <c r="L157" s="135"/>
      <c r="M157" s="141"/>
      <c r="N157" s="142"/>
      <c r="O157" s="143"/>
      <c r="P157" s="145"/>
      <c r="Q157" s="133"/>
      <c r="R157" s="135"/>
      <c r="S157" s="147"/>
      <c r="T157" s="187"/>
      <c r="U157" s="123"/>
      <c r="AH157" s="64"/>
      <c r="AO157" s="201"/>
      <c r="AP157" s="47"/>
      <c r="AR157" s="93"/>
    </row>
    <row r="158" spans="1:46" ht="13.5" thickBot="1">
      <c r="T158" s="85"/>
      <c r="AH158" s="64"/>
      <c r="AP158" s="47"/>
      <c r="AR158" s="93"/>
    </row>
    <row r="159" spans="1:46" ht="13.5" thickBot="1">
      <c r="A159" s="44" t="s">
        <v>2</v>
      </c>
      <c r="B159" s="126" t="s">
        <v>29</v>
      </c>
      <c r="C159" s="127"/>
      <c r="D159" s="168">
        <v>1</v>
      </c>
      <c r="E159" s="169"/>
      <c r="F159" s="170"/>
      <c r="G159" s="171">
        <v>2</v>
      </c>
      <c r="H159" s="169"/>
      <c r="I159" s="170"/>
      <c r="J159" s="171">
        <v>3</v>
      </c>
      <c r="K159" s="169"/>
      <c r="L159" s="170"/>
      <c r="M159" s="171">
        <v>4</v>
      </c>
      <c r="N159" s="169"/>
      <c r="O159" s="172"/>
      <c r="P159" s="168" t="s">
        <v>4</v>
      </c>
      <c r="Q159" s="173"/>
      <c r="R159" s="174"/>
      <c r="S159" s="51" t="s">
        <v>5</v>
      </c>
      <c r="T159" s="45" t="s">
        <v>6</v>
      </c>
      <c r="AH159" s="64"/>
      <c r="AO159" s="16" t="s">
        <v>6</v>
      </c>
      <c r="AP159" s="47"/>
      <c r="AR159" s="93"/>
    </row>
    <row r="160" spans="1:46" ht="12.75" customHeight="1" thickBot="1">
      <c r="A160" s="175">
        <v>36</v>
      </c>
      <c r="B160" s="176">
        <v>1</v>
      </c>
      <c r="C160" s="20" t="str">
        <f>IF(A160&gt;0,IF(VLOOKUP(A160,seznam!$A$2:$C$152,3)&gt;0,VLOOKUP(A160,seznam!$A$2:$C$152,3),"------"),"------")</f>
        <v>Blansko</v>
      </c>
      <c r="D160" s="177"/>
      <c r="E160" s="178"/>
      <c r="F160" s="179"/>
      <c r="G160" s="180">
        <f>AE163</f>
        <v>3</v>
      </c>
      <c r="H160" s="181" t="str">
        <f>AF163</f>
        <v>:</v>
      </c>
      <c r="I160" s="182">
        <f>AG163</f>
        <v>1</v>
      </c>
      <c r="J160" s="180">
        <f>AG165</f>
        <v>3</v>
      </c>
      <c r="K160" s="181" t="str">
        <f>AF165</f>
        <v>:</v>
      </c>
      <c r="L160" s="182">
        <f>AE165</f>
        <v>0</v>
      </c>
      <c r="M160" s="180">
        <f>AE160</f>
        <v>3</v>
      </c>
      <c r="N160" s="181" t="str">
        <f>AF160</f>
        <v>:</v>
      </c>
      <c r="O160" s="183">
        <f>AG160</f>
        <v>0</v>
      </c>
      <c r="P160" s="184">
        <f>G160+J160+M160</f>
        <v>9</v>
      </c>
      <c r="Q160" s="181" t="s">
        <v>7</v>
      </c>
      <c r="R160" s="182">
        <f>I160+L160+O160</f>
        <v>1</v>
      </c>
      <c r="S160" s="163">
        <f>IF(G160&gt;I160,2,IF(AND(G160&lt;I160,H160=":"),1,0))+IF(J160&gt;L160,2,IF(AND(J160&lt;L160,K160=":"),1,0))+IF(M160&gt;O160,2,IF(AND(M160&lt;O160,N160=":"),1,0))</f>
        <v>6</v>
      </c>
      <c r="T160" s="189">
        <v>29</v>
      </c>
      <c r="U160" s="122"/>
      <c r="V160" s="21">
        <v>1</v>
      </c>
      <c r="W160" s="4" t="str">
        <f>C161</f>
        <v>Babka Matouš</v>
      </c>
      <c r="X160" s="7" t="s">
        <v>10</v>
      </c>
      <c r="Y160" s="22" t="str">
        <f>C167</f>
        <v>Dlapa Tomáš</v>
      </c>
      <c r="Z160" s="23" t="s">
        <v>205</v>
      </c>
      <c r="AA160" s="24" t="s">
        <v>201</v>
      </c>
      <c r="AB160" s="24" t="s">
        <v>208</v>
      </c>
      <c r="AC160" s="24"/>
      <c r="AD160" s="25"/>
      <c r="AE160" s="26">
        <f>IF(OR(VALUE($AJ160)=0,VALUE($AK160)=0), "0",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)</f>
        <v>3</v>
      </c>
      <c r="AF160" s="11" t="s">
        <v>7</v>
      </c>
      <c r="AG160" s="12">
        <f>IF(OR(VALUE($AJ160)=0,VALUE($AK160)=0), "0",IF(AND(LEN(Z160)&gt;0,MID(Z160,1,1)="-"),"1","0")+IF(AND(LEN(AA160)&gt;0,MID(AA160,1,1)="-"),"1","0")+IF(AND(LEN(AB160)&gt;0,MID(AB160,1,1)="-"),"1","0")+IF(AND(LEN(AC160)&gt;0,MID(AC160,1,1)="-"),"1","0")+IF(AND(LEN(AD160)&gt;0,MID(AD160,1,1)="-"),"1","0"))</f>
        <v>0</v>
      </c>
      <c r="AH160" s="64"/>
      <c r="AJ160">
        <f>IF(ISBLANK(U160), A160,0)</f>
        <v>36</v>
      </c>
      <c r="AK160">
        <f>IF(ISBLANK(U166), A166,0)</f>
        <v>69</v>
      </c>
      <c r="AM160">
        <f>A160</f>
        <v>36</v>
      </c>
      <c r="AN160">
        <f>IF(ISBLANK(  T160),"",T160)</f>
        <v>29</v>
      </c>
      <c r="AO160" s="200">
        <f>IF($S160=0,"", IF(COUNTIF($S$160:$S$166,$S160)&gt;1, "",  _xlfn.RANK.EQ($S160,$S$160:$S$166,0)+($AI$128-1)*8  +4))</f>
        <v>29</v>
      </c>
      <c r="AP160" s="50">
        <f>IF(OR(VALUE($AJ160)=0,VALUE($AK160)=0), "0",IF(LEN(Z160)&gt;0,IF(MID(Z160,1,1)&lt;&gt;"-",IF(MOD(ABS(Z160),100)&gt;9,MOD(ABS(Z160),100)+2,11),MOD(ABS(Z160),100)),0)+IF(LEN(AA160)&gt;0,IF(MID(AA160,1,1)&lt;&gt;"-",IF(MOD(ABS(AA160),100)&gt;9,MOD(ABS(AA160),100)+2,11),MOD(ABS(AA160),100)),0)+IF(LEN(AB160)&gt;0,IF(MID(AB160,1,1)&lt;&gt;"-",IF(MOD(ABS(AB160),100)&gt;9,MOD(ABS(AB160),100)+2,11),MOD(ABS(AB160),100)),0)+IF(LEN(AC160)&gt;0,IF(MID(AC160,1,1)&lt;&gt;"-",IF(MOD(ABS(AC160),100)&gt;9,MOD(ABS(AC160),100)+2,11),MOD(ABS(AC160),100)),0)+IF(LEN(AD160)&gt;0,IF(MID(AD160,1,1)&lt;&gt;"-",IF(MOD(ABS(AD160),100)&gt;9,MOD(ABS(AD160),100)+2,11),MOD(ABS(AD160),100)),0))</f>
        <v>33</v>
      </c>
      <c r="AQ160" s="49">
        <f>IF(OR(VALUE($AJ160)=0,VALUE($AK160)=0), "0",IF(LEN(Z160)&gt;0,IF(MID(Z160,1,1)&lt;&gt;"-",MOD(Z160,100),IF(MOD(ABS(Z160),100)&gt;9,MOD(ABS(Z160),100)+2,11)),0)+IF(LEN(AA160)&gt;0,IF(MID(AA160,1,1)&lt;&gt;"-",MOD(AA160,100),IF(MOD(ABS(AA160),100)&gt;9,MOD(ABS(AA160),100)+2,11)),0)+IF(LEN(AB160)&gt;0,IF(MID(AB160,1,1)&lt;&gt;"-",MOD(AB160,100),IF(MOD(ABS(AB160),100)&gt;9,MOD(ABS(AB160),100)+2,11)),0)+IF(LEN(AC160)&gt;0,IF(MID(AC160,1,1)&lt;&gt;"-",MOD(AC160,100),IF(MOD(ABS(AC160),100)&gt;9,MOD(ABS(AC160),100)+2,11)),0)+IF(LEN(AD160)&gt;0,IF(MID(AD160,1,1)&lt;&gt;"-",MOD(AD160,100),IF(MOD(ABS(AD160),100)&gt;9,MOD(ABS(AD160),100)+2,11)),0))</f>
        <v>12</v>
      </c>
      <c r="AR160" s="93">
        <f>AP160-AQ160</f>
        <v>21</v>
      </c>
      <c r="AS160" s="75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52</v>
      </c>
      <c r="AT160" t="str">
        <f>IF($A160&gt;0,IF(VLOOKUP($A160,seznam!$A$2:$C$152,2)&gt;0,VLOOKUP($A160,seznam!$A$2:$C$152,2),"------"),"------")</f>
        <v>Babka Matouš</v>
      </c>
    </row>
    <row r="161" spans="1:46" ht="12.75" customHeight="1" thickBot="1">
      <c r="A161" s="128"/>
      <c r="B161" s="150"/>
      <c r="C161" s="27" t="str">
        <f>IF(A160&gt;0,IF(VLOOKUP(A160,seznam!$A$2:$C$152,2)&gt;0,VLOOKUP(A160,seznam!$A$2:$C$152,2),"------"),"------")</f>
        <v>Babka Matouš</v>
      </c>
      <c r="D161" s="156"/>
      <c r="E161" s="156"/>
      <c r="F161" s="157"/>
      <c r="G161" s="153"/>
      <c r="H161" s="151"/>
      <c r="I161" s="152"/>
      <c r="J161" s="153"/>
      <c r="K161" s="151"/>
      <c r="L161" s="152"/>
      <c r="M161" s="153"/>
      <c r="N161" s="151"/>
      <c r="O161" s="159"/>
      <c r="P161" s="160"/>
      <c r="Q161" s="151"/>
      <c r="R161" s="152"/>
      <c r="S161" s="161"/>
      <c r="T161" s="186"/>
      <c r="U161" s="122"/>
      <c r="V161" s="28">
        <v>2</v>
      </c>
      <c r="W161" s="5" t="str">
        <f>C163</f>
        <v>Musil Jan</v>
      </c>
      <c r="X161" s="8" t="s">
        <v>10</v>
      </c>
      <c r="Y161" s="29" t="str">
        <f>C165</f>
        <v>Musil David</v>
      </c>
      <c r="Z161" s="30" t="s">
        <v>195</v>
      </c>
      <c r="AA161" s="31" t="s">
        <v>195</v>
      </c>
      <c r="AB161" s="31" t="s">
        <v>197</v>
      </c>
      <c r="AC161" s="31"/>
      <c r="AD161" s="32"/>
      <c r="AE161" s="26">
        <f t="shared" ref="AE161:AE165" si="120">IF(OR(VALUE($AJ161)=0,VALUE($AK161)=0), "0",IF(AND(LEN(Z161)&gt;0,MID(Z161,1,1)&lt;&gt;"-"),"1","0")+IF(AND(LEN(AA161)&gt;0,MID(AA161,1,1)&lt;&gt;"-"),"1","0")+IF(AND(LEN(AB161)&gt;0,MID(AB161,1,1)&lt;&gt;"-"),"1","0")+IF(AND(LEN(AC161)&gt;0,MID(AC161,1,1)&lt;&gt;"-"),"1","0")+IF(AND(LEN(AD161)&gt;0,MID(AD161,1,1)&lt;&gt;"-"),"1","0"))</f>
        <v>3</v>
      </c>
      <c r="AF161" s="13" t="s">
        <v>7</v>
      </c>
      <c r="AG161" s="12">
        <f t="shared" ref="AG161:AG165" si="121">IF(OR(VALUE($AJ161)=0,VALUE($AK161)=0), "0",IF(AND(LEN(Z161)&gt;0,MID(Z161,1,1)="-"),"1","0")+IF(AND(LEN(AA161)&gt;0,MID(AA161,1,1)="-"),"1","0")+IF(AND(LEN(AB161)&gt;0,MID(AB161,1,1)="-"),"1","0")+IF(AND(LEN(AC161)&gt;0,MID(AC161,1,1)="-"),"1","0")+IF(AND(LEN(AD161)&gt;0,MID(AD161,1,1)="-"),"1","0"))</f>
        <v>0</v>
      </c>
      <c r="AH161" s="64"/>
      <c r="AJ161">
        <f>IF(ISBLANK(U162), A162,0)</f>
        <v>84</v>
      </c>
      <c r="AK161">
        <f>IF(ISBLANK(U164), A164,0)</f>
        <v>88</v>
      </c>
      <c r="AO161" s="201"/>
      <c r="AP161" s="50">
        <f>IF(OR(VALUE($AJ161)=0,VALUE($AK161)=0), "0",IF(LEN(Z161)&gt;0,IF(MID(Z161,1,1)&lt;&gt;"-",IF(MOD(ABS(Z161),100)&gt;9,MOD(ABS(Z161),100)+2,11),MOD(ABS(Z161),100)),0)+IF(LEN(AA161)&gt;0,IF(MID(AA161,1,1)&lt;&gt;"-",IF(MOD(ABS(AA161),100)&gt;9,MOD(ABS(AA161),100)+2,11),MOD(ABS(AA161),100)),0)+IF(LEN(AB161)&gt;0,IF(MID(AB161,1,1)&lt;&gt;"-",IF(MOD(ABS(AB161),100)&gt;9,MOD(ABS(AB161),100)+2,11),MOD(ABS(AB161),100)),0)+IF(LEN(AC161)&gt;0,IF(MID(AC161,1,1)&lt;&gt;"-",IF(MOD(ABS(AC161),100)&gt;9,MOD(ABS(AC161),100)+2,11),MOD(ABS(AC161),100)),0)+IF(LEN(AD161)&gt;0,IF(MID(AD161,1,1)&lt;&gt;"-",IF(MOD(ABS(AD161),100)&gt;9,MOD(ABS(AD161),100)+2,11),MOD(ABS(AD161),100)),0))</f>
        <v>33</v>
      </c>
      <c r="AQ161" s="49">
        <f>IF(OR(VALUE($AJ161)=0,VALUE($AK161)=0), "0",IF(LEN(Z161)&gt;0,IF(MID(Z161,1,1)&lt;&gt;"-",MOD(Z161,100),IF(MOD(ABS(Z161),100)&gt;9,MOD(ABS(Z161),100)+2,11)),0)+IF(LEN(AA161)&gt;0,IF(MID(AA161,1,1)&lt;&gt;"-",MOD(AA161,100),IF(MOD(ABS(AA161),100)&gt;9,MOD(ABS(AA161),100)+2,11)),0)+IF(LEN(AB161)&gt;0,IF(MID(AB161,1,1)&lt;&gt;"-",MOD(AB161,100),IF(MOD(ABS(AB161),100)&gt;9,MOD(ABS(AB161),100)+2,11)),0)+IF(LEN(AC161)&gt;0,IF(MID(AC161,1,1)&lt;&gt;"-",MOD(AC161,100),IF(MOD(ABS(AC161),100)&gt;9,MOD(ABS(AC161),100)+2,11)),0)+IF(LEN(AD161)&gt;0,IF(MID(AD161,1,1)&lt;&gt;"-",MOD(AD161,100),IF(MOD(ABS(AD161),100)&gt;9,MOD(ABS(AD161),100)+2,11)),0))</f>
        <v>25</v>
      </c>
      <c r="AR161" s="93">
        <f t="shared" ref="AR161:AR165" si="122">AP161-AQ161</f>
        <v>8</v>
      </c>
    </row>
    <row r="162" spans="1:46" ht="12.75" customHeight="1" thickBot="1">
      <c r="A162" s="128">
        <f>IF(ISNA(MATCH(4,T130:T137,0)),, INDEX(A130:A137,MATCH(4,T130:T137,0)))</f>
        <v>84</v>
      </c>
      <c r="B162" s="130">
        <v>2</v>
      </c>
      <c r="C162" s="20" t="str">
        <f>IF(A162&gt;0,IF(VLOOKUP(A162,seznam!$A$2:$C$152,3)&gt;0,VLOOKUP(A162,seznam!$A$2:$C$152,3),"------"),"------")</f>
        <v>Blansko</v>
      </c>
      <c r="D162" s="132">
        <f>I160</f>
        <v>1</v>
      </c>
      <c r="E162" s="132" t="str">
        <f>H160</f>
        <v>:</v>
      </c>
      <c r="F162" s="134">
        <f>G160</f>
        <v>3</v>
      </c>
      <c r="G162" s="138"/>
      <c r="H162" s="139"/>
      <c r="I162" s="154"/>
      <c r="J162" s="136">
        <f>AE161</f>
        <v>3</v>
      </c>
      <c r="K162" s="132" t="str">
        <f>AF161</f>
        <v>:</v>
      </c>
      <c r="L162" s="134">
        <f>AG161</f>
        <v>0</v>
      </c>
      <c r="M162" s="136">
        <f>AE164</f>
        <v>2</v>
      </c>
      <c r="N162" s="132" t="str">
        <f>AF164</f>
        <v>:</v>
      </c>
      <c r="O162" s="158">
        <f>AG164</f>
        <v>3</v>
      </c>
      <c r="P162" s="144">
        <f>D162+J162+M162</f>
        <v>6</v>
      </c>
      <c r="Q162" s="132" t="s">
        <v>7</v>
      </c>
      <c r="R162" s="134">
        <f>F162+L162+O162</f>
        <v>6</v>
      </c>
      <c r="S162" s="146">
        <f>IF(D162&gt;F162,2,IF(AND(D162&lt;F162,E162=":"),1,0))+IF(J162&gt;L162,2,IF(AND(J162&lt;L162,K162=":"),1,0))+IF(M162&gt;O162,2,IF(AND(M162&lt;O162,N162=":"),1,0))</f>
        <v>4</v>
      </c>
      <c r="T162" s="188">
        <v>30</v>
      </c>
      <c r="U162" s="122"/>
      <c r="V162" s="28">
        <v>3</v>
      </c>
      <c r="W162" s="5" t="str">
        <f>C167</f>
        <v>Dlapa Tomáš</v>
      </c>
      <c r="X162" s="9" t="s">
        <v>10</v>
      </c>
      <c r="Y162" s="29" t="str">
        <f>C165</f>
        <v>Musil David</v>
      </c>
      <c r="Z162" s="23" t="str">
        <f>IF(OR(ISNA(MATCH("b",AI140:AI145,0)), ISBLANK( INDEX(Z140:AD145,MATCH("b",AI140:AI145,0),1))  ),  "",   IF(INDEX(AJ140:AK145,MATCH("b",AI140:AI145,0),1)=AJ162,INDEX(Z140:AD145,MATCH("b",AI140:AI145,0),1),-1*INDEX(Z140:AD145,MATCH("b",AI140:AI145,0),1)))</f>
        <v>-6</v>
      </c>
      <c r="AA162" s="24" t="str">
        <f>IF(OR(ISNA(MATCH("b",AI140:AI145,0)), ISBLANK( INDEX(Z140:AD145,MATCH("b",AI140:AI145,0),2))  ),  "",   IF(INDEX(AJ140:AK145,MATCH("b",AI140:AI145,0),1)=AJ162,INDEX(Z140:AD145,MATCH("b",AI140:AI145,0),2),-1*INDEX(Z140:AD145,MATCH("b",AI140:AI145,0),2)))</f>
        <v>-6</v>
      </c>
      <c r="AB162" s="24" t="str">
        <f>IF(OR(ISNA(MATCH("b",AI140:AI145,0)), ISBLANK( INDEX(Z140:AD145,MATCH("b",AI140:AI145,0),3))  ),  "",   IF(INDEX(AJ140:AK145,MATCH("b",AI140:AI145,0),1)=AJ162,INDEX(Z140:AD145,MATCH("b",AI140:AI145,0),3),-1*INDEX(Z140:AD145,MATCH("b",AI140:AI145,0),3)))</f>
        <v>9</v>
      </c>
      <c r="AC162" s="24" t="str">
        <f>IF(OR(ISNA(MATCH("b",AI140:AI145,0)), ISBLANK( INDEX(Z140:AD145,MATCH("b",AI140:AI145,0),4))  ),  "",   IF(INDEX(AJ140:AK145,MATCH("b",AI140:AI145,0),1)=AJ162,INDEX(Z140:AD145,MATCH("b",AI140:AI145,0),4),-1*INDEX(Z140:AD145,MATCH("b",AI140:AI145,0),4)))</f>
        <v>-6</v>
      </c>
      <c r="AD162" s="114" t="str">
        <f>IF(OR(ISNA(MATCH("b",AI140:AI145,0)), ISBLANK( INDEX(Z140:AD145,MATCH("b",AI140:AI145,0),5))  ),  "",   IF(INDEX(AJ140:AK145,MATCH("b",AI140:AI145,0),1)=AJ162,INDEX(Z140:AD145,MATCH("b",AI140:AI145,0),5),-1*INDEX(Z140:AD145,MATCH("b",AI140:AI145,0),5)))</f>
        <v/>
      </c>
      <c r="AE162" s="26">
        <f t="shared" si="120"/>
        <v>1</v>
      </c>
      <c r="AF162" s="13" t="s">
        <v>7</v>
      </c>
      <c r="AG162" s="12">
        <f t="shared" si="121"/>
        <v>3</v>
      </c>
      <c r="AH162" s="64"/>
      <c r="AJ162">
        <f>IF(ISBLANK(U166), A166,0)</f>
        <v>69</v>
      </c>
      <c r="AK162">
        <f>IF(ISBLANK(U164), A164,0)</f>
        <v>88</v>
      </c>
      <c r="AM162">
        <f>A162</f>
        <v>84</v>
      </c>
      <c r="AN162">
        <f>IF(ISBLANK(  T162),"",T162)</f>
        <v>30</v>
      </c>
      <c r="AO162" s="200" t="str">
        <f t="shared" ref="AO162" si="123">IF($S162=0,"", IF(COUNTIF($S$160:$S$166,$S162)&gt;1, "",  _xlfn.RANK.EQ($S162,$S$160:$S$166,0)+($AI$128-1)*8  +4))</f>
        <v/>
      </c>
      <c r="AP162" s="50">
        <f>IF(OR(VALUE($AJ162)=0,VALUE($AK162)=0), "0",IF(LEN(Z162)&gt;0,IF(MID(Z162,1,1)&lt;&gt;"-",IF(MOD(ABS(Z162),100)&gt;9,MOD(ABS(Z162),100)+2,11),MOD(ABS(Z162),100)),0)+IF(LEN(AA162)&gt;0,IF(MID(AA162,1,1)&lt;&gt;"-",IF(MOD(ABS(AA162),100)&gt;9,MOD(ABS(AA162),100)+2,11),MOD(ABS(AA162),100)),0)+IF(LEN(AB162)&gt;0,IF(MID(AB162,1,1)&lt;&gt;"-",IF(MOD(ABS(AB162),100)&gt;9,MOD(ABS(AB162),100)+2,11),MOD(ABS(AB162),100)),0)+IF(LEN(AC162)&gt;0,IF(MID(AC162,1,1)&lt;&gt;"-",IF(MOD(ABS(AC162),100)&gt;9,MOD(ABS(AC162),100)+2,11),MOD(ABS(AC162),100)),0)+IF(LEN(AD162)&gt;0,IF(MID(AD162,1,1)&lt;&gt;"-",IF(MOD(ABS(AD162),100)&gt;9,MOD(ABS(AD162),100)+2,11),MOD(ABS(AD162),100)),0))</f>
        <v>29</v>
      </c>
      <c r="AQ162" s="49">
        <f t="shared" ref="AQ162:AQ165" si="124">IF(OR(VALUE($AJ162)=0,VALUE($AK162)=0), "0",IF(LEN(Z162)&gt;0,IF(MID(Z162,1,1)&lt;&gt;"-",MOD(Z162,100),IF(MOD(ABS(Z162),100)&gt;9,MOD(ABS(Z162),100)+2,11)),0)+IF(LEN(AA162)&gt;0,IF(MID(AA162,1,1)&lt;&gt;"-",MOD(AA162,100),IF(MOD(ABS(AA162),100)&gt;9,MOD(ABS(AA162),100)+2,11)),0)+IF(LEN(AB162)&gt;0,IF(MID(AB162,1,1)&lt;&gt;"-",MOD(AB162,100),IF(MOD(ABS(AB162),100)&gt;9,MOD(ABS(AB162),100)+2,11)),0)+IF(LEN(AC162)&gt;0,IF(MID(AC162,1,1)&lt;&gt;"-",MOD(AC162,100),IF(MOD(ABS(AC162),100)&gt;9,MOD(ABS(AC162),100)+2,11)),0)+IF(LEN(AD162)&gt;0,IF(MID(AD162,1,1)&lt;&gt;"-",MOD(AD162,100),IF(MOD(ABS(AD162),100)&gt;9,MOD(ABS(AD162),100)+2,11)),0))</f>
        <v>42</v>
      </c>
      <c r="AR162" s="93">
        <f t="shared" si="122"/>
        <v>-13</v>
      </c>
      <c r="AS162" s="75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-10</v>
      </c>
      <c r="AT162" t="str">
        <f>IF($A162&gt;0,IF(VLOOKUP($A162,seznam!$A$2:$C$152,2)&gt;0,VLOOKUP($A162,seznam!$A$2:$C$152,2),"------"),"------")</f>
        <v>Musil Jan</v>
      </c>
    </row>
    <row r="163" spans="1:46" ht="12.75" customHeight="1" thickBot="1">
      <c r="A163" s="128"/>
      <c r="B163" s="150"/>
      <c r="C163" s="27" t="str">
        <f>IF(A162&gt;0,IF(VLOOKUP(A162,seznam!$A$2:$C$152,2)&gt;0,VLOOKUP(A162,seznam!$A$2:$C$152,2),"------"),"------")</f>
        <v>Musil Jan</v>
      </c>
      <c r="D163" s="151"/>
      <c r="E163" s="151"/>
      <c r="F163" s="152"/>
      <c r="G163" s="155"/>
      <c r="H163" s="156"/>
      <c r="I163" s="157"/>
      <c r="J163" s="153"/>
      <c r="K163" s="151"/>
      <c r="L163" s="152"/>
      <c r="M163" s="153"/>
      <c r="N163" s="151"/>
      <c r="O163" s="159"/>
      <c r="P163" s="165"/>
      <c r="Q163" s="166"/>
      <c r="R163" s="167"/>
      <c r="S163" s="161"/>
      <c r="T163" s="186"/>
      <c r="U163" s="122"/>
      <c r="V163" s="28">
        <v>4</v>
      </c>
      <c r="W163" s="5" t="str">
        <f>C161</f>
        <v>Babka Matouš</v>
      </c>
      <c r="X163" s="8" t="s">
        <v>10</v>
      </c>
      <c r="Y163" s="29" t="str">
        <f>C163</f>
        <v>Musil Jan</v>
      </c>
      <c r="Z163" s="36" t="str">
        <f>IF(OR(ISNA(MATCH("b",AI130:AI135,0)), ISBLANK( INDEX(Z130:AD135,MATCH("b",AI130:AI135,0),1))  ),  "",   IF(INDEX(AJ130:AK135,MATCH("b",AI130:AI135,0),1)=AJ163,INDEX(Z130:AD135,MATCH("b",AI130:AI135,0),1),-1*INDEX(Z130:AD135,MATCH("b",AI130:AI135,0),1)))</f>
        <v>7</v>
      </c>
      <c r="AA163" s="37" t="str">
        <f>IF(OR(ISNA(MATCH("b",AI130:AI135,0)), ISBLANK( INDEX(Z130:AD135,MATCH("b",AI130:AI135,0),2))  ),  "",   IF(INDEX(AJ130:AK135,MATCH("b",AI130:AI135,0),1)=AJ163,INDEX(Z130:AD135,MATCH("b",AI130:AI135,0),2),-1*INDEX(Z130:AD135,MATCH("b",AI130:AI135,0),2)))</f>
        <v>2</v>
      </c>
      <c r="AB163" s="37" t="str">
        <f>IF(OR(ISNA(MATCH("b",AI130:AI135,0)), ISBLANK( INDEX(Z130:AD135,MATCH("b",AI130:AI135,0),3))  ),  "",   IF(INDEX(AJ130:AK135,MATCH("b",AI130:AI135,0),1)=AJ163,INDEX(Z130:AD135,MATCH("b",AI130:AI135,0),3),-1*INDEX(Z130:AD135,MATCH("b",AI130:AI135,0),3)))</f>
        <v>-6</v>
      </c>
      <c r="AC163" s="37" t="str">
        <f>IF(OR(ISNA(MATCH("b",AI130:AI135,0)), ISBLANK( INDEX(Z130:AD135,MATCH("b",AI130:AI135,0),4))  ),  "",   IF(INDEX(AJ130:AK135,MATCH("b",AI130:AI135,0),1)=AJ163,INDEX(Z130:AD135,MATCH("b",AI130:AI135,0),4),-1*INDEX(Z130:AD135,MATCH("b",AI130:AI135,0),4)))</f>
        <v>6</v>
      </c>
      <c r="AD163" s="115" t="str">
        <f>IF(OR(ISNA(MATCH("b",AI130:AI135,0)), ISBLANK( INDEX(Z130:AD135,MATCH("b",AI130:AI135,0),5))  ),  "",   IF(INDEX(AJ130:AK135,MATCH("b",AI130:AI135,0),1)=AJ163,INDEX(Z130:AD135,MATCH("b",AI130:AI135,0),5),-1*INDEX(Z130:AD135,MATCH("b",AI130:AI135,0),5)))</f>
        <v/>
      </c>
      <c r="AE163" s="26">
        <f t="shared" si="120"/>
        <v>3</v>
      </c>
      <c r="AF163" s="13" t="s">
        <v>7</v>
      </c>
      <c r="AG163" s="12">
        <f t="shared" si="121"/>
        <v>1</v>
      </c>
      <c r="AH163" s="64"/>
      <c r="AJ163">
        <f>IF(ISBLANK(U160), A160,0)</f>
        <v>36</v>
      </c>
      <c r="AK163">
        <f>IF(ISBLANK(U162), A162,0)</f>
        <v>84</v>
      </c>
      <c r="AO163" s="201"/>
      <c r="AP163" s="50">
        <f t="shared" ref="AP163:AP165" si="125">IF(OR(VALUE($AJ163)=0,VALUE($AK163)=0), "0",IF(LEN(Z163)&gt;0,IF(MID(Z163,1,1)&lt;&gt;"-",IF(MOD(ABS(Z163),100)&gt;9,MOD(ABS(Z163),100)+2,11),MOD(ABS(Z163),100)),0)+IF(LEN(AA163)&gt;0,IF(MID(AA163,1,1)&lt;&gt;"-",IF(MOD(ABS(AA163),100)&gt;9,MOD(ABS(AA163),100)+2,11),MOD(ABS(AA163),100)),0)+IF(LEN(AB163)&gt;0,IF(MID(AB163,1,1)&lt;&gt;"-",IF(MOD(ABS(AB163),100)&gt;9,MOD(ABS(AB163),100)+2,11),MOD(ABS(AB163),100)),0)+IF(LEN(AC163)&gt;0,IF(MID(AC163,1,1)&lt;&gt;"-",IF(MOD(ABS(AC163),100)&gt;9,MOD(ABS(AC163),100)+2,11),MOD(ABS(AC163),100)),0)+IF(LEN(AD163)&gt;0,IF(MID(AD163,1,1)&lt;&gt;"-",IF(MOD(ABS(AD163),100)&gt;9,MOD(ABS(AD163),100)+2,11),MOD(ABS(AD163),100)),0))</f>
        <v>39</v>
      </c>
      <c r="AQ163" s="49">
        <f t="shared" si="124"/>
        <v>26</v>
      </c>
      <c r="AR163" s="93">
        <f t="shared" si="122"/>
        <v>13</v>
      </c>
    </row>
    <row r="164" spans="1:46" ht="12.75" customHeight="1" thickBot="1">
      <c r="A164" s="128">
        <f>IF(ISNA(MATCH(3,T140:T147,0)),, INDEX(A140:A147,MATCH(3,T140:T147,0)))</f>
        <v>88</v>
      </c>
      <c r="B164" s="130">
        <v>3</v>
      </c>
      <c r="C164" s="20" t="str">
        <f>IF(A164&gt;0,IF(VLOOKUP(A164,seznam!$A$2:$C$152,3)&gt;0,VLOOKUP(A164,seznam!$A$2:$C$152,3),"------"),"------")</f>
        <v>Blansko</v>
      </c>
      <c r="D164" s="132">
        <f>L160</f>
        <v>0</v>
      </c>
      <c r="E164" s="132" t="str">
        <f>K160</f>
        <v>:</v>
      </c>
      <c r="F164" s="134">
        <f>J160</f>
        <v>3</v>
      </c>
      <c r="G164" s="136">
        <f>L162</f>
        <v>0</v>
      </c>
      <c r="H164" s="132" t="str">
        <f>K162</f>
        <v>:</v>
      </c>
      <c r="I164" s="134">
        <f>J162</f>
        <v>3</v>
      </c>
      <c r="J164" s="138"/>
      <c r="K164" s="139"/>
      <c r="L164" s="154"/>
      <c r="M164" s="136">
        <f>AG162</f>
        <v>3</v>
      </c>
      <c r="N164" s="132" t="str">
        <f>AF162</f>
        <v>:</v>
      </c>
      <c r="O164" s="158">
        <f>AE162</f>
        <v>1</v>
      </c>
      <c r="P164" s="144">
        <f>D164+G164+M164</f>
        <v>3</v>
      </c>
      <c r="Q164" s="132" t="s">
        <v>7</v>
      </c>
      <c r="R164" s="134">
        <f>F164+I164+O164</f>
        <v>7</v>
      </c>
      <c r="S164" s="146">
        <f>IF(D164&gt;F164,2,IF(AND(D164&lt;F164,E164=":"),1,0))+IF(G164&gt;I164,2,IF(AND(G164&lt;I164,H164=":"),1,0))+IF(M164&gt;O164,2,IF(AND(M164&lt;O164,N164=":"),1,0))</f>
        <v>4</v>
      </c>
      <c r="T164" s="185">
        <v>32</v>
      </c>
      <c r="U164" s="122"/>
      <c r="V164" s="28">
        <v>5</v>
      </c>
      <c r="W164" s="5" t="str">
        <f>C163</f>
        <v>Musil Jan</v>
      </c>
      <c r="X164" s="8" t="s">
        <v>10</v>
      </c>
      <c r="Y164" s="29" t="str">
        <f>C167</f>
        <v>Dlapa Tomáš</v>
      </c>
      <c r="Z164" s="30" t="s">
        <v>206</v>
      </c>
      <c r="AA164" s="31" t="s">
        <v>197</v>
      </c>
      <c r="AB164" s="31" t="s">
        <v>200</v>
      </c>
      <c r="AC164" s="31" t="s">
        <v>215</v>
      </c>
      <c r="AD164" s="32" t="s">
        <v>203</v>
      </c>
      <c r="AE164" s="26">
        <f t="shared" si="120"/>
        <v>2</v>
      </c>
      <c r="AF164" s="13" t="s">
        <v>7</v>
      </c>
      <c r="AG164" s="12">
        <f t="shared" si="121"/>
        <v>3</v>
      </c>
      <c r="AH164" s="64"/>
      <c r="AJ164">
        <f>IF(ISBLANK(U162), A162,0)</f>
        <v>84</v>
      </c>
      <c r="AK164">
        <f>IF(ISBLANK(U166), A166,0)</f>
        <v>69</v>
      </c>
      <c r="AM164">
        <f>A164</f>
        <v>88</v>
      </c>
      <c r="AN164">
        <f>IF(ISBLANK(  T164),"",T164)</f>
        <v>32</v>
      </c>
      <c r="AO164" s="200" t="str">
        <f t="shared" ref="AO164" si="126">IF($S164=0,"", IF(COUNTIF($S$160:$S$166,$S164)&gt;1, "",  _xlfn.RANK.EQ($S164,$S$160:$S$166,0)+($AI$128-1)*8  +4))</f>
        <v/>
      </c>
      <c r="AP164" s="50">
        <f t="shared" si="125"/>
        <v>49</v>
      </c>
      <c r="AQ164" s="49">
        <f t="shared" si="124"/>
        <v>54</v>
      </c>
      <c r="AR164" s="93">
        <f t="shared" si="122"/>
        <v>-5</v>
      </c>
      <c r="AS164" s="75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-13</v>
      </c>
      <c r="AT164" t="str">
        <f>IF($A164&gt;0,IF(VLOOKUP($A164,seznam!$A$2:$C$152,2)&gt;0,VLOOKUP($A164,seznam!$A$2:$C$152,2),"------"),"------")</f>
        <v>Musil David</v>
      </c>
    </row>
    <row r="165" spans="1:46" ht="13.5" customHeight="1" thickBot="1">
      <c r="A165" s="128"/>
      <c r="B165" s="150"/>
      <c r="C165" s="27" t="str">
        <f>IF(A164&gt;0,IF(VLOOKUP(A164,seznam!$A$2:$C$152,2)&gt;0,VLOOKUP(A164,seznam!$A$2:$C$152,2),"------"),"------")</f>
        <v>Musil David</v>
      </c>
      <c r="D165" s="151"/>
      <c r="E165" s="151"/>
      <c r="F165" s="152"/>
      <c r="G165" s="153"/>
      <c r="H165" s="151"/>
      <c r="I165" s="152"/>
      <c r="J165" s="155"/>
      <c r="K165" s="156"/>
      <c r="L165" s="157"/>
      <c r="M165" s="153"/>
      <c r="N165" s="151"/>
      <c r="O165" s="159"/>
      <c r="P165" s="160"/>
      <c r="Q165" s="151"/>
      <c r="R165" s="152"/>
      <c r="S165" s="161"/>
      <c r="T165" s="186"/>
      <c r="U165" s="122"/>
      <c r="V165" s="34">
        <v>6</v>
      </c>
      <c r="W165" s="6" t="str">
        <f>C165</f>
        <v>Musil David</v>
      </c>
      <c r="X165" s="10" t="s">
        <v>10</v>
      </c>
      <c r="Y165" s="35" t="str">
        <f>C161</f>
        <v>Babka Matouš</v>
      </c>
      <c r="Z165" s="36" t="s">
        <v>207</v>
      </c>
      <c r="AA165" s="37" t="s">
        <v>200</v>
      </c>
      <c r="AB165" s="37" t="s">
        <v>200</v>
      </c>
      <c r="AC165" s="37"/>
      <c r="AD165" s="38"/>
      <c r="AE165" s="74">
        <f t="shared" si="120"/>
        <v>0</v>
      </c>
      <c r="AF165" s="14" t="s">
        <v>7</v>
      </c>
      <c r="AG165" s="19">
        <f t="shared" si="121"/>
        <v>3</v>
      </c>
      <c r="AH165" s="64"/>
      <c r="AJ165">
        <f>IF(ISBLANK(U164), A164,0)</f>
        <v>88</v>
      </c>
      <c r="AK165">
        <f>IF(ISBLANK(U160), A160,0)</f>
        <v>36</v>
      </c>
      <c r="AO165" s="201"/>
      <c r="AP165" s="50">
        <f t="shared" si="125"/>
        <v>15</v>
      </c>
      <c r="AQ165" s="49">
        <f t="shared" si="124"/>
        <v>33</v>
      </c>
      <c r="AR165" s="93">
        <f t="shared" si="122"/>
        <v>-18</v>
      </c>
    </row>
    <row r="166" spans="1:46" ht="12.75" customHeight="1">
      <c r="A166" s="128">
        <f>IF(ISNA(MATCH(4,T140:T147,0)),, INDEX(A140:A147,MATCH(4,T140:T147,0)))</f>
        <v>69</v>
      </c>
      <c r="B166" s="130">
        <v>4</v>
      </c>
      <c r="C166" s="20" t="str">
        <f>IF(A166&gt;0,IF(VLOOKUP(A166,seznam!$A$2:$C$152,3)&gt;0,VLOOKUP(A166,seznam!$A$2:$C$152,3),"------"),"------")</f>
        <v>Kunštát</v>
      </c>
      <c r="D166" s="132">
        <f>O160</f>
        <v>0</v>
      </c>
      <c r="E166" s="132" t="str">
        <f>N160</f>
        <v>:</v>
      </c>
      <c r="F166" s="134">
        <f>M160</f>
        <v>3</v>
      </c>
      <c r="G166" s="136">
        <f>O162</f>
        <v>3</v>
      </c>
      <c r="H166" s="132" t="str">
        <f>N162</f>
        <v>:</v>
      </c>
      <c r="I166" s="134">
        <f>M162</f>
        <v>2</v>
      </c>
      <c r="J166" s="136">
        <f>O164</f>
        <v>1</v>
      </c>
      <c r="K166" s="132" t="str">
        <f>N164</f>
        <v>:</v>
      </c>
      <c r="L166" s="134">
        <f>M164</f>
        <v>3</v>
      </c>
      <c r="M166" s="138"/>
      <c r="N166" s="139"/>
      <c r="O166" s="140"/>
      <c r="P166" s="144">
        <f>D166+G166+J166</f>
        <v>4</v>
      </c>
      <c r="Q166" s="132" t="s">
        <v>7</v>
      </c>
      <c r="R166" s="134">
        <f>F166+I166+L166</f>
        <v>8</v>
      </c>
      <c r="S166" s="146">
        <f>IF(D166&gt;F166,2,IF(AND(D166&lt;F166,E166=":"),1,0))+IF(G166&gt;I166,2,IF(AND(G166&lt;I166,H166=":"),1,0))+IF(J166&gt;L166,2,IF(AND(J166&lt;L166,K166=":"),1,0))</f>
        <v>4</v>
      </c>
      <c r="T166" s="148">
        <v>31</v>
      </c>
      <c r="U166" s="123"/>
      <c r="AH166" s="64"/>
      <c r="AM166">
        <f>A166</f>
        <v>69</v>
      </c>
      <c r="AN166">
        <f>IF(ISBLANK(  T166),"",T166)</f>
        <v>31</v>
      </c>
      <c r="AO166" s="200" t="str">
        <f t="shared" ref="AO166" si="127">IF($S166=0,"", IF(COUNTIF($S$160:$S$166,$S166)&gt;1, "",  _xlfn.RANK.EQ($S166,$S$160:$S$166,0)+($AI$128-1)*8  +4))</f>
        <v/>
      </c>
      <c r="AP166" s="47"/>
      <c r="AR166" s="93"/>
      <c r="AS166" s="75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-29</v>
      </c>
      <c r="AT166" t="str">
        <f>IF($A166&gt;0,IF(VLOOKUP($A166,seznam!$A$2:$C$152,2)&gt;0,VLOOKUP($A166,seznam!$A$2:$C$152,2),"------"),"------")</f>
        <v>Dlapa Tomáš</v>
      </c>
    </row>
    <row r="167" spans="1:46" ht="13.5" customHeight="1" thickBot="1">
      <c r="A167" s="129"/>
      <c r="B167" s="131"/>
      <c r="C167" s="41" t="str">
        <f>IF(A166&gt;0,IF(VLOOKUP(A166,seznam!$A$2:$C$152,2)&gt;0,VLOOKUP(A166,seznam!$A$2:$C$152,2),"------"),"------")</f>
        <v>Dlapa Tomáš</v>
      </c>
      <c r="D167" s="133"/>
      <c r="E167" s="133"/>
      <c r="F167" s="135"/>
      <c r="G167" s="137"/>
      <c r="H167" s="133"/>
      <c r="I167" s="135"/>
      <c r="J167" s="137"/>
      <c r="K167" s="133"/>
      <c r="L167" s="135"/>
      <c r="M167" s="141"/>
      <c r="N167" s="142"/>
      <c r="O167" s="143"/>
      <c r="P167" s="145"/>
      <c r="Q167" s="133"/>
      <c r="R167" s="135"/>
      <c r="S167" s="147"/>
      <c r="T167" s="187"/>
      <c r="U167" s="123"/>
      <c r="AH167" s="64"/>
      <c r="AO167" s="201"/>
      <c r="AP167" s="47"/>
      <c r="AR167" s="93"/>
    </row>
    <row r="168" spans="1:46">
      <c r="AG168"/>
      <c r="AH168" s="64"/>
      <c r="AP168" s="47"/>
      <c r="AR168" s="93"/>
    </row>
    <row r="169" spans="1:46" ht="39.950000000000003" customHeight="1">
      <c r="B169" s="124" t="str">
        <f>CONCATENATE(Výsledky!$A$1," - ",Výsledky!$B$1,"  ",Výsledky!$C$1,"        ",Výsledky!$D$1, "                  DIVIZE  ",AI170)</f>
        <v>OBTM - Rájec  17.9.2023                          DIVIZE  5</v>
      </c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64"/>
      <c r="AO169"/>
      <c r="AP169" s="47"/>
      <c r="AR169" s="93"/>
    </row>
    <row r="170" spans="1:46" ht="13.5" thickBot="1">
      <c r="AH170" s="64"/>
      <c r="AI170">
        <v>5</v>
      </c>
      <c r="AP170" s="47"/>
      <c r="AR170" s="93"/>
    </row>
    <row r="171" spans="1:46" ht="13.5" thickBot="1">
      <c r="A171" s="44" t="s">
        <v>2</v>
      </c>
      <c r="B171" s="126" t="s">
        <v>18</v>
      </c>
      <c r="C171" s="127"/>
      <c r="D171" s="168">
        <v>1</v>
      </c>
      <c r="E171" s="169"/>
      <c r="F171" s="170"/>
      <c r="G171" s="171">
        <v>2</v>
      </c>
      <c r="H171" s="169"/>
      <c r="I171" s="170"/>
      <c r="J171" s="171">
        <v>3</v>
      </c>
      <c r="K171" s="169"/>
      <c r="L171" s="170"/>
      <c r="M171" s="171">
        <v>4</v>
      </c>
      <c r="N171" s="169"/>
      <c r="O171" s="172"/>
      <c r="P171" s="168" t="s">
        <v>4</v>
      </c>
      <c r="Q171" s="173"/>
      <c r="R171" s="174"/>
      <c r="S171" s="51" t="s">
        <v>5</v>
      </c>
      <c r="T171" s="45" t="s">
        <v>6</v>
      </c>
      <c r="AH171" s="64"/>
      <c r="AO171" s="16" t="s">
        <v>6</v>
      </c>
      <c r="AP171" s="47"/>
      <c r="AR171" s="93"/>
    </row>
    <row r="172" spans="1:46" ht="13.5" thickBot="1">
      <c r="A172" s="175">
        <v>53</v>
      </c>
      <c r="B172" s="176">
        <v>1</v>
      </c>
      <c r="C172" s="20" t="str">
        <f>IF(A172&gt;0,IF(VLOOKUP(A172,seznam!$A$2:$C$152,3)&gt;0,VLOOKUP(A172,seznam!$A$2:$C$152,3),"------"),"------")</f>
        <v>Blansko</v>
      </c>
      <c r="D172" s="177"/>
      <c r="E172" s="178"/>
      <c r="F172" s="179"/>
      <c r="G172" s="180">
        <f>AE175</f>
        <v>0</v>
      </c>
      <c r="H172" s="181" t="str">
        <f>AF175</f>
        <v>:</v>
      </c>
      <c r="I172" s="182">
        <f>AG175</f>
        <v>3</v>
      </c>
      <c r="J172" s="180">
        <f>AG177</f>
        <v>1</v>
      </c>
      <c r="K172" s="181" t="str">
        <f>AF177</f>
        <v>:</v>
      </c>
      <c r="L172" s="182">
        <f>AE177</f>
        <v>3</v>
      </c>
      <c r="M172" s="180">
        <f>AE172</f>
        <v>3</v>
      </c>
      <c r="N172" s="181" t="str">
        <f>AF172</f>
        <v>:</v>
      </c>
      <c r="O172" s="183">
        <f>AG172</f>
        <v>2</v>
      </c>
      <c r="P172" s="184">
        <f>G172+J172+M172</f>
        <v>4</v>
      </c>
      <c r="Q172" s="181" t="s">
        <v>7</v>
      </c>
      <c r="R172" s="182">
        <f>I172+L172+O172</f>
        <v>8</v>
      </c>
      <c r="S172" s="163">
        <f>IF(G172&gt;I172,2,IF(AND(G172&lt;I172,H172=":"),1,0))+IF(J172&gt;L172,2,IF(AND(J172&lt;L172,K172=":"),1,0))+IF(M172&gt;O172,2,IF(AND(M172&lt;O172,N172=":"),1,0))</f>
        <v>4</v>
      </c>
      <c r="T172" s="189">
        <v>3</v>
      </c>
      <c r="U172" s="122"/>
      <c r="V172" s="21">
        <v>1</v>
      </c>
      <c r="W172" s="4" t="str">
        <f>C173</f>
        <v>Pilitowská Ela</v>
      </c>
      <c r="X172" s="99" t="s">
        <v>10</v>
      </c>
      <c r="Y172" s="22" t="str">
        <f>C179</f>
        <v>Kaderka Jindřich</v>
      </c>
      <c r="Z172" s="23" t="s">
        <v>204</v>
      </c>
      <c r="AA172" s="24" t="s">
        <v>197</v>
      </c>
      <c r="AB172" s="24" t="s">
        <v>194</v>
      </c>
      <c r="AC172" s="24" t="s">
        <v>194</v>
      </c>
      <c r="AD172" s="25" t="s">
        <v>197</v>
      </c>
      <c r="AE172" s="26">
        <f t="shared" ref="AE172:AE177" si="128">IF(OR(VALUE($AJ172)=0,VALUE($AK172)=0), "0",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)</f>
        <v>3</v>
      </c>
      <c r="AF172" s="100" t="s">
        <v>7</v>
      </c>
      <c r="AG172" s="12">
        <f t="shared" ref="AG172:AG177" si="129">IF(OR(VALUE($AJ172)=0,VALUE($AK172)=0), "0",IF(AND(LEN(Z172)&gt;0,MID(Z172,1,1)="-"),"1","0")+IF(AND(LEN(AA172)&gt;0,MID(AA172,1,1)="-"),"1","0")+IF(AND(LEN(AB172)&gt;0,MID(AB172,1,1)="-"),"1","0")+IF(AND(LEN(AC172)&gt;0,MID(AC172,1,1)="-"),"1","0")+IF(AND(LEN(AD172)&gt;0,MID(AD172,1,1)="-"),"1","0"))</f>
        <v>2</v>
      </c>
      <c r="AH172" s="64"/>
      <c r="AI172" t="str">
        <f>IF(OR( AND(A192=AJ172,A194=AK172 ),  AND(A194=AJ172,A192=AK172) ),"a",    IF(OR( AND(A202=AJ172,A204=AK172 ),  AND(A204=AJ172,A202=AK172) ),"b",  ""))</f>
        <v/>
      </c>
      <c r="AJ172">
        <f>IF(ISBLANK(U172), A172,0)</f>
        <v>53</v>
      </c>
      <c r="AK172">
        <f>IF(ISBLANK(U178), A178,0)</f>
        <v>107</v>
      </c>
      <c r="AO172" s="200" t="str">
        <f>IF($S172=0,"", IF(COUNTIF($S$172:$S$178,$S172)&gt;1, "",  _xlfn.RANK.EQ($S172,$S$172:$S$178,0)  ))</f>
        <v/>
      </c>
      <c r="AP172" s="50">
        <f>IF(OR(VALUE($AJ172)=0,VALUE($AK172)=0), "0",IF(LEN(Z172)&gt;0,IF(MID(Z172,1,1)&lt;&gt;"-",IF(MOD(ABS(Z172),100)&gt;9,MOD(ABS(Z172),100)+2,11),MOD(ABS(Z172),100)),0)+IF(LEN(AA172)&gt;0,IF(MID(AA172,1,1)&lt;&gt;"-",IF(MOD(ABS(AA172),100)&gt;9,MOD(ABS(AA172),100)+2,11),MOD(ABS(AA172),100)),0)+IF(LEN(AB172)&gt;0,IF(MID(AB172,1,1)&lt;&gt;"-",IF(MOD(ABS(AB172),100)&gt;9,MOD(ABS(AB172),100)+2,11),MOD(ABS(AB172),100)),0)+IF(LEN(AC172)&gt;0,IF(MID(AC172,1,1)&lt;&gt;"-",IF(MOD(ABS(AC172),100)&gt;9,MOD(ABS(AC172),100)+2,11),MOD(ABS(AC172),100)),0)+IF(LEN(AD172)&gt;0,IF(MID(AD172,1,1)&lt;&gt;"-",IF(MOD(ABS(AD172),100)&gt;9,MOD(ABS(AD172),100)+2,11),MOD(ABS(AD172),100)),0))</f>
        <v>49</v>
      </c>
      <c r="AQ172" s="49">
        <f>IF(OR(VALUE($AJ172)=0,VALUE($AK172)=0), "0",IF(LEN(Z172)&gt;0,IF(MID(Z172,1,1)&lt;&gt;"-",MOD(Z172,100),IF(MOD(ABS(Z172),100)&gt;9,MOD(ABS(Z172),100)+2,11)),0)+IF(LEN(AA172)&gt;0,IF(MID(AA172,1,1)&lt;&gt;"-",MOD(AA172,100),IF(MOD(ABS(AA172),100)&gt;9,MOD(ABS(AA172),100)+2,11)),0)+IF(LEN(AB172)&gt;0,IF(MID(AB172,1,1)&lt;&gt;"-",MOD(AB172,100),IF(MOD(ABS(AB172),100)&gt;9,MOD(ABS(AB172),100)+2,11)),0)+IF(LEN(AC172)&gt;0,IF(MID(AC172,1,1)&lt;&gt;"-",MOD(AC172,100),IF(MOD(ABS(AC172),100)&gt;9,MOD(ABS(AC172),100)+2,11)),0)+IF(LEN(AD172)&gt;0,IF(MID(AD172,1,1)&lt;&gt;"-",MOD(AD172,100),IF(MOD(ABS(AD172),100)&gt;9,MOD(ABS(AD172),100)+2,11)),0))</f>
        <v>46</v>
      </c>
      <c r="AR172" s="93">
        <f>AP172-AQ172</f>
        <v>3</v>
      </c>
      <c r="AS172" s="75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-19</v>
      </c>
      <c r="AT172" t="str">
        <f>IF($A172&gt;0,IF(VLOOKUP($A172,seznam!$A$2:$C$152,2)&gt;0,VLOOKUP($A172,seznam!$A$2:$C$152,2),"------"),"------")</f>
        <v>Pilitowská Ela</v>
      </c>
    </row>
    <row r="173" spans="1:46" ht="13.5" thickBot="1">
      <c r="A173" s="128"/>
      <c r="B173" s="150"/>
      <c r="C173" s="27" t="str">
        <f>IF(A172&gt;0,IF(VLOOKUP(A172,seznam!$A$2:$C$152,2)&gt;0,VLOOKUP(A172,seznam!$A$2:$C$152,2),"------"),"------")</f>
        <v>Pilitowská Ela</v>
      </c>
      <c r="D173" s="156"/>
      <c r="E173" s="156"/>
      <c r="F173" s="157"/>
      <c r="G173" s="153"/>
      <c r="H173" s="151"/>
      <c r="I173" s="152"/>
      <c r="J173" s="153"/>
      <c r="K173" s="151"/>
      <c r="L173" s="152"/>
      <c r="M173" s="153"/>
      <c r="N173" s="151"/>
      <c r="O173" s="159"/>
      <c r="P173" s="160"/>
      <c r="Q173" s="151"/>
      <c r="R173" s="152"/>
      <c r="S173" s="161"/>
      <c r="T173" s="186"/>
      <c r="U173" s="122"/>
      <c r="V173" s="28">
        <v>2</v>
      </c>
      <c r="W173" s="5" t="str">
        <f>C175</f>
        <v>Doležel Ondřej</v>
      </c>
      <c r="X173" s="101" t="s">
        <v>10</v>
      </c>
      <c r="Y173" s="29" t="str">
        <f>C177</f>
        <v>Ryšávka Matěj</v>
      </c>
      <c r="Z173" s="30" t="s">
        <v>193</v>
      </c>
      <c r="AA173" s="31" t="s">
        <v>212</v>
      </c>
      <c r="AB173" s="31" t="s">
        <v>208</v>
      </c>
      <c r="AC173" s="31"/>
      <c r="AD173" s="32"/>
      <c r="AE173" s="26">
        <f t="shared" si="128"/>
        <v>3</v>
      </c>
      <c r="AF173" s="102" t="s">
        <v>7</v>
      </c>
      <c r="AG173" s="12">
        <f t="shared" si="129"/>
        <v>0</v>
      </c>
      <c r="AH173" s="64"/>
      <c r="AI173" t="str">
        <f>IF(OR( AND(A192=AJ173,A194=AK173 ),  AND(A194=AJ173,A192=AK173) ),"a",    IF(OR( AND(A202=AJ173,A204=AK173 ),  AND(A204=AJ173,A202=AK173) ),"b",  ""))</f>
        <v/>
      </c>
      <c r="AJ173">
        <f>IF(ISBLANK(U174), A174,0)</f>
        <v>95</v>
      </c>
      <c r="AK173">
        <f>IF(ISBLANK(U176), A176,0)</f>
        <v>72</v>
      </c>
      <c r="AO173" s="201"/>
      <c r="AP173" s="50">
        <f>IF(OR(VALUE($AJ173)=0,VALUE($AK173)=0), "0",IF(LEN(Z173)&gt;0,IF(MID(Z173,1,1)&lt;&gt;"-",IF(MOD(ABS(Z173),100)&gt;9,MOD(ABS(Z173),100)+2,11),MOD(ABS(Z173),100)),0)+IF(LEN(AA173)&gt;0,IF(MID(AA173,1,1)&lt;&gt;"-",IF(MOD(ABS(AA173),100)&gt;9,MOD(ABS(AA173),100)+2,11),MOD(ABS(AA173),100)),0)+IF(LEN(AB173)&gt;0,IF(MID(AB173,1,1)&lt;&gt;"-",IF(MOD(ABS(AB173),100)&gt;9,MOD(ABS(AB173),100)+2,11),MOD(ABS(AB173),100)),0)+IF(LEN(AC173)&gt;0,IF(MID(AC173,1,1)&lt;&gt;"-",IF(MOD(ABS(AC173),100)&gt;9,MOD(ABS(AC173),100)+2,11),MOD(ABS(AC173),100)),0)+IF(LEN(AD173)&gt;0,IF(MID(AD173,1,1)&lt;&gt;"-",IF(MOD(ABS(AD173),100)&gt;9,MOD(ABS(AD173),100)+2,11),MOD(ABS(AD173),100)),0))</f>
        <v>33</v>
      </c>
      <c r="AQ173" s="49">
        <f>IF(OR(VALUE($AJ173)=0,VALUE($AK173)=0), "0",IF(LEN(Z173)&gt;0,IF(MID(Z173,1,1)&lt;&gt;"-",MOD(Z173,100),IF(MOD(ABS(Z173),100)&gt;9,MOD(ABS(Z173),100)+2,11)),0)+IF(LEN(AA173)&gt;0,IF(MID(AA173,1,1)&lt;&gt;"-",MOD(AA173,100),IF(MOD(ABS(AA173),100)&gt;9,MOD(ABS(AA173),100)+2,11)),0)+IF(LEN(AB173)&gt;0,IF(MID(AB173,1,1)&lt;&gt;"-",MOD(AB173,100),IF(MOD(ABS(AB173),100)&gt;9,MOD(ABS(AB173),100)+2,11)),0)+IF(LEN(AC173)&gt;0,IF(MID(AC173,1,1)&lt;&gt;"-",MOD(AC173,100),IF(MOD(ABS(AC173),100)&gt;9,MOD(ABS(AC173),100)+2,11)),0)+IF(LEN(AD173)&gt;0,IF(MID(AD173,1,1)&lt;&gt;"-",MOD(AD173,100),IF(MOD(ABS(AD173),100)&gt;9,MOD(ABS(AD173),100)+2,11)),0))</f>
        <v>8</v>
      </c>
      <c r="AR173" s="93">
        <f t="shared" ref="AR173:AR177" si="130">AP173-AQ173</f>
        <v>25</v>
      </c>
    </row>
    <row r="174" spans="1:46" ht="13.5" thickBot="1">
      <c r="A174" s="128">
        <v>95</v>
      </c>
      <c r="B174" s="130">
        <v>2</v>
      </c>
      <c r="C174" s="20" t="str">
        <f>IF(A174&gt;0,IF(VLOOKUP(A174,seznam!$A$2:$C$152,3)&gt;0,VLOOKUP(A174,seznam!$A$2:$C$152,3),"------"),"------")</f>
        <v>Blansko</v>
      </c>
      <c r="D174" s="132">
        <f>I172</f>
        <v>3</v>
      </c>
      <c r="E174" s="132" t="str">
        <f>H172</f>
        <v>:</v>
      </c>
      <c r="F174" s="134">
        <f>G172</f>
        <v>0</v>
      </c>
      <c r="G174" s="138"/>
      <c r="H174" s="139"/>
      <c r="I174" s="154"/>
      <c r="J174" s="136">
        <f>AE173</f>
        <v>3</v>
      </c>
      <c r="K174" s="132" t="str">
        <f>AF173</f>
        <v>:</v>
      </c>
      <c r="L174" s="134">
        <f>AG173</f>
        <v>0</v>
      </c>
      <c r="M174" s="136">
        <f>AE176</f>
        <v>3</v>
      </c>
      <c r="N174" s="132" t="str">
        <f>AF176</f>
        <v>:</v>
      </c>
      <c r="O174" s="158">
        <f>AG176</f>
        <v>0</v>
      </c>
      <c r="P174" s="144">
        <f>D174+J174+M174</f>
        <v>9</v>
      </c>
      <c r="Q174" s="132" t="s">
        <v>7</v>
      </c>
      <c r="R174" s="134">
        <f>F174+L174+O174</f>
        <v>0</v>
      </c>
      <c r="S174" s="146">
        <f>IF(D174&gt;F174,2,IF(AND(D174&lt;F174,E174=":"),1,0))+IF(J174&gt;L174,2,IF(AND(J174&lt;L174,K174=":"),1,0))+IF(M174&gt;O174,2,IF(AND(M174&lt;O174,N174=":"),1,0))</f>
        <v>6</v>
      </c>
      <c r="T174" s="188">
        <v>1</v>
      </c>
      <c r="U174" s="122"/>
      <c r="V174" s="28">
        <v>3</v>
      </c>
      <c r="W174" s="5" t="str">
        <f>C179</f>
        <v>Kaderka Jindřich</v>
      </c>
      <c r="X174" s="17" t="s">
        <v>10</v>
      </c>
      <c r="Y174" s="29" t="str">
        <f>C177</f>
        <v>Ryšávka Matěj</v>
      </c>
      <c r="Z174" s="30" t="s">
        <v>205</v>
      </c>
      <c r="AA174" s="31" t="s">
        <v>205</v>
      </c>
      <c r="AB174" s="31" t="s">
        <v>195</v>
      </c>
      <c r="AC174" s="31"/>
      <c r="AD174" s="32"/>
      <c r="AE174" s="26">
        <f t="shared" si="128"/>
        <v>3</v>
      </c>
      <c r="AF174" s="102" t="s">
        <v>7</v>
      </c>
      <c r="AG174" s="12">
        <f t="shared" si="129"/>
        <v>0</v>
      </c>
      <c r="AH174" s="64"/>
      <c r="AI174" t="str">
        <f>IF(OR( AND(A192=AJ174,A194=AK174 ),  AND(A194=AJ174,A192=AK174) ),"a",    IF(OR( AND(A202=AJ174,A204=AK174 ),  AND(A204=AJ174,A202=AK174) ),"b",  ""))</f>
        <v/>
      </c>
      <c r="AJ174">
        <f>IF(ISBLANK(U178), A178,0)</f>
        <v>107</v>
      </c>
      <c r="AK174">
        <f>IF(ISBLANK(U176), A176,0)</f>
        <v>72</v>
      </c>
      <c r="AO174" s="200">
        <f t="shared" ref="AO174" si="131">IF($S174=0,"", IF(COUNTIF($S$172:$S$178,$S174)&gt;1, "",  _xlfn.RANK.EQ($S174,$S$172:$S$178,0)  ))</f>
        <v>1</v>
      </c>
      <c r="AP174" s="50">
        <f>IF(OR(VALUE($AJ174)=0,VALUE($AK174)=0), "0",IF(LEN(Z174)&gt;0,IF(MID(Z174,1,1)&lt;&gt;"-",IF(MOD(ABS(Z174),100)&gt;9,MOD(ABS(Z174),100)+2,11),MOD(ABS(Z174),100)),0)+IF(LEN(AA174)&gt;0,IF(MID(AA174,1,1)&lt;&gt;"-",IF(MOD(ABS(AA174),100)&gt;9,MOD(ABS(AA174),100)+2,11),MOD(ABS(AA174),100)),0)+IF(LEN(AB174)&gt;0,IF(MID(AB174,1,1)&lt;&gt;"-",IF(MOD(ABS(AB174),100)&gt;9,MOD(ABS(AB174),100)+2,11),MOD(ABS(AB174),100)),0)+IF(LEN(AC174)&gt;0,IF(MID(AC174,1,1)&lt;&gt;"-",IF(MOD(ABS(AC174),100)&gt;9,MOD(ABS(AC174),100)+2,11),MOD(ABS(AC174),100)),0)+IF(LEN(AD174)&gt;0,IF(MID(AD174,1,1)&lt;&gt;"-",IF(MOD(ABS(AD174),100)&gt;9,MOD(ABS(AD174),100)+2,11),MOD(ABS(AD174),100)),0))</f>
        <v>33</v>
      </c>
      <c r="AQ174" s="49">
        <f t="shared" ref="AQ174:AQ177" si="132">IF(OR(VALUE($AJ174)=0,VALUE($AK174)=0), "0",IF(LEN(Z174)&gt;0,IF(MID(Z174,1,1)&lt;&gt;"-",MOD(Z174,100),IF(MOD(ABS(Z174),100)&gt;9,MOD(ABS(Z174),100)+2,11)),0)+IF(LEN(AA174)&gt;0,IF(MID(AA174,1,1)&lt;&gt;"-",MOD(AA174,100),IF(MOD(ABS(AA174),100)&gt;9,MOD(ABS(AA174),100)+2,11)),0)+IF(LEN(AB174)&gt;0,IF(MID(AB174,1,1)&lt;&gt;"-",MOD(AB174,100),IF(MOD(ABS(AB174),100)&gt;9,MOD(ABS(AB174),100)+2,11)),0)+IF(LEN(AC174)&gt;0,IF(MID(AC174,1,1)&lt;&gt;"-",MOD(AC174,100),IF(MOD(ABS(AC174),100)&gt;9,MOD(ABS(AC174),100)+2,11)),0)+IF(LEN(AD174)&gt;0,IF(MID(AD174,1,1)&lt;&gt;"-",MOD(AD174,100),IF(MOD(ABS(AD174),100)&gt;9,MOD(ABS(AD174),100)+2,11)),0))</f>
        <v>22</v>
      </c>
      <c r="AR174" s="93">
        <f t="shared" si="130"/>
        <v>11</v>
      </c>
      <c r="AS174" s="75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60</v>
      </c>
      <c r="AT174" t="str">
        <f>IF($A174&gt;0,IF(VLOOKUP($A174,seznam!$A$2:$C$152,2)&gt;0,VLOOKUP($A174,seznam!$A$2:$C$152,2),"------"),"------")</f>
        <v>Doležel Ondřej</v>
      </c>
    </row>
    <row r="175" spans="1:46" ht="13.5" thickBot="1">
      <c r="A175" s="128"/>
      <c r="B175" s="150"/>
      <c r="C175" s="27" t="str">
        <f>IF(A174&gt;0,IF(VLOOKUP(A174,seznam!$A$2:$C$152,2)&gt;0,VLOOKUP(A174,seznam!$A$2:$C$152,2),"------"),"------")</f>
        <v>Doležel Ondřej</v>
      </c>
      <c r="D175" s="151"/>
      <c r="E175" s="151"/>
      <c r="F175" s="152"/>
      <c r="G175" s="155"/>
      <c r="H175" s="156"/>
      <c r="I175" s="157"/>
      <c r="J175" s="153"/>
      <c r="K175" s="151"/>
      <c r="L175" s="152"/>
      <c r="M175" s="153"/>
      <c r="N175" s="151"/>
      <c r="O175" s="159"/>
      <c r="P175" s="165"/>
      <c r="Q175" s="166"/>
      <c r="R175" s="167"/>
      <c r="S175" s="161"/>
      <c r="T175" s="186"/>
      <c r="U175" s="122"/>
      <c r="V175" s="28">
        <v>4</v>
      </c>
      <c r="W175" s="5" t="str">
        <f>C173</f>
        <v>Pilitowská Ela</v>
      </c>
      <c r="X175" s="101" t="s">
        <v>10</v>
      </c>
      <c r="Y175" s="29" t="str">
        <f>C175</f>
        <v>Doležel Ondřej</v>
      </c>
      <c r="Z175" s="30" t="s">
        <v>200</v>
      </c>
      <c r="AA175" s="31" t="s">
        <v>194</v>
      </c>
      <c r="AB175" s="31" t="s">
        <v>202</v>
      </c>
      <c r="AC175" s="31"/>
      <c r="AD175" s="32"/>
      <c r="AE175" s="26">
        <f t="shared" si="128"/>
        <v>0</v>
      </c>
      <c r="AF175" s="102" t="s">
        <v>7</v>
      </c>
      <c r="AG175" s="12">
        <f t="shared" si="129"/>
        <v>3</v>
      </c>
      <c r="AH175" s="64"/>
      <c r="AI175" t="str">
        <f>IF(OR( AND(A192=AJ175,A194=AK175 ),  AND(A194=AJ175,A192=AK175) ),"a",    IF(OR( AND(A202=AJ175,A204=AK175 ),  AND(A204=AJ175,A202=AK175) ),"b",  ""))</f>
        <v/>
      </c>
      <c r="AJ175">
        <f>IF(ISBLANK(U172), A172,0)</f>
        <v>53</v>
      </c>
      <c r="AK175">
        <f>IF(ISBLANK(U174), A174,0)</f>
        <v>95</v>
      </c>
      <c r="AO175" s="201"/>
      <c r="AP175" s="50">
        <f t="shared" ref="AP175:AP177" si="133">IF(OR(VALUE($AJ175)=0,VALUE($AK175)=0), "0",IF(LEN(Z175)&gt;0,IF(MID(Z175,1,1)&lt;&gt;"-",IF(MOD(ABS(Z175),100)&gt;9,MOD(ABS(Z175),100)+2,11),MOD(ABS(Z175),100)),0)+IF(LEN(AA175)&gt;0,IF(MID(AA175,1,1)&lt;&gt;"-",IF(MOD(ABS(AA175),100)&gt;9,MOD(ABS(AA175),100)+2,11),MOD(ABS(AA175),100)),0)+IF(LEN(AB175)&gt;0,IF(MID(AB175,1,1)&lt;&gt;"-",IF(MOD(ABS(AB175),100)&gt;9,MOD(ABS(AB175),100)+2,11),MOD(ABS(AB175),100)),0)+IF(LEN(AC175)&gt;0,IF(MID(AC175,1,1)&lt;&gt;"-",IF(MOD(ABS(AC175),100)&gt;9,MOD(ABS(AC175),100)+2,11),MOD(ABS(AC175),100)),0)+IF(LEN(AD175)&gt;0,IF(MID(AD175,1,1)&lt;&gt;"-",IF(MOD(ABS(AD175),100)&gt;9,MOD(ABS(AD175),100)+2,11),MOD(ABS(AD175),100)),0))</f>
        <v>19</v>
      </c>
      <c r="AQ175" s="49">
        <f t="shared" si="132"/>
        <v>33</v>
      </c>
      <c r="AR175" s="93">
        <f t="shared" si="130"/>
        <v>-14</v>
      </c>
    </row>
    <row r="176" spans="1:46" ht="13.5" thickBot="1">
      <c r="A176" s="128">
        <v>72</v>
      </c>
      <c r="B176" s="130">
        <v>3</v>
      </c>
      <c r="C176" s="20" t="str">
        <f>IF(A176&gt;0,IF(VLOOKUP(A176,seznam!$A$2:$C$152,3)&gt;0,VLOOKUP(A176,seznam!$A$2:$C$152,3),"------"),"------")</f>
        <v>Boskovice</v>
      </c>
      <c r="D176" s="132">
        <f>L172</f>
        <v>3</v>
      </c>
      <c r="E176" s="132" t="str">
        <f>K172</f>
        <v>:</v>
      </c>
      <c r="F176" s="134">
        <f>J172</f>
        <v>1</v>
      </c>
      <c r="G176" s="136">
        <f>L174</f>
        <v>0</v>
      </c>
      <c r="H176" s="132" t="str">
        <f>K174</f>
        <v>:</v>
      </c>
      <c r="I176" s="134">
        <f>J174</f>
        <v>3</v>
      </c>
      <c r="J176" s="138"/>
      <c r="K176" s="139"/>
      <c r="L176" s="154"/>
      <c r="M176" s="136">
        <f>AG174</f>
        <v>0</v>
      </c>
      <c r="N176" s="132" t="str">
        <f>AF174</f>
        <v>:</v>
      </c>
      <c r="O176" s="158">
        <f>AE174</f>
        <v>3</v>
      </c>
      <c r="P176" s="144">
        <f>D176+G176+M176</f>
        <v>3</v>
      </c>
      <c r="Q176" s="132" t="s">
        <v>7</v>
      </c>
      <c r="R176" s="134">
        <f>F176+I176+O176</f>
        <v>7</v>
      </c>
      <c r="S176" s="146">
        <f>IF(D176&gt;F176,2,IF(AND(D176&lt;F176,E176=":"),1,0))+IF(G176&gt;I176,2,IF(AND(G176&lt;I176,H176=":"),1,0))+IF(M176&gt;O176,2,IF(AND(M176&lt;O176,N176=":"),1,0))</f>
        <v>4</v>
      </c>
      <c r="T176" s="188">
        <v>4</v>
      </c>
      <c r="U176" s="122"/>
      <c r="V176" s="28">
        <v>5</v>
      </c>
      <c r="W176" s="5" t="str">
        <f>C175</f>
        <v>Doležel Ondřej</v>
      </c>
      <c r="X176" s="101" t="s">
        <v>10</v>
      </c>
      <c r="Y176" s="29" t="str">
        <f>C179</f>
        <v>Kaderka Jindřich</v>
      </c>
      <c r="Z176" s="30" t="s">
        <v>204</v>
      </c>
      <c r="AA176" s="31" t="s">
        <v>193</v>
      </c>
      <c r="AB176" s="31" t="s">
        <v>212</v>
      </c>
      <c r="AC176" s="31"/>
      <c r="AD176" s="32"/>
      <c r="AE176" s="26">
        <f t="shared" si="128"/>
        <v>3</v>
      </c>
      <c r="AF176" s="102" t="s">
        <v>7</v>
      </c>
      <c r="AG176" s="12">
        <f t="shared" si="129"/>
        <v>0</v>
      </c>
      <c r="AH176" s="64"/>
      <c r="AI176" t="str">
        <f>IF(OR( AND(A192=AJ176,A194=AK176 ),  AND(A194=AJ176,A192=AK176) ),"a",    IF(OR( AND(A202=AJ176,A204=AK176 ),  AND(A204=AJ176,A202=AK176) ),"b",  ""))</f>
        <v>a</v>
      </c>
      <c r="AJ176">
        <f>IF(ISBLANK(U174), A174,0)</f>
        <v>95</v>
      </c>
      <c r="AK176">
        <f>IF(ISBLANK(U178), A178,0)</f>
        <v>107</v>
      </c>
      <c r="AO176" s="200" t="str">
        <f t="shared" ref="AO176" si="134">IF($S176=0,"", IF(COUNTIF($S$172:$S$178,$S176)&gt;1, "",  _xlfn.RANK.EQ($S176,$S$172:$S$178,0)  ))</f>
        <v/>
      </c>
      <c r="AP176" s="50">
        <f t="shared" si="133"/>
        <v>33</v>
      </c>
      <c r="AQ176" s="49">
        <f t="shared" si="132"/>
        <v>12</v>
      </c>
      <c r="AR176" s="93">
        <f t="shared" si="130"/>
        <v>21</v>
      </c>
      <c r="AS176" s="75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-28</v>
      </c>
      <c r="AT176" t="str">
        <f>IF($A176&gt;0,IF(VLOOKUP($A176,seznam!$A$2:$C$152,2)&gt;0,VLOOKUP($A176,seznam!$A$2:$C$152,2),"------"),"------")</f>
        <v>Ryšávka Matěj</v>
      </c>
    </row>
    <row r="177" spans="1:46" ht="13.5" thickBot="1">
      <c r="A177" s="128"/>
      <c r="B177" s="150"/>
      <c r="C177" s="27" t="str">
        <f>IF(A176&gt;0,IF(VLOOKUP(A176,seznam!$A$2:$C$152,2)&gt;0,VLOOKUP(A176,seznam!$A$2:$C$152,2),"------"),"------")</f>
        <v>Ryšávka Matěj</v>
      </c>
      <c r="D177" s="151"/>
      <c r="E177" s="151"/>
      <c r="F177" s="152"/>
      <c r="G177" s="153"/>
      <c r="H177" s="151"/>
      <c r="I177" s="152"/>
      <c r="J177" s="155"/>
      <c r="K177" s="156"/>
      <c r="L177" s="157"/>
      <c r="M177" s="153"/>
      <c r="N177" s="151"/>
      <c r="O177" s="159"/>
      <c r="P177" s="160"/>
      <c r="Q177" s="151"/>
      <c r="R177" s="152"/>
      <c r="S177" s="161"/>
      <c r="T177" s="186"/>
      <c r="U177" s="122"/>
      <c r="V177" s="34">
        <v>6</v>
      </c>
      <c r="W177" s="6" t="str">
        <f>C177</f>
        <v>Ryšávka Matěj</v>
      </c>
      <c r="X177" s="103" t="s">
        <v>10</v>
      </c>
      <c r="Y177" s="35" t="str">
        <f>C173</f>
        <v>Pilitowská Ela</v>
      </c>
      <c r="Z177" s="36" t="s">
        <v>213</v>
      </c>
      <c r="AA177" s="37" t="s">
        <v>205</v>
      </c>
      <c r="AB177" s="37" t="s">
        <v>205</v>
      </c>
      <c r="AC177" s="37" t="s">
        <v>205</v>
      </c>
      <c r="AD177" s="38"/>
      <c r="AE177" s="74">
        <f t="shared" si="128"/>
        <v>3</v>
      </c>
      <c r="AF177" s="104" t="s">
        <v>7</v>
      </c>
      <c r="AG177" s="19">
        <f t="shared" si="129"/>
        <v>1</v>
      </c>
      <c r="AH177" s="64"/>
      <c r="AI177" t="str">
        <f>IF(OR( AND(A192=AJ177,A194=AK177 ),  AND(A194=AJ177,A192=AK177) ),"a",    IF(OR( AND(A202=AJ177,A204=AK177 ),  AND(A204=AJ177,A202=AK177) ),"b",  ""))</f>
        <v>b</v>
      </c>
      <c r="AJ177">
        <f>IF(ISBLANK(U176), A176,0)</f>
        <v>72</v>
      </c>
      <c r="AK177">
        <f>IF(ISBLANK(U172), A172,0)</f>
        <v>53</v>
      </c>
      <c r="AO177" s="201"/>
      <c r="AP177" s="50">
        <f t="shared" si="133"/>
        <v>40</v>
      </c>
      <c r="AQ177" s="49">
        <f t="shared" si="132"/>
        <v>32</v>
      </c>
      <c r="AR177" s="93">
        <f t="shared" si="130"/>
        <v>8</v>
      </c>
    </row>
    <row r="178" spans="1:46">
      <c r="A178" s="128">
        <v>107</v>
      </c>
      <c r="B178" s="130">
        <v>4</v>
      </c>
      <c r="C178" s="20" t="str">
        <f>IF(A178&gt;0,IF(VLOOKUP(A178,seznam!$A$2:$C$152,3)&gt;0,VLOOKUP(A178,seznam!$A$2:$C$152,3),"------"),"------")</f>
        <v>V. Opatovice</v>
      </c>
      <c r="D178" s="132">
        <f>O172</f>
        <v>2</v>
      </c>
      <c r="E178" s="132" t="str">
        <f>N172</f>
        <v>:</v>
      </c>
      <c r="F178" s="134">
        <f>M172</f>
        <v>3</v>
      </c>
      <c r="G178" s="136">
        <f>O174</f>
        <v>0</v>
      </c>
      <c r="H178" s="132" t="str">
        <f>N174</f>
        <v>:</v>
      </c>
      <c r="I178" s="134">
        <f>M174</f>
        <v>3</v>
      </c>
      <c r="J178" s="136">
        <f>O176</f>
        <v>3</v>
      </c>
      <c r="K178" s="132" t="str">
        <f>N176</f>
        <v>:</v>
      </c>
      <c r="L178" s="134">
        <f>M176</f>
        <v>0</v>
      </c>
      <c r="M178" s="138"/>
      <c r="N178" s="139"/>
      <c r="O178" s="140"/>
      <c r="P178" s="144">
        <f>D178+G178+J178</f>
        <v>5</v>
      </c>
      <c r="Q178" s="132" t="s">
        <v>7</v>
      </c>
      <c r="R178" s="134">
        <f>F178+I178+L178</f>
        <v>6</v>
      </c>
      <c r="S178" s="146">
        <f>IF(D178&gt;F178,2,IF(AND(D178&lt;F178,E178=":"),1,0))+IF(G178&gt;I178,2,IF(AND(G178&lt;I178,H178=":"),1,0))+IF(J178&gt;L178,2,IF(AND(J178&lt;L178,K178=":"),1,0))</f>
        <v>4</v>
      </c>
      <c r="T178" s="148">
        <v>2</v>
      </c>
      <c r="U178" s="123"/>
      <c r="AH178" s="64"/>
      <c r="AO178" s="200" t="str">
        <f t="shared" ref="AO178" si="135">IF($S178=0,"", IF(COUNTIF($S$172:$S$178,$S178)&gt;1, "",  _xlfn.RANK.EQ($S178,$S$172:$S$178,0)  ))</f>
        <v/>
      </c>
      <c r="AP178" s="47"/>
      <c r="AR178" s="93"/>
      <c r="AS178" s="75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-13</v>
      </c>
      <c r="AT178" t="str">
        <f>IF($A178&gt;0,IF(VLOOKUP($A178,seznam!$A$2:$C$152,2)&gt;0,VLOOKUP($A178,seznam!$A$2:$C$152,2),"------"),"------")</f>
        <v>Kaderka Jindřich</v>
      </c>
    </row>
    <row r="179" spans="1:46" ht="13.5" thickBot="1">
      <c r="A179" s="129"/>
      <c r="B179" s="131"/>
      <c r="C179" s="41" t="str">
        <f>IF(A178&gt;0,IF(VLOOKUP(A178,seznam!$A$2:$C$152,2)&gt;0,VLOOKUP(A178,seznam!$A$2:$C$152,2),"------"),"------")</f>
        <v>Kaderka Jindřich</v>
      </c>
      <c r="D179" s="133"/>
      <c r="E179" s="133"/>
      <c r="F179" s="135"/>
      <c r="G179" s="137"/>
      <c r="H179" s="133"/>
      <c r="I179" s="135"/>
      <c r="J179" s="137"/>
      <c r="K179" s="133"/>
      <c r="L179" s="135"/>
      <c r="M179" s="141"/>
      <c r="N179" s="142"/>
      <c r="O179" s="143"/>
      <c r="P179" s="145"/>
      <c r="Q179" s="133"/>
      <c r="R179" s="135"/>
      <c r="S179" s="147"/>
      <c r="T179" s="187"/>
      <c r="U179" s="123"/>
      <c r="AH179" s="64"/>
      <c r="AO179" s="201"/>
      <c r="AP179" s="47"/>
      <c r="AR179" s="93"/>
    </row>
    <row r="180" spans="1:46" ht="13.5" thickBot="1">
      <c r="T180" s="85"/>
      <c r="AH180" s="64"/>
      <c r="AP180" s="47"/>
      <c r="AR180" s="93"/>
    </row>
    <row r="181" spans="1:46" ht="13.5" thickBot="1">
      <c r="A181" s="44" t="s">
        <v>2</v>
      </c>
      <c r="B181" s="126" t="s">
        <v>19</v>
      </c>
      <c r="C181" s="127"/>
      <c r="D181" s="168">
        <v>1</v>
      </c>
      <c r="E181" s="169"/>
      <c r="F181" s="170"/>
      <c r="G181" s="171">
        <v>2</v>
      </c>
      <c r="H181" s="169"/>
      <c r="I181" s="170"/>
      <c r="J181" s="171">
        <v>3</v>
      </c>
      <c r="K181" s="169"/>
      <c r="L181" s="170"/>
      <c r="M181" s="171">
        <v>4</v>
      </c>
      <c r="N181" s="169"/>
      <c r="O181" s="172"/>
      <c r="P181" s="168" t="s">
        <v>4</v>
      </c>
      <c r="Q181" s="173"/>
      <c r="R181" s="174"/>
      <c r="S181" s="51" t="s">
        <v>5</v>
      </c>
      <c r="T181" s="45" t="s">
        <v>6</v>
      </c>
      <c r="AH181" s="64"/>
      <c r="AO181" s="16" t="s">
        <v>6</v>
      </c>
      <c r="AP181" s="47"/>
      <c r="AR181" s="93"/>
    </row>
    <row r="182" spans="1:46" ht="13.5" thickBot="1">
      <c r="A182" s="175">
        <v>60</v>
      </c>
      <c r="B182" s="176">
        <v>1</v>
      </c>
      <c r="C182" s="20" t="str">
        <f>IF(A182&gt;0,IF(VLOOKUP(A182,seznam!$A$2:$C$152,3)&gt;0,VLOOKUP(A182,seznam!$A$2:$C$152,3),"------"),"------")</f>
        <v>Blansko</v>
      </c>
      <c r="D182" s="177"/>
      <c r="E182" s="178"/>
      <c r="F182" s="179"/>
      <c r="G182" s="180">
        <f>AE185</f>
        <v>3</v>
      </c>
      <c r="H182" s="181" t="str">
        <f>AF185</f>
        <v>:</v>
      </c>
      <c r="I182" s="182">
        <f>AG185</f>
        <v>1</v>
      </c>
      <c r="J182" s="180">
        <f>AG187</f>
        <v>3</v>
      </c>
      <c r="K182" s="181" t="str">
        <f>AF187</f>
        <v>:</v>
      </c>
      <c r="L182" s="182">
        <f>AE187</f>
        <v>1</v>
      </c>
      <c r="M182" s="180">
        <f>AE182</f>
        <v>3</v>
      </c>
      <c r="N182" s="181" t="str">
        <f>AF182</f>
        <v>:</v>
      </c>
      <c r="O182" s="183">
        <f>AG182</f>
        <v>1</v>
      </c>
      <c r="P182" s="184">
        <f>G182+J182+M182</f>
        <v>9</v>
      </c>
      <c r="Q182" s="181" t="s">
        <v>7</v>
      </c>
      <c r="R182" s="182">
        <f>I182+L182+O182</f>
        <v>3</v>
      </c>
      <c r="S182" s="163">
        <f>IF(G182&gt;I182,2,IF(AND(G182&lt;I182,H182=":"),1,0))+IF(J182&gt;L182,2,IF(AND(J182&lt;L182,K182=":"),1,0))+IF(M182&gt;O182,2,IF(AND(M182&lt;O182,N182=":"),1,0))</f>
        <v>6</v>
      </c>
      <c r="T182" s="189">
        <v>1</v>
      </c>
      <c r="U182" s="122"/>
      <c r="V182" s="21">
        <v>1</v>
      </c>
      <c r="W182" s="4" t="str">
        <f>C183</f>
        <v>Záviška Jakub</v>
      </c>
      <c r="X182" s="99" t="s">
        <v>10</v>
      </c>
      <c r="Y182" s="22" t="str">
        <f>C189</f>
        <v>Smékal Adam</v>
      </c>
      <c r="Z182" s="23" t="s">
        <v>194</v>
      </c>
      <c r="AA182" s="24" t="s">
        <v>195</v>
      </c>
      <c r="AB182" s="24" t="s">
        <v>205</v>
      </c>
      <c r="AC182" s="24" t="s">
        <v>205</v>
      </c>
      <c r="AD182" s="25"/>
      <c r="AE182" s="26">
        <f t="shared" ref="AE182:AE185" si="136">IF(OR(VALUE($AJ182)=0,VALUE($AK182)=0), "0",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)</f>
        <v>3</v>
      </c>
      <c r="AF182" s="100" t="s">
        <v>7</v>
      </c>
      <c r="AG182" s="12">
        <f t="shared" ref="AG182:AG185" si="137">IF(OR(VALUE($AJ182)=0,VALUE($AK182)=0), "0",IF(AND(LEN(Z182)&gt;0,MID(Z182,1,1)="-"),"1","0")+IF(AND(LEN(AA182)&gt;0,MID(AA182,1,1)="-"),"1","0")+IF(AND(LEN(AB182)&gt;0,MID(AB182,1,1)="-"),"1","0")+IF(AND(LEN(AC182)&gt;0,MID(AC182,1,1)="-"),"1","0")+IF(AND(LEN(AD182)&gt;0,MID(AD182,1,1)="-"),"1","0"))</f>
        <v>1</v>
      </c>
      <c r="AH182" s="64"/>
      <c r="AI182" t="str">
        <f>IF(OR( AND(A196=AJ182,A198=AK182 ),  AND(A198=AJ182,A196=AK182) ),"a",    IF(OR( AND(A206=AJ182,A208=AK182 ),  AND(A208=AJ182,A206=AK182) ),"b",  ""))</f>
        <v>a</v>
      </c>
      <c r="AJ182">
        <f>IF(ISBLANK(U182), A182,0)</f>
        <v>60</v>
      </c>
      <c r="AK182">
        <f>IF(ISBLANK(U188), A188,0)</f>
        <v>108</v>
      </c>
      <c r="AO182" s="200">
        <f>IF($S182=0,"", IF(COUNTIF($S$182:$S$188,$S182)&gt;1, "",  _xlfn.RANK.EQ($S182,$S$182:$S$188,0)  ))</f>
        <v>1</v>
      </c>
      <c r="AP182" s="50">
        <f>IF(OR(VALUE($AJ182)=0,VALUE($AK182)=0), "0",IF(LEN(Z182)&gt;0,IF(MID(Z182,1,1)&lt;&gt;"-",IF(MOD(ABS(Z182),100)&gt;9,MOD(ABS(Z182),100)+2,11),MOD(ABS(Z182),100)),0)+IF(LEN(AA182)&gt;0,IF(MID(AA182,1,1)&lt;&gt;"-",IF(MOD(ABS(AA182),100)&gt;9,MOD(ABS(AA182),100)+2,11),MOD(ABS(AA182),100)),0)+IF(LEN(AB182)&gt;0,IF(MID(AB182,1,1)&lt;&gt;"-",IF(MOD(ABS(AB182),100)&gt;9,MOD(ABS(AB182),100)+2,11),MOD(ABS(AB182),100)),0)+IF(LEN(AC182)&gt;0,IF(MID(AC182,1,1)&lt;&gt;"-",IF(MOD(ABS(AC182),100)&gt;9,MOD(ABS(AC182),100)+2,11),MOD(ABS(AC182),100)),0)+IF(LEN(AD182)&gt;0,IF(MID(AD182,1,1)&lt;&gt;"-",IF(MOD(ABS(AD182),100)&gt;9,MOD(ABS(AD182),100)+2,11),MOD(ABS(AD182),100)),0))</f>
        <v>41</v>
      </c>
      <c r="AQ182" s="49">
        <f>IF(OR(VALUE($AJ182)=0,VALUE($AK182)=0), "0",IF(LEN(Z182)&gt;0,IF(MID(Z182,1,1)&lt;&gt;"-",MOD(Z182,100),IF(MOD(ABS(Z182),100)&gt;9,MOD(ABS(Z182),100)+2,11)),0)+IF(LEN(AA182)&gt;0,IF(MID(AA182,1,1)&lt;&gt;"-",MOD(AA182,100),IF(MOD(ABS(AA182),100)&gt;9,MOD(ABS(AA182),100)+2,11)),0)+IF(LEN(AB182)&gt;0,IF(MID(AB182,1,1)&lt;&gt;"-",MOD(AB182,100),IF(MOD(ABS(AB182),100)&gt;9,MOD(ABS(AB182),100)+2,11)),0)+IF(LEN(AC182)&gt;0,IF(MID(AC182,1,1)&lt;&gt;"-",MOD(AC182,100),IF(MOD(ABS(AC182),100)&gt;9,MOD(ABS(AC182),100)+2,11)),0)+IF(LEN(AD182)&gt;0,IF(MID(AD182,1,1)&lt;&gt;"-",MOD(AD182,100),IF(MOD(ABS(AD182),100)&gt;9,MOD(ABS(AD182),100)+2,11)),0))</f>
        <v>33</v>
      </c>
      <c r="AR182" s="93">
        <f>AP182-AQ182</f>
        <v>8</v>
      </c>
      <c r="AS182" s="75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33</v>
      </c>
      <c r="AT182" t="str">
        <f>IF($A182&gt;0,IF(VLOOKUP($A182,seznam!$A$2:$C$152,2)&gt;0,VLOOKUP($A182,seznam!$A$2:$C$152,2),"------"),"------")</f>
        <v>Záviška Jakub</v>
      </c>
    </row>
    <row r="183" spans="1:46" ht="13.5" thickBot="1">
      <c r="A183" s="128"/>
      <c r="B183" s="150"/>
      <c r="C183" s="27" t="str">
        <f>IF(A182&gt;0,IF(VLOOKUP(A182,seznam!$A$2:$C$152,2)&gt;0,VLOOKUP(A182,seznam!$A$2:$C$152,2),"------"),"------")</f>
        <v>Záviška Jakub</v>
      </c>
      <c r="D183" s="156"/>
      <c r="E183" s="156"/>
      <c r="F183" s="157"/>
      <c r="G183" s="153"/>
      <c r="H183" s="151"/>
      <c r="I183" s="152"/>
      <c r="J183" s="153"/>
      <c r="K183" s="151"/>
      <c r="L183" s="152"/>
      <c r="M183" s="153"/>
      <c r="N183" s="151"/>
      <c r="O183" s="159"/>
      <c r="P183" s="160"/>
      <c r="Q183" s="151"/>
      <c r="R183" s="152"/>
      <c r="S183" s="161"/>
      <c r="T183" s="186"/>
      <c r="U183" s="122"/>
      <c r="V183" s="28">
        <v>2</v>
      </c>
      <c r="W183" s="5" t="str">
        <f>C185</f>
        <v>Alexa David</v>
      </c>
      <c r="X183" s="101" t="s">
        <v>10</v>
      </c>
      <c r="Y183" s="29" t="str">
        <f>C187</f>
        <v>Záviška Jan</v>
      </c>
      <c r="Z183" s="30" t="s">
        <v>205</v>
      </c>
      <c r="AA183" s="31" t="s">
        <v>135</v>
      </c>
      <c r="AB183" s="31" t="s">
        <v>197</v>
      </c>
      <c r="AC183" s="31"/>
      <c r="AD183" s="32"/>
      <c r="AE183" s="26">
        <f t="shared" si="136"/>
        <v>3</v>
      </c>
      <c r="AF183" s="102" t="s">
        <v>7</v>
      </c>
      <c r="AG183" s="12">
        <f t="shared" si="137"/>
        <v>0</v>
      </c>
      <c r="AH183" s="64"/>
      <c r="AI183" t="str">
        <f>IF(OR( AND(A196=AJ183,A198=AK183 ),  AND(A198=AJ183,A196=AK183) ),"a",    IF(OR( AND(A206=AJ183,A208=AK183 ),  AND(A208=AJ183,A206=AK183) ),"b",  ""))</f>
        <v>b</v>
      </c>
      <c r="AJ183">
        <f>IF(ISBLANK(U184), A184,0)</f>
        <v>106</v>
      </c>
      <c r="AK183">
        <f>IF(ISBLANK(U186), A186,0)</f>
        <v>87</v>
      </c>
      <c r="AO183" s="201"/>
      <c r="AP183" s="50">
        <f>IF(OR(VALUE($AJ183)=0,VALUE($AK183)=0), "0",IF(LEN(Z183)&gt;0,IF(MID(Z183,1,1)&lt;&gt;"-",IF(MOD(ABS(Z183),100)&gt;9,MOD(ABS(Z183),100)+2,11),MOD(ABS(Z183),100)),0)+IF(LEN(AA183)&gt;0,IF(MID(AA183,1,1)&lt;&gt;"-",IF(MOD(ABS(AA183),100)&gt;9,MOD(ABS(AA183),100)+2,11),MOD(ABS(AA183),100)),0)+IF(LEN(AB183)&gt;0,IF(MID(AB183,1,1)&lt;&gt;"-",IF(MOD(ABS(AB183),100)&gt;9,MOD(ABS(AB183),100)+2,11),MOD(ABS(AB183),100)),0)+IF(LEN(AC183)&gt;0,IF(MID(AC183,1,1)&lt;&gt;"-",IF(MOD(ABS(AC183),100)&gt;9,MOD(ABS(AC183),100)+2,11),MOD(ABS(AC183),100)),0)+IF(LEN(AD183)&gt;0,IF(MID(AD183,1,1)&lt;&gt;"-",IF(MOD(ABS(AD183),100)&gt;9,MOD(ABS(AD183),100)+2,11),MOD(ABS(AD183),100)),0))</f>
        <v>33</v>
      </c>
      <c r="AQ183" s="49">
        <f>IF(OR(VALUE($AJ183)=0,VALUE($AK183)=0), "0",IF(LEN(Z183)&gt;0,IF(MID(Z183,1,1)&lt;&gt;"-",MOD(Z183,100),IF(MOD(ABS(Z183),100)&gt;9,MOD(ABS(Z183),100)+2,11)),0)+IF(LEN(AA183)&gt;0,IF(MID(AA183,1,1)&lt;&gt;"-",MOD(AA183,100),IF(MOD(ABS(AA183),100)&gt;9,MOD(ABS(AA183),100)+2,11)),0)+IF(LEN(AB183)&gt;0,IF(MID(AB183,1,1)&lt;&gt;"-",MOD(AB183,100),IF(MOD(ABS(AB183),100)&gt;9,MOD(ABS(AB183),100)+2,11)),0)+IF(LEN(AC183)&gt;0,IF(MID(AC183,1,1)&lt;&gt;"-",MOD(AC183,100),IF(MOD(ABS(AC183),100)&gt;9,MOD(ABS(AC183),100)+2,11)),0)+IF(LEN(AD183)&gt;0,IF(MID(AD183,1,1)&lt;&gt;"-",MOD(AD183,100),IF(MOD(ABS(AD183),100)&gt;9,MOD(ABS(AD183),100)+2,11)),0))</f>
        <v>20</v>
      </c>
      <c r="AR183" s="93">
        <f t="shared" ref="AR183:AR187" si="138">AP183-AQ183</f>
        <v>13</v>
      </c>
    </row>
    <row r="184" spans="1:46" ht="13.5" thickBot="1">
      <c r="A184" s="128">
        <v>106</v>
      </c>
      <c r="B184" s="130">
        <v>2</v>
      </c>
      <c r="C184" s="20" t="str">
        <f>IF(A184&gt;0,IF(VLOOKUP(A184,seznam!$A$2:$C$152,3)&gt;0,VLOOKUP(A184,seznam!$A$2:$C$152,3),"------"),"------")</f>
        <v>V. Opatovice</v>
      </c>
      <c r="D184" s="132">
        <f>I182</f>
        <v>1</v>
      </c>
      <c r="E184" s="132" t="str">
        <f>H182</f>
        <v>:</v>
      </c>
      <c r="F184" s="134">
        <f>G182</f>
        <v>3</v>
      </c>
      <c r="G184" s="138"/>
      <c r="H184" s="139"/>
      <c r="I184" s="154"/>
      <c r="J184" s="136">
        <f>AE183</f>
        <v>3</v>
      </c>
      <c r="K184" s="132" t="str">
        <f>AF183</f>
        <v>:</v>
      </c>
      <c r="L184" s="134">
        <f>AG183</f>
        <v>0</v>
      </c>
      <c r="M184" s="136">
        <f>AE186</f>
        <v>2</v>
      </c>
      <c r="N184" s="132" t="str">
        <f>AF186</f>
        <v>:</v>
      </c>
      <c r="O184" s="158">
        <f>AG186</f>
        <v>3</v>
      </c>
      <c r="P184" s="144">
        <f>D184+J184+M184</f>
        <v>6</v>
      </c>
      <c r="Q184" s="132" t="s">
        <v>7</v>
      </c>
      <c r="R184" s="134">
        <f>F184+L184+O184</f>
        <v>6</v>
      </c>
      <c r="S184" s="146">
        <f>IF(D184&gt;F184,2,IF(AND(D184&lt;F184,E184=":"),1,0))+IF(J184&gt;L184,2,IF(AND(J184&lt;L184,K184=":"),1,0))+IF(M184&gt;O184,2,IF(AND(M184&lt;O184,N184=":"),1,0))</f>
        <v>4</v>
      </c>
      <c r="T184" s="188">
        <v>3</v>
      </c>
      <c r="U184" s="122"/>
      <c r="V184" s="28">
        <v>3</v>
      </c>
      <c r="W184" s="5" t="str">
        <f>C189</f>
        <v>Smékal Adam</v>
      </c>
      <c r="X184" s="17" t="s">
        <v>10</v>
      </c>
      <c r="Y184" s="29" t="str">
        <f>C187</f>
        <v>Záviška Jan</v>
      </c>
      <c r="Z184" s="30" t="s">
        <v>135</v>
      </c>
      <c r="AA184" s="31" t="s">
        <v>135</v>
      </c>
      <c r="AB184" s="31" t="s">
        <v>195</v>
      </c>
      <c r="AC184" s="31"/>
      <c r="AD184" s="32"/>
      <c r="AE184" s="26">
        <f t="shared" si="136"/>
        <v>3</v>
      </c>
      <c r="AF184" s="102" t="s">
        <v>7</v>
      </c>
      <c r="AG184" s="12">
        <f t="shared" si="137"/>
        <v>0</v>
      </c>
      <c r="AH184" s="64"/>
      <c r="AI184" t="str">
        <f>IF(OR( AND(A196=AJ184,A198=AK184 ),  AND(A198=AJ184,A196=AK184) ),"a",    IF(OR( AND(A206=AJ184,A208=AK184 ),  AND(A208=AJ184,A206=AK184) ),"b",  ""))</f>
        <v/>
      </c>
      <c r="AJ184">
        <f>IF(ISBLANK(U188), A188,0)</f>
        <v>108</v>
      </c>
      <c r="AK184">
        <f>IF(ISBLANK(U186), A186,0)</f>
        <v>87</v>
      </c>
      <c r="AO184" s="200">
        <f t="shared" ref="AO184" si="139">IF($S184=0,"", IF(COUNTIF($S$182:$S$188,$S184)&gt;1, "",  _xlfn.RANK.EQ($S184,$S$182:$S$188,0)  ))</f>
        <v>3</v>
      </c>
      <c r="AP184" s="50">
        <f>IF(OR(VALUE($AJ184)=0,VALUE($AK184)=0), "0",IF(LEN(Z184)&gt;0,IF(MID(Z184,1,1)&lt;&gt;"-",IF(MOD(ABS(Z184),100)&gt;9,MOD(ABS(Z184),100)+2,11),MOD(ABS(Z184),100)),0)+IF(LEN(AA184)&gt;0,IF(MID(AA184,1,1)&lt;&gt;"-",IF(MOD(ABS(AA184),100)&gt;9,MOD(ABS(AA184),100)+2,11),MOD(ABS(AA184),100)),0)+IF(LEN(AB184)&gt;0,IF(MID(AB184,1,1)&lt;&gt;"-",IF(MOD(ABS(AB184),100)&gt;9,MOD(ABS(AB184),100)+2,11),MOD(ABS(AB184),100)),0)+IF(LEN(AC184)&gt;0,IF(MID(AC184,1,1)&lt;&gt;"-",IF(MOD(ABS(AC184),100)&gt;9,MOD(ABS(AC184),100)+2,11),MOD(ABS(AC184),100)),0)+IF(LEN(AD184)&gt;0,IF(MID(AD184,1,1)&lt;&gt;"-",IF(MOD(ABS(AD184),100)&gt;9,MOD(ABS(AD184),100)+2,11),MOD(ABS(AD184),100)),0))</f>
        <v>33</v>
      </c>
      <c r="AQ184" s="49">
        <f t="shared" ref="AQ184:AQ185" si="140">IF(OR(VALUE($AJ184)=0,VALUE($AK184)=0), "0",IF(LEN(Z184)&gt;0,IF(MID(Z184,1,1)&lt;&gt;"-",MOD(Z184,100),IF(MOD(ABS(Z184),100)&gt;9,MOD(ABS(Z184),100)+2,11)),0)+IF(LEN(AA184)&gt;0,IF(MID(AA184,1,1)&lt;&gt;"-",MOD(AA184,100),IF(MOD(ABS(AA184),100)&gt;9,MOD(ABS(AA184),100)+2,11)),0)+IF(LEN(AB184)&gt;0,IF(MID(AB184,1,1)&lt;&gt;"-",MOD(AB184,100),IF(MOD(ABS(AB184),100)&gt;9,MOD(ABS(AB184),100)+2,11)),0)+IF(LEN(AC184)&gt;0,IF(MID(AC184,1,1)&lt;&gt;"-",MOD(AC184,100),IF(MOD(ABS(AC184),100)&gt;9,MOD(ABS(AC184),100)+2,11)),0)+IF(LEN(AD184)&gt;0,IF(MID(AD184,1,1)&lt;&gt;"-",MOD(AD184,100),IF(MOD(ABS(AD184),100)&gt;9,MOD(ABS(AD184),100)+2,11)),0))</f>
        <v>16</v>
      </c>
      <c r="AR184" s="93">
        <f t="shared" si="138"/>
        <v>17</v>
      </c>
      <c r="AS184" s="75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0</v>
      </c>
      <c r="AT184" t="str">
        <f>IF($A184&gt;0,IF(VLOOKUP($A184,seznam!$A$2:$C$152,2)&gt;0,VLOOKUP($A184,seznam!$A$2:$C$152,2),"------"),"------")</f>
        <v>Alexa David</v>
      </c>
    </row>
    <row r="185" spans="1:46" ht="13.5" thickBot="1">
      <c r="A185" s="128"/>
      <c r="B185" s="150"/>
      <c r="C185" s="27" t="str">
        <f>IF(A184&gt;0,IF(VLOOKUP(A184,seznam!$A$2:$C$152,2)&gt;0,VLOOKUP(A184,seznam!$A$2:$C$152,2),"------"),"------")</f>
        <v>Alexa David</v>
      </c>
      <c r="D185" s="151"/>
      <c r="E185" s="151"/>
      <c r="F185" s="152"/>
      <c r="G185" s="155"/>
      <c r="H185" s="156"/>
      <c r="I185" s="157"/>
      <c r="J185" s="153"/>
      <c r="K185" s="151"/>
      <c r="L185" s="152"/>
      <c r="M185" s="153"/>
      <c r="N185" s="151"/>
      <c r="O185" s="159"/>
      <c r="P185" s="165"/>
      <c r="Q185" s="166"/>
      <c r="R185" s="167"/>
      <c r="S185" s="161"/>
      <c r="T185" s="186"/>
      <c r="U185" s="122"/>
      <c r="V185" s="28">
        <v>4</v>
      </c>
      <c r="W185" s="5" t="str">
        <f>C183</f>
        <v>Záviška Jakub</v>
      </c>
      <c r="X185" s="101" t="s">
        <v>10</v>
      </c>
      <c r="Y185" s="29" t="str">
        <f>C185</f>
        <v>Alexa David</v>
      </c>
      <c r="Z185" s="30" t="s">
        <v>213</v>
      </c>
      <c r="AA185" s="31" t="s">
        <v>135</v>
      </c>
      <c r="AB185" s="31" t="s">
        <v>196</v>
      </c>
      <c r="AC185" s="31" t="s">
        <v>204</v>
      </c>
      <c r="AD185" s="32"/>
      <c r="AE185" s="26">
        <f t="shared" si="136"/>
        <v>3</v>
      </c>
      <c r="AF185" s="102" t="s">
        <v>7</v>
      </c>
      <c r="AG185" s="12">
        <f t="shared" si="137"/>
        <v>1</v>
      </c>
      <c r="AH185" s="64"/>
      <c r="AI185" t="str">
        <f>IF(OR( AND(A196=AJ185,A198=AK185 ),  AND(A198=AJ185,A196=AK185) ),"a",    IF(OR( AND(A206=AJ185,A208=AK185 ),  AND(A208=AJ185,A206=AK185) ),"b",  ""))</f>
        <v/>
      </c>
      <c r="AJ185">
        <f>IF(ISBLANK(U182), A182,0)</f>
        <v>60</v>
      </c>
      <c r="AK185">
        <f>IF(ISBLANK(U184), A184,0)</f>
        <v>106</v>
      </c>
      <c r="AO185" s="201"/>
      <c r="AP185" s="50">
        <f t="shared" ref="AP185" si="141">IF(OR(VALUE($AJ185)=0,VALUE($AK185)=0), "0",IF(LEN(Z185)&gt;0,IF(MID(Z185,1,1)&lt;&gt;"-",IF(MOD(ABS(Z185),100)&gt;9,MOD(ABS(Z185),100)+2,11),MOD(ABS(Z185),100)),0)+IF(LEN(AA185)&gt;0,IF(MID(AA185,1,1)&lt;&gt;"-",IF(MOD(ABS(AA185),100)&gt;9,MOD(ABS(AA185),100)+2,11),MOD(ABS(AA185),100)),0)+IF(LEN(AB185)&gt;0,IF(MID(AB185,1,1)&lt;&gt;"-",IF(MOD(ABS(AB185),100)&gt;9,MOD(ABS(AB185),100)+2,11),MOD(ABS(AB185),100)),0)+IF(LEN(AC185)&gt;0,IF(MID(AC185,1,1)&lt;&gt;"-",IF(MOD(ABS(AC185),100)&gt;9,MOD(ABS(AC185),100)+2,11),MOD(ABS(AC185),100)),0)+IF(LEN(AD185)&gt;0,IF(MID(AD185,1,1)&lt;&gt;"-",IF(MOD(ABS(AD185),100)&gt;9,MOD(ABS(AD185),100)+2,11),MOD(ABS(AD185),100)),0))</f>
        <v>41</v>
      </c>
      <c r="AQ185" s="49">
        <f t="shared" si="140"/>
        <v>31</v>
      </c>
      <c r="AR185" s="93">
        <f t="shared" si="138"/>
        <v>10</v>
      </c>
    </row>
    <row r="186" spans="1:46" ht="13.5" thickBot="1">
      <c r="A186" s="128">
        <v>87</v>
      </c>
      <c r="B186" s="130">
        <v>3</v>
      </c>
      <c r="C186" s="20" t="str">
        <f>IF(A186&gt;0,IF(VLOOKUP(A186,seznam!$A$2:$C$152,3)&gt;0,VLOOKUP(A186,seznam!$A$2:$C$152,3),"------"),"------")</f>
        <v>Blansko</v>
      </c>
      <c r="D186" s="132">
        <f>L182</f>
        <v>1</v>
      </c>
      <c r="E186" s="132" t="str">
        <f>K182</f>
        <v>:</v>
      </c>
      <c r="F186" s="134">
        <f>J182</f>
        <v>3</v>
      </c>
      <c r="G186" s="136">
        <f>L184</f>
        <v>0</v>
      </c>
      <c r="H186" s="132" t="str">
        <f>K184</f>
        <v>:</v>
      </c>
      <c r="I186" s="134">
        <f>J184</f>
        <v>3</v>
      </c>
      <c r="J186" s="138"/>
      <c r="K186" s="139"/>
      <c r="L186" s="154"/>
      <c r="M186" s="136">
        <f>AG184</f>
        <v>0</v>
      </c>
      <c r="N186" s="132" t="str">
        <f>AF184</f>
        <v>:</v>
      </c>
      <c r="O186" s="158">
        <f>AE184</f>
        <v>3</v>
      </c>
      <c r="P186" s="144">
        <f>D186+G186+M186</f>
        <v>1</v>
      </c>
      <c r="Q186" s="132" t="s">
        <v>7</v>
      </c>
      <c r="R186" s="134">
        <f>F186+I186+O186</f>
        <v>9</v>
      </c>
      <c r="S186" s="146">
        <f>IF(D186&gt;F186,2,IF(AND(D186&lt;F186,E186=":"),1,0))+IF(G186&gt;I186,2,IF(AND(G186&lt;I186,H186=":"),1,0))+IF(M186&gt;O186,2,IF(AND(M186&lt;O186,N186=":"),1,0))</f>
        <v>3</v>
      </c>
      <c r="T186" s="188">
        <v>4</v>
      </c>
      <c r="U186" s="122"/>
      <c r="V186" s="28">
        <v>5</v>
      </c>
      <c r="W186" s="5" t="str">
        <f>C185</f>
        <v>Alexa David</v>
      </c>
      <c r="X186" s="101" t="s">
        <v>10</v>
      </c>
      <c r="Y186" s="29" t="str">
        <f>C189</f>
        <v>Smékal Adam</v>
      </c>
      <c r="Z186" s="30" t="s">
        <v>203</v>
      </c>
      <c r="AA186" s="31" t="s">
        <v>198</v>
      </c>
      <c r="AB186" s="31" t="s">
        <v>197</v>
      </c>
      <c r="AC186" s="31" t="s">
        <v>194</v>
      </c>
      <c r="AD186" s="32" t="s">
        <v>199</v>
      </c>
      <c r="AE186" s="26">
        <f>IF(OR(VALUE($AJ186)=0,VALUE($AK186)=0), "0",IF(AND(LEN(Z186)&gt;0,MID(Z186,1,1)&lt;&gt;"-"),"1","0")+IF(AND(LEN(AA186)&gt;0,MID(AA186,1,1)&lt;&gt;"-"),"1","0")+IF(AND(LEN(AB186)&gt;0,MID(AB186,1,1)&lt;&gt;"-"),"1","0")+IF(AND(LEN(AC186)&gt;0,MID(AC186,1,1)&lt;&gt;"-"),"1","0")+IF(AND(LEN(AD186)&gt;0,MID(AD186,1,1)&lt;&gt;"-"),"1","0"))</f>
        <v>2</v>
      </c>
      <c r="AF186" s="102" t="s">
        <v>7</v>
      </c>
      <c r="AG186" s="12">
        <f>IF(OR(VALUE($AJ186)=0,VALUE($AK186)=0), "0",IF(AND(LEN(Z186)&gt;0,MID(Z186,1,1)="-"),"1","0")+IF(AND(LEN(AA186)&gt;0,MID(AA186,1,1)="-"),"1","0")+IF(AND(LEN(AB186)&gt;0,MID(AB186,1,1)="-"),"1","0")+IF(AND(LEN(AC186)&gt;0,MID(AC186,1,1)="-"),"1","0")+IF(AND(LEN(AD186)&gt;0,MID(AD186,1,1)="-"),"1","0"))</f>
        <v>3</v>
      </c>
      <c r="AH186" s="64"/>
      <c r="AI186" t="str">
        <f>IF(OR( AND(A196=AJ186,A198=AK186 ),  AND(A198=AJ186,A196=AK186) ),"a",    IF(OR( AND(A206=AJ186,A208=AK186 ),  AND(A208=AJ186,A206=AK186) ),"b",  ""))</f>
        <v/>
      </c>
      <c r="AJ186">
        <f>IF(ISBLANK(U184), A184,0)</f>
        <v>106</v>
      </c>
      <c r="AK186">
        <f>IF(ISBLANK(U188), A188,0)</f>
        <v>108</v>
      </c>
      <c r="AO186" s="200">
        <f t="shared" ref="AO186" si="142">IF($S186=0,"", IF(COUNTIF($S$182:$S$188,$S186)&gt;1, "",  _xlfn.RANK.EQ($S186,$S$182:$S$188,0)  ))</f>
        <v>4</v>
      </c>
      <c r="AP186" s="50">
        <f>IF(OR(VALUE($AJ186)=0,VALUE($AK186)=0), "0",IF(LEN(Z186)&gt;0,IF(MID(Z186,1,1)&lt;&gt;"-",IF(MOD(ABS(Z186),100)&gt;9,MOD(ABS(Z186),100)+2,11),MOD(ABS(Z186),100)),0)+IF(LEN(AA186)&gt;0,IF(MID(AA186,1,1)&lt;&gt;"-",IF(MOD(ABS(AA186),100)&gt;9,MOD(ABS(AA186),100)+2,11),MOD(ABS(AA186),100)),0)+IF(LEN(AB186)&gt;0,IF(MID(AB186,1,1)&lt;&gt;"-",IF(MOD(ABS(AB186),100)&gt;9,MOD(ABS(AB186),100)+2,11),MOD(ABS(AB186),100)),0)+IF(LEN(AC186)&gt;0,IF(MID(AC186,1,1)&lt;&gt;"-",IF(MOD(ABS(AC186),100)&gt;9,MOD(ABS(AC186),100)+2,11),MOD(ABS(AC186),100)),0)+IF(LEN(AD186)&gt;0,IF(MID(AD186,1,1)&lt;&gt;"-",IF(MOD(ABS(AD186),100)&gt;9,MOD(ABS(AD186),100)+2,11),MOD(ABS(AD186),100)),0))</f>
        <v>54</v>
      </c>
      <c r="AQ186" s="49">
        <f>IF(OR(VALUE($AJ186)=0,VALUE($AK186)=0), "0",IF(LEN(Z186)&gt;0,IF(MID(Z186,1,1)&lt;&gt;"-",MOD(Z186,100),IF(MOD(ABS(Z186),100)&gt;9,MOD(ABS(Z186),100)+2,11)),0)+IF(LEN(AA186)&gt;0,IF(MID(AA186,1,1)&lt;&gt;"-",MOD(AA186,100),IF(MOD(ABS(AA186),100)&gt;9,MOD(ABS(AA186),100)+2,11)),0)+IF(LEN(AB186)&gt;0,IF(MID(AB186,1,1)&lt;&gt;"-",MOD(AB186,100),IF(MOD(ABS(AB186),100)&gt;9,MOD(ABS(AB186),100)+2,11)),0)+IF(LEN(AC186)&gt;0,IF(MID(AC186,1,1)&lt;&gt;"-",MOD(AC186,100),IF(MOD(ABS(AC186),100)&gt;9,MOD(ABS(AC186),100)+2,11)),0)+IF(LEN(AD186)&gt;0,IF(MID(AD186,1,1)&lt;&gt;"-",MOD(AD186,100),IF(MOD(ABS(AD186),100)&gt;9,MOD(ABS(AD186),100)+2,11)),0))</f>
        <v>57</v>
      </c>
      <c r="AR186" s="93">
        <f t="shared" si="138"/>
        <v>-3</v>
      </c>
      <c r="AS186" s="75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-45</v>
      </c>
      <c r="AT186" t="str">
        <f>IF($A186&gt;0,IF(VLOOKUP($A186,seznam!$A$2:$C$152,2)&gt;0,VLOOKUP($A186,seznam!$A$2:$C$152,2),"------"),"------")</f>
        <v>Záviška Jan</v>
      </c>
    </row>
    <row r="187" spans="1:46" ht="13.5" thickBot="1">
      <c r="A187" s="128"/>
      <c r="B187" s="150"/>
      <c r="C187" s="27" t="str">
        <f>IF(A186&gt;0,IF(VLOOKUP(A186,seznam!$A$2:$C$152,2)&gt;0,VLOOKUP(A186,seznam!$A$2:$C$152,2),"------"),"------")</f>
        <v>Záviška Jan</v>
      </c>
      <c r="D187" s="151"/>
      <c r="E187" s="151"/>
      <c r="F187" s="152"/>
      <c r="G187" s="153"/>
      <c r="H187" s="151"/>
      <c r="I187" s="152"/>
      <c r="J187" s="155"/>
      <c r="K187" s="156"/>
      <c r="L187" s="157"/>
      <c r="M187" s="153"/>
      <c r="N187" s="151"/>
      <c r="O187" s="159"/>
      <c r="P187" s="160"/>
      <c r="Q187" s="151"/>
      <c r="R187" s="152"/>
      <c r="S187" s="161"/>
      <c r="T187" s="186"/>
      <c r="U187" s="122"/>
      <c r="V187" s="34">
        <v>6</v>
      </c>
      <c r="W187" s="6" t="str">
        <f>C187</f>
        <v>Záviška Jan</v>
      </c>
      <c r="X187" s="103" t="s">
        <v>10</v>
      </c>
      <c r="Y187" s="35" t="str">
        <f>C183</f>
        <v>Záviška Jakub</v>
      </c>
      <c r="Z187" s="36" t="s">
        <v>196</v>
      </c>
      <c r="AA187" s="37" t="s">
        <v>207</v>
      </c>
      <c r="AB187" s="37" t="s">
        <v>200</v>
      </c>
      <c r="AC187" s="37" t="s">
        <v>213</v>
      </c>
      <c r="AD187" s="38"/>
      <c r="AE187" s="74">
        <f>IF(OR(VALUE($AJ187)=0,VALUE($AK187)=0), "0",IF(AND(LEN(Z187)&gt;0,MID(Z187,1,1)&lt;&gt;"-"),"1","0")+IF(AND(LEN(AA187)&gt;0,MID(AA187,1,1)&lt;&gt;"-"),"1","0")+IF(AND(LEN(AB187)&gt;0,MID(AB187,1,1)&lt;&gt;"-"),"1","0")+IF(AND(LEN(AC187)&gt;0,MID(AC187,1,1)&lt;&gt;"-"),"1","0")+IF(AND(LEN(AD187)&gt;0,MID(AD187,1,1)&lt;&gt;"-"),"1","0"))</f>
        <v>1</v>
      </c>
      <c r="AF187" s="104" t="s">
        <v>7</v>
      </c>
      <c r="AG187" s="19">
        <f>IF(OR(VALUE($AJ187)=0,VALUE($AK187)=0), "0",IF(AND(LEN(Z187)&gt;0,MID(Z187,1,1)="-"),"1","0")+IF(AND(LEN(AA187)&gt;0,MID(AA187,1,1)="-"),"1","0")+IF(AND(LEN(AB187)&gt;0,MID(AB187,1,1)="-"),"1","0")+IF(AND(LEN(AC187)&gt;0,MID(AC187,1,1)="-"),"1","0")+IF(AND(LEN(AD187)&gt;0,MID(AD187,1,1)="-"),"1","0"))</f>
        <v>3</v>
      </c>
      <c r="AH187" s="64"/>
      <c r="AI187" t="str">
        <f>IF(OR( AND(A196=AJ187,A198=AK187 ),  AND(A198=AJ187,A196=AK187) ),"a",    IF(OR( AND(A206=AJ187,A208=AK187 ),  AND(A208=AJ187,A206=AK187) ),"b",  ""))</f>
        <v/>
      </c>
      <c r="AJ187">
        <f>IF(ISBLANK(U186), A186,0)</f>
        <v>87</v>
      </c>
      <c r="AK187">
        <f>IF(ISBLANK(U182), A182,0)</f>
        <v>60</v>
      </c>
      <c r="AO187" s="201"/>
      <c r="AP187" s="50">
        <f>IF(OR(VALUE($AJ187)=0,VALUE($AK187)=0), "0",IF(LEN(Z187)&gt;0,IF(MID(Z187,1,1)&lt;&gt;"-",IF(MOD(ABS(Z187),100)&gt;9,MOD(ABS(Z187),100)+2,11),MOD(ABS(Z187),100)),0)+IF(LEN(AA187)&gt;0,IF(MID(AA187,1,1)&lt;&gt;"-",IF(MOD(ABS(AA187),100)&gt;9,MOD(ABS(AA187),100)+2,11),MOD(ABS(AA187),100)),0)+IF(LEN(AB187)&gt;0,IF(MID(AB187,1,1)&lt;&gt;"-",IF(MOD(ABS(AB187),100)&gt;9,MOD(ABS(AB187),100)+2,11),MOD(ABS(AB187),100)),0)+IF(LEN(AC187)&gt;0,IF(MID(AC187,1,1)&lt;&gt;"-",IF(MOD(ABS(AC187),100)&gt;9,MOD(ABS(AC187),100)+2,11),MOD(ABS(AC187),100)),0)+IF(LEN(AD187)&gt;0,IF(MID(AD187,1,1)&lt;&gt;"-",IF(MOD(ABS(AD187),100)&gt;9,MOD(ABS(AD187),100)+2,11),MOD(ABS(AD187),100)),0))</f>
        <v>28</v>
      </c>
      <c r="AQ187" s="49">
        <f>IF(OR(VALUE($AJ187)=0,VALUE($AK187)=0), "0",IF(LEN(Z187)&gt;0,IF(MID(Z187,1,1)&lt;&gt;"-",MOD(Z187,100),IF(MOD(ABS(Z187),100)&gt;9,MOD(ABS(Z187),100)+2,11)),0)+IF(LEN(AA187)&gt;0,IF(MID(AA187,1,1)&lt;&gt;"-",MOD(AA187,100),IF(MOD(ABS(AA187),100)&gt;9,MOD(ABS(AA187),100)+2,11)),0)+IF(LEN(AB187)&gt;0,IF(MID(AB187,1,1)&lt;&gt;"-",MOD(AB187,100),IF(MOD(ABS(AB187),100)&gt;9,MOD(ABS(AB187),100)+2,11)),0)+IF(LEN(AC187)&gt;0,IF(MID(AC187,1,1)&lt;&gt;"-",MOD(AC187,100),IF(MOD(ABS(AC187),100)&gt;9,MOD(ABS(AC187),100)+2,11)),0)+IF(LEN(AD187)&gt;0,IF(MID(AD187,1,1)&lt;&gt;"-",MOD(AD187,100),IF(MOD(ABS(AD187),100)&gt;9,MOD(ABS(AD187),100)+2,11)),0))</f>
        <v>43</v>
      </c>
      <c r="AR187" s="93">
        <f t="shared" si="138"/>
        <v>-15</v>
      </c>
    </row>
    <row r="188" spans="1:46">
      <c r="A188" s="128">
        <v>108</v>
      </c>
      <c r="B188" s="130">
        <v>4</v>
      </c>
      <c r="C188" s="20" t="str">
        <f>IF(A188&gt;0,IF(VLOOKUP(A188,seznam!$A$2:$C$152,3)&gt;0,VLOOKUP(A188,seznam!$A$2:$C$152,3),"------"),"------")</f>
        <v>V. Opatovice</v>
      </c>
      <c r="D188" s="132">
        <f>O182</f>
        <v>1</v>
      </c>
      <c r="E188" s="132" t="str">
        <f>N182</f>
        <v>:</v>
      </c>
      <c r="F188" s="134">
        <f>M182</f>
        <v>3</v>
      </c>
      <c r="G188" s="136">
        <f>O184</f>
        <v>3</v>
      </c>
      <c r="H188" s="132" t="str">
        <f>N184</f>
        <v>:</v>
      </c>
      <c r="I188" s="134">
        <f>M184</f>
        <v>2</v>
      </c>
      <c r="J188" s="136">
        <f>O186</f>
        <v>3</v>
      </c>
      <c r="K188" s="132" t="str">
        <f>N186</f>
        <v>:</v>
      </c>
      <c r="L188" s="134">
        <f>M186</f>
        <v>0</v>
      </c>
      <c r="M188" s="138"/>
      <c r="N188" s="139"/>
      <c r="O188" s="140"/>
      <c r="P188" s="144">
        <f>D188+G188+J188</f>
        <v>7</v>
      </c>
      <c r="Q188" s="132" t="s">
        <v>7</v>
      </c>
      <c r="R188" s="134">
        <f>F188+I188+L188</f>
        <v>5</v>
      </c>
      <c r="S188" s="146">
        <f>IF(D188&gt;F188,2,IF(AND(D188&lt;F188,E188=":"),1,0))+IF(G188&gt;I188,2,IF(AND(G188&lt;I188,H188=":"),1,0))+IF(J188&gt;L188,2,IF(AND(J188&lt;L188,K188=":"),1,0))</f>
        <v>5</v>
      </c>
      <c r="T188" s="148">
        <v>2</v>
      </c>
      <c r="U188" s="123"/>
      <c r="AH188" s="64"/>
      <c r="AO188" s="200">
        <f t="shared" ref="AO188" si="143">IF($S188=0,"", IF(COUNTIF($S$182:$S$188,$S188)&gt;1, "",  _xlfn.RANK.EQ($S188,$S$182:$S$188,0)  ))</f>
        <v>2</v>
      </c>
      <c r="AP188" s="47"/>
      <c r="AR188" s="93"/>
      <c r="AS188" s="75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12</v>
      </c>
      <c r="AT188" t="str">
        <f>IF($A188&gt;0,IF(VLOOKUP($A188,seznam!$A$2:$C$152,2)&gt;0,VLOOKUP($A188,seznam!$A$2:$C$152,2),"------"),"------")</f>
        <v>Smékal Adam</v>
      </c>
    </row>
    <row r="189" spans="1:46" ht="13.5" thickBot="1">
      <c r="A189" s="129"/>
      <c r="B189" s="131"/>
      <c r="C189" s="41" t="str">
        <f>IF(A188&gt;0,IF(VLOOKUP(A188,seznam!$A$2:$C$152,2)&gt;0,VLOOKUP(A188,seznam!$A$2:$C$152,2),"------"),"------")</f>
        <v>Smékal Adam</v>
      </c>
      <c r="D189" s="133"/>
      <c r="E189" s="133"/>
      <c r="F189" s="135"/>
      <c r="G189" s="137"/>
      <c r="H189" s="133"/>
      <c r="I189" s="135"/>
      <c r="J189" s="137"/>
      <c r="K189" s="133"/>
      <c r="L189" s="135"/>
      <c r="M189" s="141"/>
      <c r="N189" s="142"/>
      <c r="O189" s="143"/>
      <c r="P189" s="145"/>
      <c r="Q189" s="133"/>
      <c r="R189" s="135"/>
      <c r="S189" s="147"/>
      <c r="T189" s="187"/>
      <c r="U189" s="123"/>
      <c r="AH189" s="64"/>
      <c r="AO189" s="201"/>
      <c r="AP189" s="47"/>
      <c r="AR189" s="93"/>
    </row>
    <row r="190" spans="1:46" ht="13.5" thickBot="1">
      <c r="T190" s="85"/>
      <c r="AH190" s="64"/>
      <c r="AP190" s="47"/>
      <c r="AR190" s="93"/>
    </row>
    <row r="191" spans="1:46" ht="13.5" thickBot="1">
      <c r="A191" s="44" t="s">
        <v>2</v>
      </c>
      <c r="B191" s="126" t="s">
        <v>30</v>
      </c>
      <c r="C191" s="127"/>
      <c r="D191" s="168">
        <v>1</v>
      </c>
      <c r="E191" s="169"/>
      <c r="F191" s="170"/>
      <c r="G191" s="171">
        <v>2</v>
      </c>
      <c r="H191" s="169"/>
      <c r="I191" s="170"/>
      <c r="J191" s="171">
        <v>3</v>
      </c>
      <c r="K191" s="169"/>
      <c r="L191" s="170"/>
      <c r="M191" s="171">
        <v>4</v>
      </c>
      <c r="N191" s="169"/>
      <c r="O191" s="172"/>
      <c r="P191" s="168" t="s">
        <v>4</v>
      </c>
      <c r="Q191" s="173"/>
      <c r="R191" s="174"/>
      <c r="S191" s="51" t="s">
        <v>5</v>
      </c>
      <c r="T191" s="45" t="s">
        <v>6</v>
      </c>
      <c r="AH191" s="64"/>
      <c r="AO191" s="16" t="s">
        <v>6</v>
      </c>
      <c r="AP191" s="47"/>
      <c r="AR191" s="93"/>
    </row>
    <row r="192" spans="1:46" ht="12.75" customHeight="1" thickBot="1">
      <c r="A192" s="175">
        <f>IF(ISNA(MATCH(1,T172:T179,0)),, INDEX(A172:A179,MATCH(1,T172:T179,0)))</f>
        <v>95</v>
      </c>
      <c r="B192" s="176">
        <v>1</v>
      </c>
      <c r="C192" s="20" t="str">
        <f>IF(A192&gt;0,IF(VLOOKUP(A192,seznam!$A$2:$C$152,3)&gt;0,VLOOKUP(A192,seznam!$A$2:$C$152,3),"------"),"------")</f>
        <v>Blansko</v>
      </c>
      <c r="D192" s="177"/>
      <c r="E192" s="178"/>
      <c r="F192" s="179"/>
      <c r="G192" s="180">
        <f>AE195</f>
        <v>3</v>
      </c>
      <c r="H192" s="181" t="str">
        <f>AF195</f>
        <v>:</v>
      </c>
      <c r="I192" s="182">
        <f>AG195</f>
        <v>0</v>
      </c>
      <c r="J192" s="180">
        <f>AG197</f>
        <v>3</v>
      </c>
      <c r="K192" s="181" t="str">
        <f>AF197</f>
        <v>:</v>
      </c>
      <c r="L192" s="182">
        <f>AE197</f>
        <v>0</v>
      </c>
      <c r="M192" s="180">
        <f>AE192</f>
        <v>3</v>
      </c>
      <c r="N192" s="181" t="str">
        <f>AF192</f>
        <v>:</v>
      </c>
      <c r="O192" s="183">
        <f>AG192</f>
        <v>0</v>
      </c>
      <c r="P192" s="184">
        <f>G192+J192+M192</f>
        <v>9</v>
      </c>
      <c r="Q192" s="181" t="s">
        <v>7</v>
      </c>
      <c r="R192" s="182">
        <f>I192+L192+O192</f>
        <v>0</v>
      </c>
      <c r="S192" s="163">
        <f>IF(G192&gt;I192,2,IF(AND(G192&lt;I192,H192=":"),1,0))+IF(J192&gt;L192,2,IF(AND(J192&lt;L192,K192=":"),1,0))+IF(M192&gt;O192,2,IF(AND(M192&lt;O192,N192=":"),1,0))</f>
        <v>6</v>
      </c>
      <c r="T192" s="189">
        <v>33</v>
      </c>
      <c r="U192" s="122"/>
      <c r="V192" s="21">
        <v>1</v>
      </c>
      <c r="W192" s="4" t="str">
        <f>C193</f>
        <v>Doležel Ondřej</v>
      </c>
      <c r="X192" s="99" t="s">
        <v>10</v>
      </c>
      <c r="Y192" s="22" t="str">
        <f>C199</f>
        <v>Smékal Adam</v>
      </c>
      <c r="Z192" s="23" t="s">
        <v>135</v>
      </c>
      <c r="AA192" s="24" t="s">
        <v>205</v>
      </c>
      <c r="AB192" s="24" t="s">
        <v>212</v>
      </c>
      <c r="AC192" s="24"/>
      <c r="AD192" s="25"/>
      <c r="AE192" s="26">
        <f t="shared" ref="AE192:AE197" si="144">IF(OR(VALUE($AJ192)=0,VALUE($AK192)=0), "0",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)</f>
        <v>3</v>
      </c>
      <c r="AF192" s="100" t="s">
        <v>7</v>
      </c>
      <c r="AG192" s="12">
        <f t="shared" ref="AG192:AG197" si="145">IF(OR(VALUE($AJ192)=0,VALUE($AK192)=0), "0",IF(AND(LEN(Z192)&gt;0,MID(Z192,1,1)="-"),"1","0")+IF(AND(LEN(AA192)&gt;0,MID(AA192,1,1)="-"),"1","0")+IF(AND(LEN(AB192)&gt;0,MID(AB192,1,1)="-"),"1","0")+IF(AND(LEN(AC192)&gt;0,MID(AC192,1,1)="-"),"1","0")+IF(AND(LEN(AD192)&gt;0,MID(AD192,1,1)="-"),"1","0"))</f>
        <v>0</v>
      </c>
      <c r="AH192" s="64"/>
      <c r="AJ192">
        <f>IF(ISBLANK(U192), A192,0)</f>
        <v>95</v>
      </c>
      <c r="AK192">
        <f>IF(ISBLANK(U198), A198,0)</f>
        <v>108</v>
      </c>
      <c r="AM192">
        <f>A192</f>
        <v>95</v>
      </c>
      <c r="AN192">
        <f>IF(ISBLANK(  T192),"",T192)</f>
        <v>33</v>
      </c>
      <c r="AO192" s="203">
        <f>IF($S192=0,"", IF(COUNTIF($S$192:$S$198,$S192)&gt;1, "",  _xlfn.RANK.EQ($S192,$S$192:$S$198,0)+($AI$170-1)*8  ))</f>
        <v>33</v>
      </c>
      <c r="AP192" s="50">
        <f>IF(OR(VALUE($AJ192)=0,VALUE($AK192)=0), "0",IF(LEN(Z192)&gt;0,IF(MID(Z192,1,1)&lt;&gt;"-",IF(MOD(ABS(Z192),100)&gt;9,MOD(ABS(Z192),100)+2,11),MOD(ABS(Z192),100)),0)+IF(LEN(AA192)&gt;0,IF(MID(AA192,1,1)&lt;&gt;"-",IF(MOD(ABS(AA192),100)&gt;9,MOD(ABS(AA192),100)+2,11),MOD(ABS(AA192),100)),0)+IF(LEN(AB192)&gt;0,IF(MID(AB192,1,1)&lt;&gt;"-",IF(MOD(ABS(AB192),100)&gt;9,MOD(ABS(AB192),100)+2,11),MOD(ABS(AB192),100)),0)+IF(LEN(AC192)&gt;0,IF(MID(AC192,1,1)&lt;&gt;"-",IF(MOD(ABS(AC192),100)&gt;9,MOD(ABS(AC192),100)+2,11),MOD(ABS(AC192),100)),0)+IF(LEN(AD192)&gt;0,IF(MID(AD192,1,1)&lt;&gt;"-",IF(MOD(ABS(AD192),100)&gt;9,MOD(ABS(AD192),100)+2,11),MOD(ABS(AD192),100)),0))</f>
        <v>33</v>
      </c>
      <c r="AQ192" s="49">
        <f>IF(OR(VALUE($AJ192)=0,VALUE($AK192)=0), "0",IF(LEN(Z192)&gt;0,IF(MID(Z192,1,1)&lt;&gt;"-",MOD(Z192,100),IF(MOD(ABS(Z192),100)&gt;9,MOD(ABS(Z192),100)+2,11)),0)+IF(LEN(AA192)&gt;0,IF(MID(AA192,1,1)&lt;&gt;"-",MOD(AA192,100),IF(MOD(ABS(AA192),100)&gt;9,MOD(ABS(AA192),100)+2,11)),0)+IF(LEN(AB192)&gt;0,IF(MID(AB192,1,1)&lt;&gt;"-",MOD(AB192,100),IF(MOD(ABS(AB192),100)&gt;9,MOD(ABS(AB192),100)+2,11)),0)+IF(LEN(AC192)&gt;0,IF(MID(AC192,1,1)&lt;&gt;"-",MOD(AC192,100),IF(MOD(ABS(AC192),100)&gt;9,MOD(ABS(AC192),100)+2,11)),0)+IF(LEN(AD192)&gt;0,IF(MID(AD192,1,1)&lt;&gt;"-",MOD(AD192,100),IF(MOD(ABS(AD192),100)&gt;9,MOD(ABS(AD192),100)+2,11)),0))</f>
        <v>12</v>
      </c>
      <c r="AR192" s="93">
        <f>AP192-AQ192</f>
        <v>21</v>
      </c>
      <c r="AS192" s="75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57</v>
      </c>
      <c r="AT192" t="str">
        <f>IF($A192&gt;0,IF(VLOOKUP($A192,seznam!$A$2:$C$152,2)&gt;0,VLOOKUP($A192,seznam!$A$2:$C$152,2),"------"),"------")</f>
        <v>Doležel Ondřej</v>
      </c>
    </row>
    <row r="193" spans="1:46" ht="12.75" customHeight="1" thickBot="1">
      <c r="A193" s="128"/>
      <c r="B193" s="150"/>
      <c r="C193" s="27" t="str">
        <f>IF(A192&gt;0,IF(VLOOKUP(A192,seznam!$A$2:$C$152,2)&gt;0,VLOOKUP(A192,seznam!$A$2:$C$152,2),"------"),"------")</f>
        <v>Doležel Ondřej</v>
      </c>
      <c r="D193" s="156"/>
      <c r="E193" s="156"/>
      <c r="F193" s="157"/>
      <c r="G193" s="153"/>
      <c r="H193" s="151"/>
      <c r="I193" s="152"/>
      <c r="J193" s="153"/>
      <c r="K193" s="151"/>
      <c r="L193" s="152"/>
      <c r="M193" s="153"/>
      <c r="N193" s="151"/>
      <c r="O193" s="159"/>
      <c r="P193" s="160"/>
      <c r="Q193" s="151"/>
      <c r="R193" s="152"/>
      <c r="S193" s="161"/>
      <c r="T193" s="186"/>
      <c r="U193" s="122"/>
      <c r="V193" s="28">
        <v>2</v>
      </c>
      <c r="W193" s="5" t="str">
        <f>C195</f>
        <v>Kaderka Jindřich</v>
      </c>
      <c r="X193" s="101" t="s">
        <v>10</v>
      </c>
      <c r="Y193" s="29" t="str">
        <f>C197</f>
        <v>Záviška Jakub</v>
      </c>
      <c r="Z193" s="30" t="s">
        <v>200</v>
      </c>
      <c r="AA193" s="31" t="s">
        <v>200</v>
      </c>
      <c r="AB193" s="31" t="s">
        <v>206</v>
      </c>
      <c r="AC193" s="31"/>
      <c r="AD193" s="32"/>
      <c r="AE193" s="26">
        <f t="shared" si="144"/>
        <v>0</v>
      </c>
      <c r="AF193" s="102" t="s">
        <v>7</v>
      </c>
      <c r="AG193" s="12">
        <f t="shared" si="145"/>
        <v>3</v>
      </c>
      <c r="AH193" s="64"/>
      <c r="AJ193">
        <f>IF(ISBLANK(U194), A194,0)</f>
        <v>107</v>
      </c>
      <c r="AK193">
        <f>IF(ISBLANK(U196), A196,0)</f>
        <v>60</v>
      </c>
      <c r="AO193" s="203"/>
      <c r="AP193" s="50">
        <f>IF(OR(VALUE($AJ193)=0,VALUE($AK193)=0), "0",IF(LEN(Z193)&gt;0,IF(MID(Z193,1,1)&lt;&gt;"-",IF(MOD(ABS(Z193),100)&gt;9,MOD(ABS(Z193),100)+2,11),MOD(ABS(Z193),100)),0)+IF(LEN(AA193)&gt;0,IF(MID(AA193,1,1)&lt;&gt;"-",IF(MOD(ABS(AA193),100)&gt;9,MOD(ABS(AA193),100)+2,11),MOD(ABS(AA193),100)),0)+IF(LEN(AB193)&gt;0,IF(MID(AB193,1,1)&lt;&gt;"-",IF(MOD(ABS(AB193),100)&gt;9,MOD(ABS(AB193),100)+2,11),MOD(ABS(AB193),100)),0)+IF(LEN(AC193)&gt;0,IF(MID(AC193,1,1)&lt;&gt;"-",IF(MOD(ABS(AC193),100)&gt;9,MOD(ABS(AC193),100)+2,11),MOD(ABS(AC193),100)),0)+IF(LEN(AD193)&gt;0,IF(MID(AD193,1,1)&lt;&gt;"-",IF(MOD(ABS(AD193),100)&gt;9,MOD(ABS(AD193),100)+2,11),MOD(ABS(AD193),100)),0))</f>
        <v>22</v>
      </c>
      <c r="AQ193" s="49">
        <f>IF(OR(VALUE($AJ193)=0,VALUE($AK193)=0), "0",IF(LEN(Z193)&gt;0,IF(MID(Z193,1,1)&lt;&gt;"-",MOD(Z193,100),IF(MOD(ABS(Z193),100)&gt;9,MOD(ABS(Z193),100)+2,11)),0)+IF(LEN(AA193)&gt;0,IF(MID(AA193,1,1)&lt;&gt;"-",MOD(AA193,100),IF(MOD(ABS(AA193),100)&gt;9,MOD(ABS(AA193),100)+2,11)),0)+IF(LEN(AB193)&gt;0,IF(MID(AB193,1,1)&lt;&gt;"-",MOD(AB193,100),IF(MOD(ABS(AB193),100)&gt;9,MOD(ABS(AB193),100)+2,11)),0)+IF(LEN(AC193)&gt;0,IF(MID(AC193,1,1)&lt;&gt;"-",MOD(AC193,100),IF(MOD(ABS(AC193),100)&gt;9,MOD(ABS(AC193),100)+2,11)),0)+IF(LEN(AD193)&gt;0,IF(MID(AD193,1,1)&lt;&gt;"-",MOD(AD193,100),IF(MOD(ABS(AD193),100)&gt;9,MOD(ABS(AD193),100)+2,11)),0))</f>
        <v>34</v>
      </c>
      <c r="AR193" s="93">
        <f t="shared" ref="AR193:AR197" si="146">AP193-AQ193</f>
        <v>-12</v>
      </c>
    </row>
    <row r="194" spans="1:46" ht="12.75" customHeight="1" thickBot="1">
      <c r="A194" s="128">
        <f>IF(ISNA(MATCH(2,T172:T179,0)),, INDEX(A172:A179,MATCH(2,T172:T179,0)))</f>
        <v>107</v>
      </c>
      <c r="B194" s="130">
        <v>2</v>
      </c>
      <c r="C194" s="20" t="str">
        <f>IF(A194&gt;0,IF(VLOOKUP(A194,seznam!$A$2:$C$152,3)&gt;0,VLOOKUP(A194,seznam!$A$2:$C$152,3),"------"),"------")</f>
        <v>V. Opatovice</v>
      </c>
      <c r="D194" s="132">
        <f>I192</f>
        <v>0</v>
      </c>
      <c r="E194" s="132" t="str">
        <f>H192</f>
        <v>:</v>
      </c>
      <c r="F194" s="134">
        <f>G192</f>
        <v>3</v>
      </c>
      <c r="G194" s="138"/>
      <c r="H194" s="139"/>
      <c r="I194" s="154"/>
      <c r="J194" s="136">
        <f>AE193</f>
        <v>0</v>
      </c>
      <c r="K194" s="132" t="str">
        <f>AF193</f>
        <v>:</v>
      </c>
      <c r="L194" s="134">
        <f>AG193</f>
        <v>3</v>
      </c>
      <c r="M194" s="136">
        <f>AE196</f>
        <v>0</v>
      </c>
      <c r="N194" s="132" t="str">
        <f>AF196</f>
        <v>:</v>
      </c>
      <c r="O194" s="158">
        <f>AG196</f>
        <v>3</v>
      </c>
      <c r="P194" s="144">
        <f>D194+J194+M194</f>
        <v>0</v>
      </c>
      <c r="Q194" s="132" t="s">
        <v>7</v>
      </c>
      <c r="R194" s="134">
        <f>F194+L194+O194</f>
        <v>9</v>
      </c>
      <c r="S194" s="146">
        <f>IF(D194&gt;F194,2,IF(AND(D194&lt;F194,E194=":"),1,0))+IF(J194&gt;L194,2,IF(AND(J194&lt;L194,K194=":"),1,0))+IF(M194&gt;O194,2,IF(AND(M194&lt;O194,N194=":"),1,0))</f>
        <v>3</v>
      </c>
      <c r="T194" s="188">
        <v>36</v>
      </c>
      <c r="U194" s="122"/>
      <c r="V194" s="28">
        <v>3</v>
      </c>
      <c r="W194" s="5" t="str">
        <f>C199</f>
        <v>Smékal Adam</v>
      </c>
      <c r="X194" s="17" t="s">
        <v>10</v>
      </c>
      <c r="Y194" s="29" t="str">
        <f>C197</f>
        <v>Záviška Jakub</v>
      </c>
      <c r="Z194" s="23">
        <f>IF(OR(ISNA(MATCH("a",AI182:AI187,0)), ISBLANK( INDEX(Z182:AD187,MATCH("a",AI182:AI187,0),1))  ),  "",   IF(INDEX(AJ182:AK187,MATCH("a",AI182:AI187,0),1)=AJ194,INDEX(Z182:AD187,MATCH("a",AI182:AI187,0),1),-1*INDEX(Z182:AD187,MATCH("a",AI182:AI187,0),1)))</f>
        <v>8</v>
      </c>
      <c r="AA194" s="25">
        <f>IF(OR(ISNA(MATCH("a",AI182:AI187,0)), ISBLANK( INDEX(Z182:AD187,MATCH("a",AI182:AI187,0),2))  ),  "",   IF(INDEX(AJ182:AK187,MATCH("a",AI182:AI187,0),1)=AJ194,INDEX(Z182:AD187,MATCH("a",AI182:AI187,0),2),-1*INDEX(Z182:AD187,MATCH("a",AI182:AI187,0),2)))</f>
        <v>-8</v>
      </c>
      <c r="AB194" s="24">
        <f>IF(OR(ISNA(MATCH("a",AI182:AI187,0)), ISBLANK( INDEX(Z182:AD187,MATCH("a",AI182:AI187,0),3))  ),  "",   IF(INDEX(AJ182:AK187,MATCH("a",AI182:AI187,0),1)=AJ194,INDEX(Z182:AD187,MATCH("a",AI182:AI187,0),3),-1*INDEX(Z182:AD187,MATCH("a",AI182:AI187,0),3)))</f>
        <v>-7</v>
      </c>
      <c r="AC194" s="24">
        <f>IF(OR(ISNA(MATCH("a",AI182:AI187,0)), ISBLANK( INDEX(Z182:AD187,MATCH("a",AI182:AI187,0),4))  ),  "",   IF(INDEX(AJ182:AK187,MATCH("a",AI182:AI187,0),1)=AJ194,INDEX(Z182:AD187,MATCH("a",AI182:AI187,0),4),-1*INDEX(Z182:AD187,MATCH("a",AI182:AI187,0),4)))</f>
        <v>-7</v>
      </c>
      <c r="AD194" s="114" t="str">
        <f>IF(OR(ISNA(MATCH("a",AI182:AI187,0)), ISBLANK( INDEX(Z182:AD187,MATCH("a",AI182:AI187,0),5))  ),  "",   IF(INDEX(AJ182:AK187,MATCH("a",AI182:AI187,0),1)=AJ194,INDEX(Z182:AD187,MATCH("a",AI182:AI187,0),5),-1*INDEX(Z182:AD187,MATCH("a",AI182:AI187,0),5)))</f>
        <v/>
      </c>
      <c r="AE194" s="26">
        <f t="shared" si="144"/>
        <v>1</v>
      </c>
      <c r="AF194" s="102" t="s">
        <v>7</v>
      </c>
      <c r="AG194" s="12">
        <f t="shared" si="145"/>
        <v>3</v>
      </c>
      <c r="AH194" s="64"/>
      <c r="AJ194">
        <f>IF(ISBLANK(U198), A198,0)</f>
        <v>108</v>
      </c>
      <c r="AK194">
        <f>IF(ISBLANK(U196), A196,0)</f>
        <v>60</v>
      </c>
      <c r="AM194">
        <f>A194</f>
        <v>107</v>
      </c>
      <c r="AN194">
        <f>IF(ISBLANK(  T194),"",T194)</f>
        <v>36</v>
      </c>
      <c r="AO194" s="203">
        <f t="shared" ref="AO194" si="147">IF($S194=0,"", IF(COUNTIF($S$192:$S$198,$S194)&gt;1, "",  _xlfn.RANK.EQ($S194,$S$192:$S$198,0)+($AI$170-1)*8  ))</f>
        <v>36</v>
      </c>
      <c r="AP194" s="50">
        <f>IF(OR(VALUE($AJ194)=0,VALUE($AK194)=0), "0",IF(LEN(Z194)&gt;0,IF(MID(Z194,1,1)&lt;&gt;"-",IF(MOD(ABS(Z194),100)&gt;9,MOD(ABS(Z194),100)+2,11),MOD(ABS(Z194),100)),0)+IF(LEN(AA194)&gt;0,IF(MID(AA194,1,1)&lt;&gt;"-",IF(MOD(ABS(AA194),100)&gt;9,MOD(ABS(AA194),100)+2,11),MOD(ABS(AA194),100)),0)+IF(LEN(AB194)&gt;0,IF(MID(AB194,1,1)&lt;&gt;"-",IF(MOD(ABS(AB194),100)&gt;9,MOD(ABS(AB194),100)+2,11),MOD(ABS(AB194),100)),0)+IF(LEN(AC194)&gt;0,IF(MID(AC194,1,1)&lt;&gt;"-",IF(MOD(ABS(AC194),100)&gt;9,MOD(ABS(AC194),100)+2,11),MOD(ABS(AC194),100)),0)+IF(LEN(AD194)&gt;0,IF(MID(AD194,1,1)&lt;&gt;"-",IF(MOD(ABS(AD194),100)&gt;9,MOD(ABS(AD194),100)+2,11),MOD(ABS(AD194),100)),0))</f>
        <v>33</v>
      </c>
      <c r="AQ194" s="49">
        <f t="shared" ref="AQ194:AQ197" si="148">IF(OR(VALUE($AJ194)=0,VALUE($AK194)=0), "0",IF(LEN(Z194)&gt;0,IF(MID(Z194,1,1)&lt;&gt;"-",MOD(Z194,100),IF(MOD(ABS(Z194),100)&gt;9,MOD(ABS(Z194),100)+2,11)),0)+IF(LEN(AA194)&gt;0,IF(MID(AA194,1,1)&lt;&gt;"-",MOD(AA194,100),IF(MOD(ABS(AA194),100)&gt;9,MOD(ABS(AA194),100)+2,11)),0)+IF(LEN(AB194)&gt;0,IF(MID(AB194,1,1)&lt;&gt;"-",MOD(AB194,100),IF(MOD(ABS(AB194),100)&gt;9,MOD(ABS(AB194),100)+2,11)),0)+IF(LEN(AC194)&gt;0,IF(MID(AC194,1,1)&lt;&gt;"-",MOD(AC194,100),IF(MOD(ABS(AC194),100)&gt;9,MOD(ABS(AC194),100)+2,11)),0)+IF(LEN(AD194)&gt;0,IF(MID(AD194,1,1)&lt;&gt;"-",MOD(AD194,100),IF(MOD(ABS(AD194),100)&gt;9,MOD(ABS(AD194),100)+2,11)),0))</f>
        <v>41</v>
      </c>
      <c r="AR194" s="93">
        <f t="shared" si="146"/>
        <v>-8</v>
      </c>
      <c r="AS194" s="75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-42</v>
      </c>
      <c r="AT194" t="str">
        <f>IF($A194&gt;0,IF(VLOOKUP($A194,seznam!$A$2:$C$152,2)&gt;0,VLOOKUP($A194,seznam!$A$2:$C$152,2),"------"),"------")</f>
        <v>Kaderka Jindřich</v>
      </c>
    </row>
    <row r="195" spans="1:46" ht="12.75" customHeight="1" thickBot="1">
      <c r="A195" s="128"/>
      <c r="B195" s="150"/>
      <c r="C195" s="27" t="str">
        <f>IF(A194&gt;0,IF(VLOOKUP(A194,seznam!$A$2:$C$152,2)&gt;0,VLOOKUP(A194,seznam!$A$2:$C$152,2),"------"),"------")</f>
        <v>Kaderka Jindřich</v>
      </c>
      <c r="D195" s="151"/>
      <c r="E195" s="151"/>
      <c r="F195" s="152"/>
      <c r="G195" s="155"/>
      <c r="H195" s="156"/>
      <c r="I195" s="157"/>
      <c r="J195" s="153"/>
      <c r="K195" s="151"/>
      <c r="L195" s="152"/>
      <c r="M195" s="153"/>
      <c r="N195" s="151"/>
      <c r="O195" s="159"/>
      <c r="P195" s="165"/>
      <c r="Q195" s="166"/>
      <c r="R195" s="167"/>
      <c r="S195" s="161"/>
      <c r="T195" s="186"/>
      <c r="U195" s="122"/>
      <c r="V195" s="28">
        <v>4</v>
      </c>
      <c r="W195" s="5" t="str">
        <f>C193</f>
        <v>Doležel Ondřej</v>
      </c>
      <c r="X195" s="101" t="s">
        <v>10</v>
      </c>
      <c r="Y195" s="29" t="str">
        <f>C195</f>
        <v>Kaderka Jindřich</v>
      </c>
      <c r="Z195" s="36" t="str">
        <f>IF(OR(ISNA(MATCH("a",AI172:AI177,0)), ISBLANK( INDEX(Z172:AD177,MATCH("a",AI172:AI177,0),1))  ),  "",   IF(INDEX(AJ172:AK177,MATCH("a",AI172:AI177,0),1)=AJ195,INDEX(Z172:AD177,MATCH("a",AI172:AI177,0),1),-1*INDEX(Z172:AD177,MATCH("a",AI172:AI177,0),1)))</f>
        <v>6</v>
      </c>
      <c r="AA195" s="37" t="str">
        <f>IF(OR(ISNA(MATCH("a",AI172:AI177,0)), ISBLANK( INDEX(Z172:AD177,MATCH("a",AI172:AI177,0),2))  ),  "",   IF(INDEX(AJ172:AK177,MATCH("a",AI172:AI177,0),1)=AJ195,INDEX(Z172:AD177,MATCH("a",AI172:AI177,0),2),-1*INDEX(Z172:AD177,MATCH("a",AI172:AI177,0),2)))</f>
        <v>5</v>
      </c>
      <c r="AB195" s="37" t="str">
        <f>IF(OR(ISNA(MATCH("a",AI172:AI177,0)), ISBLANK( INDEX(Z172:AD177,MATCH("a",AI172:AI177,0),3))  ),  "",   IF(INDEX(AJ172:AK177,MATCH("a",AI172:AI177,0),1)=AJ195,INDEX(Z172:AD177,MATCH("a",AI172:AI177,0),3),-1*INDEX(Z172:AD177,MATCH("a",AI172:AI177,0),3)))</f>
        <v>1</v>
      </c>
      <c r="AC195" s="37" t="str">
        <f>IF(OR(ISNA(MATCH("a",AI172:AI177,0)), ISBLANK( INDEX(Z172:AD177,MATCH("a",AI172:AI177,0),4))  ),  "",   IF(INDEX(AJ172:AK177,MATCH("a",AI172:AI177,0),1)=AJ195,INDEX(Z172:AD177,MATCH("a",AI172:AI177,0),4),-1*INDEX(Z172:AD177,MATCH("a",AI172:AI177,0),4)))</f>
        <v/>
      </c>
      <c r="AD195" s="115" t="str">
        <f>IF(OR(ISNA(MATCH("a",AI172:AI177,0)), ISBLANK( INDEX(Z172:AD177,MATCH("a",AI172:AI177,0),5))  ),  "",   IF(INDEX(AJ172:AK177,MATCH("a",AI172:AI177,0),1)=AJ195,INDEX(Z172:AD177,MATCH("a",AI172:AI177,0),5),-1*INDEX(Z172:AD177,MATCH("a",AI172:AI177,0),5)))</f>
        <v/>
      </c>
      <c r="AE195" s="26">
        <f t="shared" si="144"/>
        <v>3</v>
      </c>
      <c r="AF195" s="102" t="s">
        <v>7</v>
      </c>
      <c r="AG195" s="12">
        <f t="shared" si="145"/>
        <v>0</v>
      </c>
      <c r="AH195" s="64"/>
      <c r="AJ195">
        <f>IF(ISBLANK(U192), A192,0)</f>
        <v>95</v>
      </c>
      <c r="AK195">
        <f>IF(ISBLANK(U194), A194,0)</f>
        <v>107</v>
      </c>
      <c r="AO195" s="203"/>
      <c r="AP195" s="50">
        <f t="shared" ref="AP195:AP197" si="149">IF(OR(VALUE($AJ195)=0,VALUE($AK195)=0), "0",IF(LEN(Z195)&gt;0,IF(MID(Z195,1,1)&lt;&gt;"-",IF(MOD(ABS(Z195),100)&gt;9,MOD(ABS(Z195),100)+2,11),MOD(ABS(Z195),100)),0)+IF(LEN(AA195)&gt;0,IF(MID(AA195,1,1)&lt;&gt;"-",IF(MOD(ABS(AA195),100)&gt;9,MOD(ABS(AA195),100)+2,11),MOD(ABS(AA195),100)),0)+IF(LEN(AB195)&gt;0,IF(MID(AB195,1,1)&lt;&gt;"-",IF(MOD(ABS(AB195),100)&gt;9,MOD(ABS(AB195),100)+2,11),MOD(ABS(AB195),100)),0)+IF(LEN(AC195)&gt;0,IF(MID(AC195,1,1)&lt;&gt;"-",IF(MOD(ABS(AC195),100)&gt;9,MOD(ABS(AC195),100)+2,11),MOD(ABS(AC195),100)),0)+IF(LEN(AD195)&gt;0,IF(MID(AD195,1,1)&lt;&gt;"-",IF(MOD(ABS(AD195),100)&gt;9,MOD(ABS(AD195),100)+2,11),MOD(ABS(AD195),100)),0))</f>
        <v>33</v>
      </c>
      <c r="AQ195" s="49">
        <f t="shared" si="148"/>
        <v>12</v>
      </c>
      <c r="AR195" s="93">
        <f t="shared" si="146"/>
        <v>21</v>
      </c>
    </row>
    <row r="196" spans="1:46" ht="12.75" customHeight="1" thickBot="1">
      <c r="A196" s="128">
        <f>IF(ISNA(MATCH(1,T182:T189,0)),, INDEX(A182:A189,MATCH(1,T182:T189,0)))</f>
        <v>60</v>
      </c>
      <c r="B196" s="130">
        <v>3</v>
      </c>
      <c r="C196" s="20" t="str">
        <f>IF(A196&gt;0,IF(VLOOKUP(A196,seznam!$A$2:$C$152,3)&gt;0,VLOOKUP(A196,seznam!$A$2:$C$152,3),"------"),"------")</f>
        <v>Blansko</v>
      </c>
      <c r="D196" s="132">
        <f>L192</f>
        <v>0</v>
      </c>
      <c r="E196" s="132" t="str">
        <f>K192</f>
        <v>:</v>
      </c>
      <c r="F196" s="134">
        <f>J192</f>
        <v>3</v>
      </c>
      <c r="G196" s="136">
        <f>L194</f>
        <v>3</v>
      </c>
      <c r="H196" s="132" t="str">
        <f>K194</f>
        <v>:</v>
      </c>
      <c r="I196" s="134">
        <f>J194</f>
        <v>0</v>
      </c>
      <c r="J196" s="138"/>
      <c r="K196" s="139"/>
      <c r="L196" s="154"/>
      <c r="M196" s="136">
        <f>AG194</f>
        <v>3</v>
      </c>
      <c r="N196" s="132" t="str">
        <f>AF194</f>
        <v>:</v>
      </c>
      <c r="O196" s="158">
        <f>AE194</f>
        <v>1</v>
      </c>
      <c r="P196" s="144">
        <f>D196+G196+M196</f>
        <v>6</v>
      </c>
      <c r="Q196" s="132" t="s">
        <v>7</v>
      </c>
      <c r="R196" s="134">
        <f>F196+I196+O196</f>
        <v>4</v>
      </c>
      <c r="S196" s="146">
        <f>IF(D196&gt;F196,2,IF(AND(D196&lt;F196,E196=":"),1,0))+IF(G196&gt;I196,2,IF(AND(G196&lt;I196,H196=":"),1,0))+IF(M196&gt;O196,2,IF(AND(M196&lt;O196,N196=":"),1,0))</f>
        <v>5</v>
      </c>
      <c r="T196" s="185">
        <v>34</v>
      </c>
      <c r="U196" s="122"/>
      <c r="V196" s="28">
        <v>5</v>
      </c>
      <c r="W196" s="5" t="str">
        <f>C195</f>
        <v>Kaderka Jindřich</v>
      </c>
      <c r="X196" s="101" t="s">
        <v>10</v>
      </c>
      <c r="Y196" s="29" t="str">
        <f>C199</f>
        <v>Smékal Adam</v>
      </c>
      <c r="Z196" s="30" t="s">
        <v>213</v>
      </c>
      <c r="AA196" s="31" t="s">
        <v>203</v>
      </c>
      <c r="AB196" s="31" t="s">
        <v>194</v>
      </c>
      <c r="AC196" s="31"/>
      <c r="AD196" s="32"/>
      <c r="AE196" s="26">
        <f t="shared" si="144"/>
        <v>0</v>
      </c>
      <c r="AF196" s="102" t="s">
        <v>7</v>
      </c>
      <c r="AG196" s="12">
        <f t="shared" si="145"/>
        <v>3</v>
      </c>
      <c r="AH196" s="64"/>
      <c r="AJ196">
        <f>IF(ISBLANK(U194), A194,0)</f>
        <v>107</v>
      </c>
      <c r="AK196">
        <f>IF(ISBLANK(U198), A198,0)</f>
        <v>108</v>
      </c>
      <c r="AM196">
        <f>A196</f>
        <v>60</v>
      </c>
      <c r="AN196">
        <f>IF(ISBLANK(  T196),"",T196)</f>
        <v>34</v>
      </c>
      <c r="AO196" s="203">
        <f t="shared" ref="AO196" si="150">IF($S196=0,"", IF(COUNTIF($S$192:$S$198,$S196)&gt;1, "",  _xlfn.RANK.EQ($S196,$S$192:$S$198,0)+($AI$170-1)*8  ))</f>
        <v>34</v>
      </c>
      <c r="AP196" s="50">
        <f t="shared" si="149"/>
        <v>24</v>
      </c>
      <c r="AQ196" s="49">
        <f t="shared" si="148"/>
        <v>33</v>
      </c>
      <c r="AR196" s="93">
        <f t="shared" si="146"/>
        <v>-9</v>
      </c>
      <c r="AS196" s="75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5</v>
      </c>
      <c r="AT196" t="str">
        <f>IF($A196&gt;0,IF(VLOOKUP($A196,seznam!$A$2:$C$152,2)&gt;0,VLOOKUP($A196,seznam!$A$2:$C$152,2),"------"),"------")</f>
        <v>Záviška Jakub</v>
      </c>
    </row>
    <row r="197" spans="1:46" ht="13.5" customHeight="1" thickBot="1">
      <c r="A197" s="128"/>
      <c r="B197" s="150"/>
      <c r="C197" s="27" t="str">
        <f>IF(A196&gt;0,IF(VLOOKUP(A196,seznam!$A$2:$C$152,2)&gt;0,VLOOKUP(A196,seznam!$A$2:$C$152,2),"------"),"------")</f>
        <v>Záviška Jakub</v>
      </c>
      <c r="D197" s="151"/>
      <c r="E197" s="151"/>
      <c r="F197" s="152"/>
      <c r="G197" s="153"/>
      <c r="H197" s="151"/>
      <c r="I197" s="152"/>
      <c r="J197" s="155"/>
      <c r="K197" s="156"/>
      <c r="L197" s="157"/>
      <c r="M197" s="153"/>
      <c r="N197" s="151"/>
      <c r="O197" s="159"/>
      <c r="P197" s="160"/>
      <c r="Q197" s="151"/>
      <c r="R197" s="152"/>
      <c r="S197" s="161"/>
      <c r="T197" s="186"/>
      <c r="U197" s="122"/>
      <c r="V197" s="34">
        <v>6</v>
      </c>
      <c r="W197" s="6" t="str">
        <f>C197</f>
        <v>Záviška Jakub</v>
      </c>
      <c r="X197" s="103" t="s">
        <v>10</v>
      </c>
      <c r="Y197" s="35" t="str">
        <f>C193</f>
        <v>Doležel Ondřej</v>
      </c>
      <c r="Z197" s="36" t="s">
        <v>202</v>
      </c>
      <c r="AA197" s="37" t="s">
        <v>202</v>
      </c>
      <c r="AB197" s="37" t="s">
        <v>194</v>
      </c>
      <c r="AC197" s="37"/>
      <c r="AD197" s="38"/>
      <c r="AE197" s="74">
        <f t="shared" si="144"/>
        <v>0</v>
      </c>
      <c r="AF197" s="104" t="s">
        <v>7</v>
      </c>
      <c r="AG197" s="19">
        <f t="shared" si="145"/>
        <v>3</v>
      </c>
      <c r="AH197" s="64"/>
      <c r="AJ197">
        <f>IF(ISBLANK(U196), A196,0)</f>
        <v>60</v>
      </c>
      <c r="AK197">
        <f>IF(ISBLANK(U192), A192,0)</f>
        <v>95</v>
      </c>
      <c r="AO197" s="203"/>
      <c r="AP197" s="50">
        <f t="shared" si="149"/>
        <v>18</v>
      </c>
      <c r="AQ197" s="49">
        <f t="shared" si="148"/>
        <v>33</v>
      </c>
      <c r="AR197" s="93">
        <f t="shared" si="146"/>
        <v>-15</v>
      </c>
    </row>
    <row r="198" spans="1:46" ht="12.75" customHeight="1">
      <c r="A198" s="128">
        <f>IF(ISNA(MATCH(2,T182:T189,0)),, INDEX(A182:A189,MATCH(2,T182:T189,0)))</f>
        <v>108</v>
      </c>
      <c r="B198" s="130">
        <v>4</v>
      </c>
      <c r="C198" s="20" t="str">
        <f>IF(A198&gt;0,IF(VLOOKUP(A198,seznam!$A$2:$C$152,3)&gt;0,VLOOKUP(A198,seznam!$A$2:$C$152,3),"------"),"------")</f>
        <v>V. Opatovice</v>
      </c>
      <c r="D198" s="132">
        <f>O192</f>
        <v>0</v>
      </c>
      <c r="E198" s="132" t="str">
        <f>N192</f>
        <v>:</v>
      </c>
      <c r="F198" s="134">
        <f>M192</f>
        <v>3</v>
      </c>
      <c r="G198" s="136">
        <f>O194</f>
        <v>3</v>
      </c>
      <c r="H198" s="132" t="str">
        <f>N194</f>
        <v>:</v>
      </c>
      <c r="I198" s="134">
        <f>M194</f>
        <v>0</v>
      </c>
      <c r="J198" s="136">
        <f>O196</f>
        <v>1</v>
      </c>
      <c r="K198" s="132" t="str">
        <f>N196</f>
        <v>:</v>
      </c>
      <c r="L198" s="134">
        <f>M196</f>
        <v>3</v>
      </c>
      <c r="M198" s="138"/>
      <c r="N198" s="139"/>
      <c r="O198" s="140"/>
      <c r="P198" s="144">
        <f>D198+G198+J198</f>
        <v>4</v>
      </c>
      <c r="Q198" s="132" t="s">
        <v>7</v>
      </c>
      <c r="R198" s="134">
        <f>F198+I198+L198</f>
        <v>6</v>
      </c>
      <c r="S198" s="146">
        <f>IF(D198&gt;F198,2,IF(AND(D198&lt;F198,E198=":"),1,0))+IF(G198&gt;I198,2,IF(AND(G198&lt;I198,H198=":"),1,0))+IF(J198&gt;L198,2,IF(AND(J198&lt;L198,K198=":"),1,0))</f>
        <v>4</v>
      </c>
      <c r="T198" s="148">
        <v>35</v>
      </c>
      <c r="U198" s="123"/>
      <c r="AH198" s="64"/>
      <c r="AM198">
        <f>A198</f>
        <v>108</v>
      </c>
      <c r="AN198">
        <f>IF(ISBLANK(  T198),"",T198)</f>
        <v>35</v>
      </c>
      <c r="AO198" s="203">
        <f t="shared" ref="AO198" si="151">IF($S198=0,"", IF(COUNTIF($S$192:$S$198,$S198)&gt;1, "",  _xlfn.RANK.EQ($S198,$S$192:$S$198,0)+($AI$170-1)*8  ))</f>
        <v>35</v>
      </c>
      <c r="AP198" s="47"/>
      <c r="AR198" s="93"/>
      <c r="AS198" s="75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-20</v>
      </c>
      <c r="AT198" t="str">
        <f>IF($A198&gt;0,IF(VLOOKUP($A198,seznam!$A$2:$C$152,2)&gt;0,VLOOKUP($A198,seznam!$A$2:$C$152,2),"------"),"------")</f>
        <v>Smékal Adam</v>
      </c>
    </row>
    <row r="199" spans="1:46" ht="13.5" customHeight="1" thickBot="1">
      <c r="A199" s="129"/>
      <c r="B199" s="131"/>
      <c r="C199" s="41" t="str">
        <f>IF(A198&gt;0,IF(VLOOKUP(A198,seznam!$A$2:$C$152,2)&gt;0,VLOOKUP(A198,seznam!$A$2:$C$152,2),"------"),"------")</f>
        <v>Smékal Adam</v>
      </c>
      <c r="D199" s="133"/>
      <c r="E199" s="133"/>
      <c r="F199" s="135"/>
      <c r="G199" s="137"/>
      <c r="H199" s="133"/>
      <c r="I199" s="135"/>
      <c r="J199" s="137"/>
      <c r="K199" s="133"/>
      <c r="L199" s="135"/>
      <c r="M199" s="141"/>
      <c r="N199" s="142"/>
      <c r="O199" s="143"/>
      <c r="P199" s="145"/>
      <c r="Q199" s="133"/>
      <c r="R199" s="135"/>
      <c r="S199" s="147"/>
      <c r="T199" s="187"/>
      <c r="U199" s="123"/>
      <c r="AH199" s="64"/>
      <c r="AO199" s="203"/>
      <c r="AP199" s="47"/>
      <c r="AR199" s="93"/>
    </row>
    <row r="200" spans="1:46" ht="13.5" thickBot="1">
      <c r="T200" s="85"/>
      <c r="AH200" s="64"/>
      <c r="AP200" s="47"/>
      <c r="AR200" s="93"/>
    </row>
    <row r="201" spans="1:46" ht="13.5" thickBot="1">
      <c r="A201" s="44" t="s">
        <v>2</v>
      </c>
      <c r="B201" s="126" t="s">
        <v>31</v>
      </c>
      <c r="C201" s="127"/>
      <c r="D201" s="168">
        <v>1</v>
      </c>
      <c r="E201" s="169"/>
      <c r="F201" s="170"/>
      <c r="G201" s="171">
        <v>2</v>
      </c>
      <c r="H201" s="169"/>
      <c r="I201" s="170"/>
      <c r="J201" s="171">
        <v>3</v>
      </c>
      <c r="K201" s="169"/>
      <c r="L201" s="170"/>
      <c r="M201" s="171">
        <v>4</v>
      </c>
      <c r="N201" s="169"/>
      <c r="O201" s="172"/>
      <c r="P201" s="168" t="s">
        <v>4</v>
      </c>
      <c r="Q201" s="173"/>
      <c r="R201" s="174"/>
      <c r="S201" s="51" t="s">
        <v>5</v>
      </c>
      <c r="T201" s="45" t="s">
        <v>6</v>
      </c>
      <c r="AH201" s="64"/>
      <c r="AO201" s="16" t="s">
        <v>6</v>
      </c>
      <c r="AP201" s="47"/>
      <c r="AR201" s="93"/>
    </row>
    <row r="202" spans="1:46" ht="12.75" customHeight="1" thickBot="1">
      <c r="A202" s="175">
        <f>IF(ISNA(MATCH(3,T172:T179,0)),,INDEX(A172:A179,MATCH(3,T172:T179,0)))</f>
        <v>53</v>
      </c>
      <c r="B202" s="176">
        <v>1</v>
      </c>
      <c r="C202" s="20" t="str">
        <f>IF(A202&gt;0,IF(VLOOKUP(A202,seznam!$A$2:$C$152,3)&gt;0,VLOOKUP(A202,seznam!$A$2:$C$152,3),"------"),"------")</f>
        <v>Blansko</v>
      </c>
      <c r="D202" s="177"/>
      <c r="E202" s="178"/>
      <c r="F202" s="179"/>
      <c r="G202" s="180">
        <f>AE205</f>
        <v>1</v>
      </c>
      <c r="H202" s="181" t="str">
        <f>AF205</f>
        <v>:</v>
      </c>
      <c r="I202" s="182">
        <f>AG205</f>
        <v>3</v>
      </c>
      <c r="J202" s="180">
        <f>AG207</f>
        <v>0</v>
      </c>
      <c r="K202" s="181" t="str">
        <f>AF207</f>
        <v>:</v>
      </c>
      <c r="L202" s="182">
        <f>AE207</f>
        <v>3</v>
      </c>
      <c r="M202" s="180">
        <f>AE202</f>
        <v>3</v>
      </c>
      <c r="N202" s="181" t="str">
        <f>AF202</f>
        <v>:</v>
      </c>
      <c r="O202" s="183">
        <f>AG202</f>
        <v>2</v>
      </c>
      <c r="P202" s="184">
        <f>G202+J202+M202</f>
        <v>4</v>
      </c>
      <c r="Q202" s="181" t="s">
        <v>7</v>
      </c>
      <c r="R202" s="182">
        <f>I202+L202+O202</f>
        <v>8</v>
      </c>
      <c r="S202" s="146">
        <f>IF(G202&gt;I202,2,IF(AND(G202&lt;I202,H202=":"),1,0))+IF(J202&gt;L202,2,IF(AND(J202&lt;L202,K202=":"),1,0))+IF(M202&gt;O202,2,IF(AND(M202&lt;O202,N202=":"),1,0))</f>
        <v>4</v>
      </c>
      <c r="T202" s="189">
        <v>39</v>
      </c>
      <c r="U202" s="122"/>
      <c r="V202" s="21">
        <v>1</v>
      </c>
      <c r="W202" s="4" t="str">
        <f>C203</f>
        <v>Pilitowská Ela</v>
      </c>
      <c r="X202" s="99" t="s">
        <v>10</v>
      </c>
      <c r="Y202" s="22" t="str">
        <f>C209</f>
        <v>Záviška Jan</v>
      </c>
      <c r="Z202" s="23" t="s">
        <v>196</v>
      </c>
      <c r="AA202" s="24" t="s">
        <v>210</v>
      </c>
      <c r="AB202" s="24" t="s">
        <v>196</v>
      </c>
      <c r="AC202" s="24" t="s">
        <v>202</v>
      </c>
      <c r="AD202" s="25" t="s">
        <v>204</v>
      </c>
      <c r="AE202" s="26">
        <f>IF(OR(VALUE($AJ202)=0,VALUE($AK202)=0), "0",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)</f>
        <v>3</v>
      </c>
      <c r="AF202" s="100" t="s">
        <v>7</v>
      </c>
      <c r="AG202" s="12">
        <f>IF(OR(VALUE($AJ202)=0,VALUE($AK202)=0), "0",IF(AND(LEN(Z202)&gt;0,MID(Z202,1,1)="-"),"1","0")+IF(AND(LEN(AA202)&gt;0,MID(AA202,1,1)="-"),"1","0")+IF(AND(LEN(AB202)&gt;0,MID(AB202,1,1)="-"),"1","0")+IF(AND(LEN(AC202)&gt;0,MID(AC202,1,1)="-"),"1","0")+IF(AND(LEN(AD202)&gt;0,MID(AD202,1,1)="-"),"1","0"))</f>
        <v>2</v>
      </c>
      <c r="AH202" s="64"/>
      <c r="AJ202">
        <f>IF(ISBLANK(U202), A202,0)</f>
        <v>53</v>
      </c>
      <c r="AK202">
        <f>IF(ISBLANK(U208), A208,0)</f>
        <v>87</v>
      </c>
      <c r="AM202">
        <f>A202</f>
        <v>53</v>
      </c>
      <c r="AN202">
        <f>IF(ISBLANK(  T202),"",T202)</f>
        <v>39</v>
      </c>
      <c r="AO202" s="203">
        <f>IF($S202=0,"", IF(COUNTIF($S$202:$S$208,$S202)&gt;1, "",  _xlfn.RANK.EQ($S202,$S$202:$S$208,0)+($AI$170-1)*8  +4 ))</f>
        <v>39</v>
      </c>
      <c r="AP202" s="50">
        <f>IF(OR(VALUE($AJ202)=0,VALUE($AK202)=0), "0",IF(LEN(Z202)&gt;0,IF(MID(Z202,1,1)&lt;&gt;"-",IF(MOD(ABS(Z202),100)&gt;9,MOD(ABS(Z202),100)+2,11),MOD(ABS(Z202),100)),0)+IF(LEN(AA202)&gt;0,IF(MID(AA202,1,1)&lt;&gt;"-",IF(MOD(ABS(AA202),100)&gt;9,MOD(ABS(AA202),100)+2,11),MOD(ABS(AA202),100)),0)+IF(LEN(AB202)&gt;0,IF(MID(AB202,1,1)&lt;&gt;"-",IF(MOD(ABS(AB202),100)&gt;9,MOD(ABS(AB202),100)+2,11),MOD(ABS(AB202),100)),0)+IF(LEN(AC202)&gt;0,IF(MID(AC202,1,1)&lt;&gt;"-",IF(MOD(ABS(AC202),100)&gt;9,MOD(ABS(AC202),100)+2,11),MOD(ABS(AC202),100)),0)+IF(LEN(AD202)&gt;0,IF(MID(AD202,1,1)&lt;&gt;"-",IF(MOD(ABS(AD202),100)&gt;9,MOD(ABS(AD202),100)+2,11),MOD(ABS(AD202),100)),0))</f>
        <v>51</v>
      </c>
      <c r="AQ202" s="49">
        <f>IF(OR(VALUE($AJ202)=0,VALUE($AK202)=0), "0",IF(LEN(Z202)&gt;0,IF(MID(Z202,1,1)&lt;&gt;"-",MOD(Z202,100),IF(MOD(ABS(Z202),100)&gt;9,MOD(ABS(Z202),100)+2,11)),0)+IF(LEN(AA202)&gt;0,IF(MID(AA202,1,1)&lt;&gt;"-",MOD(AA202,100),IF(MOD(ABS(AA202),100)&gt;9,MOD(ABS(AA202),100)+2,11)),0)+IF(LEN(AB202)&gt;0,IF(MID(AB202,1,1)&lt;&gt;"-",MOD(AB202,100),IF(MOD(ABS(AB202),100)&gt;9,MOD(ABS(AB202),100)+2,11)),0)+IF(LEN(AC202)&gt;0,IF(MID(AC202,1,1)&lt;&gt;"-",MOD(AC202,100),IF(MOD(ABS(AC202),100)&gt;9,MOD(ABS(AC202),100)+2,11)),0)+IF(LEN(AD202)&gt;0,IF(MID(AD202,1,1)&lt;&gt;"-",MOD(AD202,100),IF(MOD(ABS(AD202),100)&gt;9,MOD(ABS(AD202),100)+2,11)),0))</f>
        <v>50</v>
      </c>
      <c r="AR202" s="93">
        <f>AP202-AQ202</f>
        <v>1</v>
      </c>
      <c r="AS202" s="75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-21</v>
      </c>
      <c r="AT202" t="str">
        <f>IF($A202&gt;0,IF(VLOOKUP($A202,seznam!$A$2:$C$152,2)&gt;0,VLOOKUP($A202,seznam!$A$2:$C$152,2),"------"),"------")</f>
        <v>Pilitowská Ela</v>
      </c>
    </row>
    <row r="203" spans="1:46" ht="12.75" customHeight="1" thickBot="1">
      <c r="A203" s="128"/>
      <c r="B203" s="150"/>
      <c r="C203" s="27" t="str">
        <f>IF(A202&gt;0,IF(VLOOKUP(A202,seznam!$A$2:$C$152,2)&gt;0,VLOOKUP(A202,seznam!$A$2:$C$152,2),"------"),"------")</f>
        <v>Pilitowská Ela</v>
      </c>
      <c r="D203" s="156"/>
      <c r="E203" s="156"/>
      <c r="F203" s="157"/>
      <c r="G203" s="153"/>
      <c r="H203" s="151"/>
      <c r="I203" s="152"/>
      <c r="J203" s="153"/>
      <c r="K203" s="151"/>
      <c r="L203" s="152"/>
      <c r="M203" s="153"/>
      <c r="N203" s="151"/>
      <c r="O203" s="159"/>
      <c r="P203" s="160"/>
      <c r="Q203" s="151"/>
      <c r="R203" s="152"/>
      <c r="S203" s="161"/>
      <c r="T203" s="186"/>
      <c r="U203" s="122"/>
      <c r="V203" s="28">
        <v>2</v>
      </c>
      <c r="W203" s="5" t="str">
        <f>C205</f>
        <v>Ryšávka Matěj</v>
      </c>
      <c r="X203" s="101" t="s">
        <v>10</v>
      </c>
      <c r="Y203" s="29" t="str">
        <f>C207</f>
        <v>Alexa David</v>
      </c>
      <c r="Z203" s="30" t="s">
        <v>197</v>
      </c>
      <c r="AA203" s="31" t="s">
        <v>195</v>
      </c>
      <c r="AB203" s="31" t="s">
        <v>195</v>
      </c>
      <c r="AC203" s="31"/>
      <c r="AD203" s="32"/>
      <c r="AE203" s="26">
        <f>IF(OR(VALUE($AJ203)=0,VALUE($AK203)=0), "0",IF(AND(LEN(Z203)&gt;0,MID(Z203,1,1)&lt;&gt;"-"),"1","0")+IF(AND(LEN(AA203)&gt;0,MID(AA203,1,1)&lt;&gt;"-"),"1","0")+IF(AND(LEN(AB203)&gt;0,MID(AB203,1,1)&lt;&gt;"-"),"1","0")+IF(AND(LEN(AC203)&gt;0,MID(AC203,1,1)&lt;&gt;"-"),"1","0")+IF(AND(LEN(AD203)&gt;0,MID(AD203,1,1)&lt;&gt;"-"),"1","0"))</f>
        <v>3</v>
      </c>
      <c r="AF203" s="102" t="s">
        <v>7</v>
      </c>
      <c r="AG203" s="12">
        <f>IF(OR(VALUE($AJ203)=0,VALUE($AK203)=0), "0",IF(AND(LEN(Z203)&gt;0,MID(Z203,1,1)="-"),"1","0")+IF(AND(LEN(AA203)&gt;0,MID(AA203,1,1)="-"),"1","0")+IF(AND(LEN(AB203)&gt;0,MID(AB203,1,1)="-"),"1","0")+IF(AND(LEN(AC203)&gt;0,MID(AC203,1,1)="-"),"1","0")+IF(AND(LEN(AD203)&gt;0,MID(AD203,1,1)="-"),"1","0"))</f>
        <v>0</v>
      </c>
      <c r="AH203" s="64"/>
      <c r="AJ203">
        <f>IF(ISBLANK(U204), A204,0)</f>
        <v>72</v>
      </c>
      <c r="AK203">
        <f>IF(ISBLANK(U206), A206,0)</f>
        <v>106</v>
      </c>
      <c r="AO203" s="203"/>
      <c r="AP203" s="50">
        <f>IF(OR(VALUE($AJ203)=0,VALUE($AK203)=0), "0",IF(LEN(Z203)&gt;0,IF(MID(Z203,1,1)&lt;&gt;"-",IF(MOD(ABS(Z203),100)&gt;9,MOD(ABS(Z203),100)+2,11),MOD(ABS(Z203),100)),0)+IF(LEN(AA203)&gt;0,IF(MID(AA203,1,1)&lt;&gt;"-",IF(MOD(ABS(AA203),100)&gt;9,MOD(ABS(AA203),100)+2,11),MOD(ABS(AA203),100)),0)+IF(LEN(AB203)&gt;0,IF(MID(AB203,1,1)&lt;&gt;"-",IF(MOD(ABS(AB203),100)&gt;9,MOD(ABS(AB203),100)+2,11),MOD(ABS(AB203),100)),0)+IF(LEN(AC203)&gt;0,IF(MID(AC203,1,1)&lt;&gt;"-",IF(MOD(ABS(AC203),100)&gt;9,MOD(ABS(AC203),100)+2,11),MOD(ABS(AC203),100)),0)+IF(LEN(AD203)&gt;0,IF(MID(AD203,1,1)&lt;&gt;"-",IF(MOD(ABS(AD203),100)&gt;9,MOD(ABS(AD203),100)+2,11),MOD(ABS(AD203),100)),0))</f>
        <v>33</v>
      </c>
      <c r="AQ203" s="49">
        <f>IF(OR(VALUE($AJ203)=0,VALUE($AK203)=0), "0",IF(LEN(Z203)&gt;0,IF(MID(Z203,1,1)&lt;&gt;"-",MOD(Z203,100),IF(MOD(ABS(Z203),100)&gt;9,MOD(ABS(Z203),100)+2,11)),0)+IF(LEN(AA203)&gt;0,IF(MID(AA203,1,1)&lt;&gt;"-",MOD(AA203,100),IF(MOD(ABS(AA203),100)&gt;9,MOD(ABS(AA203),100)+2,11)),0)+IF(LEN(AB203)&gt;0,IF(MID(AB203,1,1)&lt;&gt;"-",MOD(AB203,100),IF(MOD(ABS(AB203),100)&gt;9,MOD(ABS(AB203),100)+2,11)),0)+IF(LEN(AC203)&gt;0,IF(MID(AC203,1,1)&lt;&gt;"-",MOD(AC203,100),IF(MOD(ABS(AC203),100)&gt;9,MOD(ABS(AC203),100)+2,11)),0)+IF(LEN(AD203)&gt;0,IF(MID(AD203,1,1)&lt;&gt;"-",MOD(AD203,100),IF(MOD(ABS(AD203),100)&gt;9,MOD(ABS(AD203),100)+2,11)),0))</f>
        <v>25</v>
      </c>
      <c r="AR203" s="93">
        <f t="shared" ref="AR203:AR207" si="152">AP203-AQ203</f>
        <v>8</v>
      </c>
    </row>
    <row r="204" spans="1:46" ht="12.75" customHeight="1" thickBot="1">
      <c r="A204" s="128">
        <f>IF(ISNA(MATCH(4,T172:T179,0)),, INDEX(A172:A179,MATCH(4,T172:T179,0)))</f>
        <v>72</v>
      </c>
      <c r="B204" s="130">
        <v>2</v>
      </c>
      <c r="C204" s="20" t="str">
        <f>IF(A204&gt;0,IF(VLOOKUP(A204,seznam!$A$2:$C$152,3)&gt;0,VLOOKUP(A204,seznam!$A$2:$C$152,3),"------"),"------")</f>
        <v>Boskovice</v>
      </c>
      <c r="D204" s="132">
        <f>I202</f>
        <v>3</v>
      </c>
      <c r="E204" s="132" t="str">
        <f>H202</f>
        <v>:</v>
      </c>
      <c r="F204" s="134">
        <f>G202</f>
        <v>1</v>
      </c>
      <c r="G204" s="138"/>
      <c r="H204" s="139"/>
      <c r="I204" s="154"/>
      <c r="J204" s="136">
        <f>AE203</f>
        <v>3</v>
      </c>
      <c r="K204" s="132" t="str">
        <f>AF203</f>
        <v>:</v>
      </c>
      <c r="L204" s="134">
        <f>AG203</f>
        <v>0</v>
      </c>
      <c r="M204" s="136">
        <f>AE206</f>
        <v>3</v>
      </c>
      <c r="N204" s="132" t="str">
        <f>AF206</f>
        <v>:</v>
      </c>
      <c r="O204" s="158">
        <f>AG206</f>
        <v>0</v>
      </c>
      <c r="P204" s="144">
        <f>D204+J204+M204</f>
        <v>9</v>
      </c>
      <c r="Q204" s="132" t="s">
        <v>7</v>
      </c>
      <c r="R204" s="134">
        <f>F204+L204+O204</f>
        <v>1</v>
      </c>
      <c r="S204" s="146">
        <f>IF(D204&gt;F204,2,IF(AND(D204&lt;F204,E204=":"),1,0))+IF(J204&gt;L204,2,IF(AND(J204&lt;L204,K204=":"),1,0))+IF(M204&gt;O204,2,IF(AND(M204&lt;O204,N204=":"),1,0))</f>
        <v>6</v>
      </c>
      <c r="T204" s="188">
        <v>37</v>
      </c>
      <c r="U204" s="122"/>
      <c r="V204" s="28">
        <v>3</v>
      </c>
      <c r="W204" s="5" t="str">
        <f>C209</f>
        <v>Záviška Jan</v>
      </c>
      <c r="X204" s="17" t="s">
        <v>10</v>
      </c>
      <c r="Y204" s="29" t="str">
        <f>C207</f>
        <v>Alexa David</v>
      </c>
      <c r="Z204" s="23">
        <f>IF(OR(ISNA(MATCH("b",AI182:AI187,0)), ISBLANK( INDEX(Z182:AD187,MATCH("b",AI182:AI187,0),1))  ),  "",   IF(INDEX(AJ182:AK187,MATCH("b",AI182:AI187,0),1)=AJ204,INDEX(Z182:AD187,MATCH("b",AI182:AI187,0),1),-1*INDEX(Z182:AD187,MATCH("b",AI182:AI187,0),1)))</f>
        <v>-7</v>
      </c>
      <c r="AA204" s="24">
        <f>IF(OR(ISNA(MATCH("b",AI182:AI187,0)), ISBLANK( INDEX(Z182:AD187,MATCH("b",AI182:AI187,0),2))  ),  "",   IF(INDEX(AJ182:AK187,MATCH("b",AI182:AI187,0),1)=AJ204,INDEX(Z182:AD187,MATCH("b",AI182:AI187,0),2),-1*INDEX(Z182:AD187,MATCH("b",AI182:AI187,0),2)))</f>
        <v>-4</v>
      </c>
      <c r="AB204" s="24">
        <f>IF(OR(ISNA(MATCH("b",AI182:AI187,0)), ISBLANK( INDEX(Z182:AD187,MATCH("b",AI182:AI187,0),3))  ),  "",   IF(INDEX(AJ182:AK187,MATCH("b",AI182:AI187,0),1)=AJ204,INDEX(Z182:AD187,MATCH("b",AI182:AI187,0),3),-1*INDEX(Z182:AD187,MATCH("b",AI182:AI187,0),3)))</f>
        <v>-9</v>
      </c>
      <c r="AC204" s="24" t="str">
        <f>IF(OR(ISNA(MATCH("b",AI182:AI187,0)), ISBLANK( INDEX(Z182:AD187,MATCH("b",AI182:AI187,0),4))  ),  "",   IF(INDEX(AJ182:AK187,MATCH("b",AI182:AI187,0),1)=AJ204,INDEX(Z182:AD187,MATCH("b",AI182:AI187,0),4),-1*INDEX(Z182:AD187,MATCH("b",AI182:AI187,0),4)))</f>
        <v/>
      </c>
      <c r="AD204" s="114" t="str">
        <f>IF(OR(ISNA(MATCH("b",AI182:AI187,0)), ISBLANK( INDEX(Z182:AD187,MATCH("b",AI182:AI187,0),5))  ),  "",   IF(INDEX(AJ182:AK187,MATCH("b",AI182:AI187,0),1)=AJ204,INDEX(Z182:AD187,MATCH("b",AI182:AI187,0),5),-1*INDEX(Z182:AD187,MATCH("b",AI182:AI187,0),5)))</f>
        <v/>
      </c>
      <c r="AE204" s="26">
        <f t="shared" ref="AE204:AE207" si="153">IF(OR(VALUE($AJ204)=0,VALUE($AK204)=0), "0",IF(AND(LEN(Z204)&gt;0,MID(Z204,1,1)&lt;&gt;"-"),"1","0")+IF(AND(LEN(AA204)&gt;0,MID(AA204,1,1)&lt;&gt;"-"),"1","0")+IF(AND(LEN(AB204)&gt;0,MID(AB204,1,1)&lt;&gt;"-"),"1","0")+IF(AND(LEN(AC204)&gt;0,MID(AC204,1,1)&lt;&gt;"-"),"1","0")+IF(AND(LEN(AD204)&gt;0,MID(AD204,1,1)&lt;&gt;"-"),"1","0"))</f>
        <v>0</v>
      </c>
      <c r="AF204" s="102" t="s">
        <v>7</v>
      </c>
      <c r="AG204" s="12">
        <f t="shared" ref="AG204:AG207" si="154">IF(OR(VALUE($AJ204)=0,VALUE($AK204)=0), "0",IF(AND(LEN(Z204)&gt;0,MID(Z204,1,1)="-"),"1","0")+IF(AND(LEN(AA204)&gt;0,MID(AA204,1,1)="-"),"1","0")+IF(AND(LEN(AB204)&gt;0,MID(AB204,1,1)="-"),"1","0")+IF(AND(LEN(AC204)&gt;0,MID(AC204,1,1)="-"),"1","0")+IF(AND(LEN(AD204)&gt;0,MID(AD204,1,1)="-"),"1","0"))</f>
        <v>3</v>
      </c>
      <c r="AH204" s="64"/>
      <c r="AJ204">
        <f>IF(ISBLANK(U208), A208,0)</f>
        <v>87</v>
      </c>
      <c r="AK204">
        <f>IF(ISBLANK(U206), A206,0)</f>
        <v>106</v>
      </c>
      <c r="AM204">
        <f>A204</f>
        <v>72</v>
      </c>
      <c r="AN204">
        <f>IF(ISBLANK(  T204),"",T204)</f>
        <v>37</v>
      </c>
      <c r="AO204" s="203">
        <f t="shared" ref="AO204" si="155">IF($S204=0,"", IF(COUNTIF($S$202:$S$208,$S204)&gt;1, "",  _xlfn.RANK.EQ($S204,$S$202:$S$208,0)+($AI$170-1)*8  +4 ))</f>
        <v>37</v>
      </c>
      <c r="AP204" s="50">
        <f>IF(OR(VALUE($AJ204)=0,VALUE($AK204)=0), "0",IF(LEN(Z204)&gt;0,IF(MID(Z204,1,1)&lt;&gt;"-",IF(MOD(ABS(Z204),100)&gt;9,MOD(ABS(Z204),100)+2,11),MOD(ABS(Z204),100)),0)+IF(LEN(AA204)&gt;0,IF(MID(AA204,1,1)&lt;&gt;"-",IF(MOD(ABS(AA204),100)&gt;9,MOD(ABS(AA204),100)+2,11),MOD(ABS(AA204),100)),0)+IF(LEN(AB204)&gt;0,IF(MID(AB204,1,1)&lt;&gt;"-",IF(MOD(ABS(AB204),100)&gt;9,MOD(ABS(AB204),100)+2,11),MOD(ABS(AB204),100)),0)+IF(LEN(AC204)&gt;0,IF(MID(AC204,1,1)&lt;&gt;"-",IF(MOD(ABS(AC204),100)&gt;9,MOD(ABS(AC204),100)+2,11),MOD(ABS(AC204),100)),0)+IF(LEN(AD204)&gt;0,IF(MID(AD204,1,1)&lt;&gt;"-",IF(MOD(ABS(AD204),100)&gt;9,MOD(ABS(AD204),100)+2,11),MOD(ABS(AD204),100)),0))</f>
        <v>20</v>
      </c>
      <c r="AQ204" s="49">
        <f t="shared" ref="AQ204:AQ207" si="156">IF(OR(VALUE($AJ204)=0,VALUE($AK204)=0), "0",IF(LEN(Z204)&gt;0,IF(MID(Z204,1,1)&lt;&gt;"-",MOD(Z204,100),IF(MOD(ABS(Z204),100)&gt;9,MOD(ABS(Z204),100)+2,11)),0)+IF(LEN(AA204)&gt;0,IF(MID(AA204,1,1)&lt;&gt;"-",MOD(AA204,100),IF(MOD(ABS(AA204),100)&gt;9,MOD(ABS(AA204),100)+2,11)),0)+IF(LEN(AB204)&gt;0,IF(MID(AB204,1,1)&lt;&gt;"-",MOD(AB204,100),IF(MOD(ABS(AB204),100)&gt;9,MOD(ABS(AB204),100)+2,11)),0)+IF(LEN(AC204)&gt;0,IF(MID(AC204,1,1)&lt;&gt;"-",MOD(AC204,100),IF(MOD(ABS(AC204),100)&gt;9,MOD(ABS(AC204),100)+2,11)),0)+IF(LEN(AD204)&gt;0,IF(MID(AD204,1,1)&lt;&gt;"-",MOD(AD204,100),IF(MOD(ABS(AD204),100)&gt;9,MOD(ABS(AD204),100)+2,11)),0))</f>
        <v>33</v>
      </c>
      <c r="AR204" s="93">
        <f t="shared" si="152"/>
        <v>-13</v>
      </c>
      <c r="AS204" s="75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32</v>
      </c>
      <c r="AT204" t="str">
        <f>IF($A204&gt;0,IF(VLOOKUP($A204,seznam!$A$2:$C$152,2)&gt;0,VLOOKUP($A204,seznam!$A$2:$C$152,2),"------"),"------")</f>
        <v>Ryšávka Matěj</v>
      </c>
    </row>
    <row r="205" spans="1:46" ht="12.75" customHeight="1" thickBot="1">
      <c r="A205" s="128"/>
      <c r="B205" s="150"/>
      <c r="C205" s="27" t="str">
        <f>IF(A204&gt;0,IF(VLOOKUP(A204,seznam!$A$2:$C$152,2)&gt;0,VLOOKUP(A204,seznam!$A$2:$C$152,2),"------"),"------")</f>
        <v>Ryšávka Matěj</v>
      </c>
      <c r="D205" s="151"/>
      <c r="E205" s="151"/>
      <c r="F205" s="152"/>
      <c r="G205" s="155"/>
      <c r="H205" s="156"/>
      <c r="I205" s="157"/>
      <c r="J205" s="153"/>
      <c r="K205" s="151"/>
      <c r="L205" s="152"/>
      <c r="M205" s="153"/>
      <c r="N205" s="151"/>
      <c r="O205" s="159"/>
      <c r="P205" s="165"/>
      <c r="Q205" s="166"/>
      <c r="R205" s="167"/>
      <c r="S205" s="161"/>
      <c r="T205" s="186"/>
      <c r="U205" s="122"/>
      <c r="V205" s="28">
        <v>4</v>
      </c>
      <c r="W205" s="5" t="str">
        <f>C203</f>
        <v>Pilitowská Ela</v>
      </c>
      <c r="X205" s="101" t="s">
        <v>10</v>
      </c>
      <c r="Y205" s="29" t="str">
        <f>C205</f>
        <v>Ryšávka Matěj</v>
      </c>
      <c r="Z205" s="36">
        <f>IF(OR(ISNA(MATCH("b",AI172:AI177,0)), ISBLANK( INDEX(Z172:AD177,MATCH("b",AI172:AI177,0),1))  ),  "",   IF(INDEX(AJ172:AK177,MATCH("b",AI172:AI177,0),1)=AJ205,INDEX(Z172:AD177,MATCH("b",AI172:AI177,0),1),-1*INDEX(Z172:AD177,MATCH("b",AI172:AI177,0),1)))</f>
        <v>7</v>
      </c>
      <c r="AA205" s="37">
        <f>IF(OR(ISNA(MATCH("b",AI172:AI177,0)), ISBLANK( INDEX(Z172:AD177,MATCH("b",AI172:AI177,0),2))  ),  "",   IF(INDEX(AJ172:AK177,MATCH("b",AI172:AI177,0),1)=AJ205,INDEX(Z172:AD177,MATCH("b",AI172:AI177,0),2),-1*INDEX(Z172:AD177,MATCH("b",AI172:AI177,0),2)))</f>
        <v>-7</v>
      </c>
      <c r="AB205" s="37">
        <f>IF(OR(ISNA(MATCH("b",AI172:AI177,0)), ISBLANK( INDEX(Z172:AD177,MATCH("b",AI172:AI177,0),3))  ),  "",   IF(INDEX(AJ172:AK177,MATCH("b",AI172:AI177,0),1)=AJ205,INDEX(Z172:AD177,MATCH("b",AI172:AI177,0),3),-1*INDEX(Z172:AD177,MATCH("b",AI172:AI177,0),3)))</f>
        <v>-7</v>
      </c>
      <c r="AC205" s="37">
        <f>IF(OR(ISNA(MATCH("b",AI172:AI177,0)), ISBLANK( INDEX(Z172:AD177,MATCH("b",AI172:AI177,0),4))  ),  "",   IF(INDEX(AJ172:AK177,MATCH("b",AI172:AI177,0),1)=AJ205,INDEX(Z172:AD177,MATCH("b",AI172:AI177,0),4),-1*INDEX(Z172:AD177,MATCH("b",AI172:AI177,0),4)))</f>
        <v>-7</v>
      </c>
      <c r="AD205" s="115" t="str">
        <f>IF(OR(ISNA(MATCH("b",AI172:AI177,0)), ISBLANK( INDEX(Z172:AD177,MATCH("b",AI172:AI177,0),5))  ),  "",   IF(INDEX(AJ172:AK177,MATCH("b",AI172:AI177,0),1)=AJ205,INDEX(Z172:AD177,MATCH("b",AI172:AI177,0),5),-1*INDEX(Z172:AD177,MATCH("b",AI172:AI177,0),5)))</f>
        <v/>
      </c>
      <c r="AE205" s="26">
        <f t="shared" si="153"/>
        <v>1</v>
      </c>
      <c r="AF205" s="102" t="s">
        <v>7</v>
      </c>
      <c r="AG205" s="12">
        <f t="shared" si="154"/>
        <v>3</v>
      </c>
      <c r="AH205" s="64"/>
      <c r="AJ205">
        <f>IF(ISBLANK(U202), A202,0)</f>
        <v>53</v>
      </c>
      <c r="AK205">
        <f>IF(ISBLANK(U204), A204,0)</f>
        <v>72</v>
      </c>
      <c r="AO205" s="203"/>
      <c r="AP205" s="50">
        <f t="shared" ref="AP205:AP207" si="157">IF(OR(VALUE($AJ205)=0,VALUE($AK205)=0), "0",IF(LEN(Z205)&gt;0,IF(MID(Z205,1,1)&lt;&gt;"-",IF(MOD(ABS(Z205),100)&gt;9,MOD(ABS(Z205),100)+2,11),MOD(ABS(Z205),100)),0)+IF(LEN(AA205)&gt;0,IF(MID(AA205,1,1)&lt;&gt;"-",IF(MOD(ABS(AA205),100)&gt;9,MOD(ABS(AA205),100)+2,11),MOD(ABS(AA205),100)),0)+IF(LEN(AB205)&gt;0,IF(MID(AB205,1,1)&lt;&gt;"-",IF(MOD(ABS(AB205),100)&gt;9,MOD(ABS(AB205),100)+2,11),MOD(ABS(AB205),100)),0)+IF(LEN(AC205)&gt;0,IF(MID(AC205,1,1)&lt;&gt;"-",IF(MOD(ABS(AC205),100)&gt;9,MOD(ABS(AC205),100)+2,11),MOD(ABS(AC205),100)),0)+IF(LEN(AD205)&gt;0,IF(MID(AD205,1,1)&lt;&gt;"-",IF(MOD(ABS(AD205),100)&gt;9,MOD(ABS(AD205),100)+2,11),MOD(ABS(AD205),100)),0))</f>
        <v>32</v>
      </c>
      <c r="AQ205" s="49">
        <f t="shared" si="156"/>
        <v>40</v>
      </c>
      <c r="AR205" s="93">
        <f t="shared" si="152"/>
        <v>-8</v>
      </c>
    </row>
    <row r="206" spans="1:46" ht="12.75" customHeight="1" thickBot="1">
      <c r="A206" s="128">
        <f>IF(ISNA(MATCH(3,T182:T189,0)),, INDEX(A182:A189,MATCH(3,T182:T189,0)))</f>
        <v>106</v>
      </c>
      <c r="B206" s="130">
        <v>3</v>
      </c>
      <c r="C206" s="20" t="str">
        <f>IF(A206&gt;0,IF(VLOOKUP(A206,seznam!$A$2:$C$152,3)&gt;0,VLOOKUP(A206,seznam!$A$2:$C$152,3),"------"),"------")</f>
        <v>V. Opatovice</v>
      </c>
      <c r="D206" s="132">
        <f>L202</f>
        <v>3</v>
      </c>
      <c r="E206" s="132" t="str">
        <f>K202</f>
        <v>:</v>
      </c>
      <c r="F206" s="134">
        <f>J202</f>
        <v>0</v>
      </c>
      <c r="G206" s="136">
        <f>L204</f>
        <v>0</v>
      </c>
      <c r="H206" s="132" t="str">
        <f>K204</f>
        <v>:</v>
      </c>
      <c r="I206" s="134">
        <f>J204</f>
        <v>3</v>
      </c>
      <c r="J206" s="138"/>
      <c r="K206" s="139"/>
      <c r="L206" s="154"/>
      <c r="M206" s="136">
        <f>AG204</f>
        <v>3</v>
      </c>
      <c r="N206" s="132" t="str">
        <f>AF204</f>
        <v>:</v>
      </c>
      <c r="O206" s="158">
        <f>AE204</f>
        <v>0</v>
      </c>
      <c r="P206" s="144">
        <f>D206+G206+M206</f>
        <v>6</v>
      </c>
      <c r="Q206" s="132" t="s">
        <v>7</v>
      </c>
      <c r="R206" s="134">
        <f>F206+I206+O206</f>
        <v>3</v>
      </c>
      <c r="S206" s="146">
        <f>IF(D206&gt;F206,2,IF(AND(D206&lt;F206,E206=":"),1,0))+IF(G206&gt;I206,2,IF(AND(G206&lt;I206,H206=":"),1,0))+IF(M206&gt;O206,2,IF(AND(M206&lt;O206,N206=":"),1,0))</f>
        <v>5</v>
      </c>
      <c r="T206" s="188">
        <v>38</v>
      </c>
      <c r="U206" s="122"/>
      <c r="V206" s="28">
        <v>5</v>
      </c>
      <c r="W206" s="5" t="str">
        <f>C205</f>
        <v>Ryšávka Matěj</v>
      </c>
      <c r="X206" s="101" t="s">
        <v>10</v>
      </c>
      <c r="Y206" s="29" t="str">
        <f>C209</f>
        <v>Záviška Jan</v>
      </c>
      <c r="Z206" s="30" t="s">
        <v>201</v>
      </c>
      <c r="AA206" s="31" t="s">
        <v>204</v>
      </c>
      <c r="AB206" s="31" t="s">
        <v>195</v>
      </c>
      <c r="AC206" s="31"/>
      <c r="AD206" s="32"/>
      <c r="AE206" s="26">
        <f t="shared" si="153"/>
        <v>3</v>
      </c>
      <c r="AF206" s="102" t="s">
        <v>7</v>
      </c>
      <c r="AG206" s="12">
        <f t="shared" si="154"/>
        <v>0</v>
      </c>
      <c r="AH206" s="64"/>
      <c r="AJ206">
        <f>IF(ISBLANK(U204), A204,0)</f>
        <v>72</v>
      </c>
      <c r="AK206">
        <f>IF(ISBLANK(U208), A208,0)</f>
        <v>87</v>
      </c>
      <c r="AM206">
        <f>A206</f>
        <v>106</v>
      </c>
      <c r="AN206">
        <f>IF(ISBLANK(  T206),"",T206)</f>
        <v>38</v>
      </c>
      <c r="AO206" s="203">
        <f t="shared" ref="AO206" si="158">IF($S206=0,"", IF(COUNTIF($S$202:$S$208,$S206)&gt;1, "",  _xlfn.RANK.EQ($S206,$S$202:$S$208,0)+($AI$170-1)*8  +4 ))</f>
        <v>38</v>
      </c>
      <c r="AP206" s="50">
        <f t="shared" si="157"/>
        <v>33</v>
      </c>
      <c r="AQ206" s="49">
        <f t="shared" si="156"/>
        <v>17</v>
      </c>
      <c r="AR206" s="93">
        <f t="shared" si="152"/>
        <v>16</v>
      </c>
      <c r="AS206" s="75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19</v>
      </c>
      <c r="AT206" t="str">
        <f>IF($A206&gt;0,IF(VLOOKUP($A206,seznam!$A$2:$C$152,2)&gt;0,VLOOKUP($A206,seznam!$A$2:$C$152,2),"------"),"------")</f>
        <v>Alexa David</v>
      </c>
    </row>
    <row r="207" spans="1:46" ht="13.5" customHeight="1" thickBot="1">
      <c r="A207" s="128"/>
      <c r="B207" s="150"/>
      <c r="C207" s="27" t="str">
        <f>IF(A206&gt;0,IF(VLOOKUP(A206,seznam!$A$2:$C$152,2)&gt;0,VLOOKUP(A206,seznam!$A$2:$C$152,2),"------"),"------")</f>
        <v>Alexa David</v>
      </c>
      <c r="D207" s="151"/>
      <c r="E207" s="151"/>
      <c r="F207" s="152"/>
      <c r="G207" s="153"/>
      <c r="H207" s="151"/>
      <c r="I207" s="152"/>
      <c r="J207" s="155"/>
      <c r="K207" s="156"/>
      <c r="L207" s="157"/>
      <c r="M207" s="153"/>
      <c r="N207" s="151"/>
      <c r="O207" s="159"/>
      <c r="P207" s="160"/>
      <c r="Q207" s="151"/>
      <c r="R207" s="152"/>
      <c r="S207" s="161"/>
      <c r="T207" s="186"/>
      <c r="U207" s="122"/>
      <c r="V207" s="34">
        <v>6</v>
      </c>
      <c r="W207" s="6" t="str">
        <f>C207</f>
        <v>Alexa David</v>
      </c>
      <c r="X207" s="103" t="s">
        <v>10</v>
      </c>
      <c r="Y207" s="35" t="str">
        <f>C203</f>
        <v>Pilitowská Ela</v>
      </c>
      <c r="Z207" s="36" t="s">
        <v>215</v>
      </c>
      <c r="AA207" s="37" t="s">
        <v>135</v>
      </c>
      <c r="AB207" s="37" t="s">
        <v>204</v>
      </c>
      <c r="AC207" s="37"/>
      <c r="AD207" s="38"/>
      <c r="AE207" s="74">
        <f t="shared" si="153"/>
        <v>3</v>
      </c>
      <c r="AF207" s="104" t="s">
        <v>7</v>
      </c>
      <c r="AG207" s="19">
        <f t="shared" si="154"/>
        <v>0</v>
      </c>
      <c r="AH207" s="64"/>
      <c r="AJ207">
        <f>IF(ISBLANK(U206), A206,0)</f>
        <v>106</v>
      </c>
      <c r="AK207">
        <f>IF(ISBLANK(U202), A202,0)</f>
        <v>53</v>
      </c>
      <c r="AO207" s="203"/>
      <c r="AP207" s="50">
        <f t="shared" si="157"/>
        <v>35</v>
      </c>
      <c r="AQ207" s="49">
        <f t="shared" si="156"/>
        <v>21</v>
      </c>
      <c r="AR207" s="93">
        <f t="shared" si="152"/>
        <v>14</v>
      </c>
    </row>
    <row r="208" spans="1:46" ht="12.75" customHeight="1">
      <c r="A208" s="128">
        <f>IF(ISNA(MATCH(4,T182:T189,0)),, INDEX(A182:A189,MATCH(4,T182:T189,0)))</f>
        <v>87</v>
      </c>
      <c r="B208" s="130">
        <v>4</v>
      </c>
      <c r="C208" s="20" t="str">
        <f>IF(A208&gt;0,IF(VLOOKUP(A208,seznam!$A$2:$C$152,3)&gt;0,VLOOKUP(A208,seznam!$A$2:$C$152,3),"------"),"------")</f>
        <v>Blansko</v>
      </c>
      <c r="D208" s="132">
        <f>O202</f>
        <v>2</v>
      </c>
      <c r="E208" s="132" t="str">
        <f>N202</f>
        <v>:</v>
      </c>
      <c r="F208" s="134">
        <f>M202</f>
        <v>3</v>
      </c>
      <c r="G208" s="136">
        <f>O204</f>
        <v>0</v>
      </c>
      <c r="H208" s="132" t="str">
        <f>N204</f>
        <v>:</v>
      </c>
      <c r="I208" s="134">
        <f>M204</f>
        <v>3</v>
      </c>
      <c r="J208" s="136">
        <f>O206</f>
        <v>0</v>
      </c>
      <c r="K208" s="132" t="str">
        <f>N206</f>
        <v>:</v>
      </c>
      <c r="L208" s="134">
        <f>M206</f>
        <v>3</v>
      </c>
      <c r="M208" s="138"/>
      <c r="N208" s="139"/>
      <c r="O208" s="140"/>
      <c r="P208" s="144">
        <f>D208+G208+J208</f>
        <v>2</v>
      </c>
      <c r="Q208" s="132" t="s">
        <v>7</v>
      </c>
      <c r="R208" s="134">
        <f>F208+I208+L208</f>
        <v>9</v>
      </c>
      <c r="S208" s="146">
        <f>IF(D208&gt;F208,2,IF(AND(D208&lt;F208,E208=":"),1,0))+IF(G208&gt;I208,2,IF(AND(G208&lt;I208,H208=":"),1,0))+IF(J208&gt;L208,2,IF(AND(J208&lt;L208,K208=":"),1,0))</f>
        <v>3</v>
      </c>
      <c r="T208" s="148">
        <v>40</v>
      </c>
      <c r="U208" s="123"/>
      <c r="AH208" s="64"/>
      <c r="AM208">
        <f>A208</f>
        <v>87</v>
      </c>
      <c r="AN208">
        <f>IF(ISBLANK(  T208),"",T208)</f>
        <v>40</v>
      </c>
      <c r="AO208" s="203">
        <f t="shared" ref="AO208" si="159">IF($S208=0,"", IF(COUNTIF($S$202:$S$208,$S208)&gt;1, "",  _xlfn.RANK.EQ($S208,$S$202:$S$208,0)+($AI$170-1)*8  +4 ))</f>
        <v>40</v>
      </c>
      <c r="AP208" s="47"/>
      <c r="AR208" s="93"/>
      <c r="AS208" s="75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-30</v>
      </c>
      <c r="AT208" t="str">
        <f>IF($A208&gt;0,IF(VLOOKUP($A208,seznam!$A$2:$C$152,2)&gt;0,VLOOKUP($A208,seznam!$A$2:$C$152,2),"------"),"------")</f>
        <v>Záviška Jan</v>
      </c>
    </row>
    <row r="209" spans="1:46" ht="13.5" customHeight="1" thickBot="1">
      <c r="A209" s="129"/>
      <c r="B209" s="131"/>
      <c r="C209" s="41" t="str">
        <f>IF(A208&gt;0,IF(VLOOKUP(A208,seznam!$A$2:$C$152,2)&gt;0,VLOOKUP(A208,seznam!$A$2:$C$152,2),"------"),"------")</f>
        <v>Záviška Jan</v>
      </c>
      <c r="D209" s="133"/>
      <c r="E209" s="133"/>
      <c r="F209" s="135"/>
      <c r="G209" s="137"/>
      <c r="H209" s="133"/>
      <c r="I209" s="135"/>
      <c r="J209" s="137"/>
      <c r="K209" s="133"/>
      <c r="L209" s="135"/>
      <c r="M209" s="141"/>
      <c r="N209" s="142"/>
      <c r="O209" s="143"/>
      <c r="P209" s="145"/>
      <c r="Q209" s="133"/>
      <c r="R209" s="135"/>
      <c r="S209" s="147"/>
      <c r="T209" s="187"/>
      <c r="U209" s="123"/>
      <c r="AH209" s="64"/>
      <c r="AO209" s="203"/>
      <c r="AP209" s="47"/>
      <c r="AR209" s="93"/>
    </row>
    <row r="210" spans="1:46">
      <c r="AH210" s="64"/>
      <c r="AP210" s="47"/>
      <c r="AR210" s="93"/>
    </row>
    <row r="211" spans="1:46" ht="39.950000000000003" customHeight="1">
      <c r="B211" s="124" t="str">
        <f>CONCATENATE(Výsledky!$A$1," - ",Výsledky!$B$1,"  ",Výsledky!$C$1,"        ",Výsledky!$D$1, "                  DIVIZE  ",AI212)</f>
        <v>OBTM - Rájec  17.9.2023                          DIVIZE  6</v>
      </c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64"/>
      <c r="AO211"/>
      <c r="AP211" s="47"/>
      <c r="AR211" s="93"/>
    </row>
    <row r="212" spans="1:46" ht="13.5" thickBot="1">
      <c r="AH212" s="64"/>
      <c r="AI212">
        <v>6</v>
      </c>
      <c r="AP212" s="47"/>
      <c r="AR212" s="93"/>
    </row>
    <row r="213" spans="1:46" ht="13.5" thickBot="1">
      <c r="A213" s="44" t="s">
        <v>2</v>
      </c>
      <c r="B213" s="126" t="s">
        <v>20</v>
      </c>
      <c r="C213" s="127"/>
      <c r="D213" s="168">
        <v>1</v>
      </c>
      <c r="E213" s="169"/>
      <c r="F213" s="170"/>
      <c r="G213" s="171">
        <v>2</v>
      </c>
      <c r="H213" s="169"/>
      <c r="I213" s="170"/>
      <c r="J213" s="171">
        <v>3</v>
      </c>
      <c r="K213" s="169"/>
      <c r="L213" s="170"/>
      <c r="M213" s="171">
        <v>4</v>
      </c>
      <c r="N213" s="169"/>
      <c r="O213" s="172"/>
      <c r="P213" s="168" t="s">
        <v>4</v>
      </c>
      <c r="Q213" s="173"/>
      <c r="R213" s="174"/>
      <c r="S213" s="51" t="s">
        <v>5</v>
      </c>
      <c r="T213" s="45" t="s">
        <v>6</v>
      </c>
      <c r="AH213" s="64"/>
      <c r="AO213" s="16" t="s">
        <v>6</v>
      </c>
      <c r="AP213" s="47"/>
      <c r="AR213" s="93"/>
    </row>
    <row r="214" spans="1:46" ht="13.5" thickBot="1">
      <c r="A214" s="175"/>
      <c r="B214" s="176">
        <v>1</v>
      </c>
      <c r="C214" s="20" t="str">
        <f>IF(A214&gt;0,IF(VLOOKUP(A214,seznam!$A$2:$C$152,3)&gt;0,VLOOKUP(A214,seznam!$A$2:$C$152,3),"------"),"------")</f>
        <v>------</v>
      </c>
      <c r="D214" s="177"/>
      <c r="E214" s="178"/>
      <c r="F214" s="179"/>
      <c r="G214" s="180" t="str">
        <f>AE217</f>
        <v>0</v>
      </c>
      <c r="H214" s="181" t="str">
        <f>AF217</f>
        <v>:</v>
      </c>
      <c r="I214" s="182" t="str">
        <f>AG217</f>
        <v>0</v>
      </c>
      <c r="J214" s="180" t="str">
        <f>AG219</f>
        <v>0</v>
      </c>
      <c r="K214" s="181" t="str">
        <f>AF219</f>
        <v>:</v>
      </c>
      <c r="L214" s="182" t="str">
        <f>AE219</f>
        <v>0</v>
      </c>
      <c r="M214" s="180" t="str">
        <f>AE214</f>
        <v>0</v>
      </c>
      <c r="N214" s="181" t="str">
        <f>AF214</f>
        <v>:</v>
      </c>
      <c r="O214" s="183" t="str">
        <f>AG214</f>
        <v>0</v>
      </c>
      <c r="P214" s="184">
        <f>G214+J214+M214</f>
        <v>0</v>
      </c>
      <c r="Q214" s="181" t="s">
        <v>7</v>
      </c>
      <c r="R214" s="182">
        <f>I214+L214+O214</f>
        <v>0</v>
      </c>
      <c r="S214" s="163">
        <f>IF(G214&gt;I214,2,IF(AND(G214&lt;I214,H214=":"),1,0))+IF(J214&gt;L214,2,IF(AND(J214&lt;L214,K214=":"),1,0))+IF(M214&gt;O214,2,IF(AND(M214&lt;O214,N214=":"),1,0))</f>
        <v>0</v>
      </c>
      <c r="T214" s="189"/>
      <c r="U214" s="122"/>
      <c r="V214" s="21">
        <v>1</v>
      </c>
      <c r="W214" s="4" t="str">
        <f>C215</f>
        <v>------</v>
      </c>
      <c r="X214" s="7" t="s">
        <v>10</v>
      </c>
      <c r="Y214" s="22" t="str">
        <f>C221</f>
        <v>------</v>
      </c>
      <c r="Z214" s="23"/>
      <c r="AA214" s="24"/>
      <c r="AB214" s="24"/>
      <c r="AC214" s="24"/>
      <c r="AD214" s="25"/>
      <c r="AE214" s="26" t="str">
        <f t="shared" ref="AE214:AE219" si="160">IF(OR(VALUE($AJ214)=0,VALUE($AK214)=0), "0",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)</f>
        <v>0</v>
      </c>
      <c r="AF214" s="11" t="s">
        <v>7</v>
      </c>
      <c r="AG214" s="12" t="str">
        <f t="shared" ref="AG214:AG219" si="161">IF(OR(VALUE($AJ214)=0,VALUE($AK214)=0), "0",IF(AND(LEN(Z214)&gt;0,MID(Z214,1,1)="-"),"1","0")+IF(AND(LEN(AA214)&gt;0,MID(AA214,1,1)="-"),"1","0")+IF(AND(LEN(AB214)&gt;0,MID(AB214,1,1)="-"),"1","0")+IF(AND(LEN(AC214)&gt;0,MID(AC214,1,1)="-"),"1","0")+IF(AND(LEN(AD214)&gt;0,MID(AD214,1,1)="-"),"1","0"))</f>
        <v>0</v>
      </c>
      <c r="AH214" s="64"/>
      <c r="AI214" t="str">
        <f>IF(OR( AND(A234=AJ214,A236=AK214 ),  AND(A236=AJ214,A234=AK214) ),"a",    IF(OR( AND(A244=AJ214,A246=AK214 ),  AND(A246=AJ214,A244=AK214) ),"b",  ""))</f>
        <v>a</v>
      </c>
      <c r="AJ214">
        <f>IF(ISBLANK(U214), A214,0)</f>
        <v>0</v>
      </c>
      <c r="AK214">
        <f>IF(ISBLANK(U220), A220,0)</f>
        <v>0</v>
      </c>
      <c r="AO214" s="203" t="str">
        <f>IF($S214=0,"", IF(COUNTIF($S$214:$S$220,$S214)&gt;1, "",  _xlfn.RANK.EQ($S214,$S$214:$S$220,0)+($AI$212-1)*8   ))</f>
        <v/>
      </c>
      <c r="AP214" s="50" t="str">
        <f>IF(OR(VALUE($AJ214)=0,VALUE($AK214)=0), "0",IF(LEN(Z214)&gt;0,IF(MID(Z214,1,1)&lt;&gt;"-",IF(MOD(ABS(Z214),100)&gt;9,MOD(ABS(Z214),100)+2,11),MOD(ABS(Z214),100)),0)+IF(LEN(AA214)&gt;0,IF(MID(AA214,1,1)&lt;&gt;"-",IF(MOD(ABS(AA214),100)&gt;9,MOD(ABS(AA214),100)+2,11),MOD(ABS(AA214),100)),0)+IF(LEN(AB214)&gt;0,IF(MID(AB214,1,1)&lt;&gt;"-",IF(MOD(ABS(AB214),100)&gt;9,MOD(ABS(AB214),100)+2,11),MOD(ABS(AB214),100)),0)+IF(LEN(AC214)&gt;0,IF(MID(AC214,1,1)&lt;&gt;"-",IF(MOD(ABS(AC214),100)&gt;9,MOD(ABS(AC214),100)+2,11),MOD(ABS(AC214),100)),0)+IF(LEN(AD214)&gt;0,IF(MID(AD214,1,1)&lt;&gt;"-",IF(MOD(ABS(AD214),100)&gt;9,MOD(ABS(AD214),100)+2,11),MOD(ABS(AD214),100)),0))</f>
        <v>0</v>
      </c>
      <c r="AQ214" s="49" t="str">
        <f>IF(OR(VALUE($AJ214)=0,VALUE($AK214)=0), "0",IF(LEN(Z214)&gt;0,IF(MID(Z214,1,1)&lt;&gt;"-",MOD(Z214,100),IF(MOD(ABS(Z214),100)&gt;9,MOD(ABS(Z214),100)+2,11)),0)+IF(LEN(AA214)&gt;0,IF(MID(AA214,1,1)&lt;&gt;"-",MOD(AA214,100),IF(MOD(ABS(AA214),100)&gt;9,MOD(ABS(AA214),100)+2,11)),0)+IF(LEN(AB214)&gt;0,IF(MID(AB214,1,1)&lt;&gt;"-",MOD(AB214,100),IF(MOD(ABS(AB214),100)&gt;9,MOD(ABS(AB214),100)+2,11)),0)+IF(LEN(AC214)&gt;0,IF(MID(AC214,1,1)&lt;&gt;"-",MOD(AC214,100),IF(MOD(ABS(AC214),100)&gt;9,MOD(ABS(AC214),100)+2,11)),0)+IF(LEN(AD214)&gt;0,IF(MID(AD214,1,1)&lt;&gt;"-",MOD(AD214,100),IF(MOD(ABS(AD214),100)&gt;9,MOD(ABS(AD214),100)+2,11)),0))</f>
        <v>0</v>
      </c>
      <c r="AR214" s="93">
        <f>AP214-AQ214</f>
        <v>0</v>
      </c>
      <c r="AS214" s="75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0</v>
      </c>
      <c r="AT214" t="str">
        <f>IF($A214&gt;0,IF(VLOOKUP($A214,seznam!$A$2:$C$152,2)&gt;0,VLOOKUP($A214,seznam!$A$2:$C$152,2),"------"),"------")</f>
        <v>------</v>
      </c>
    </row>
    <row r="215" spans="1:46" ht="13.5" thickBot="1">
      <c r="A215" s="128"/>
      <c r="B215" s="150"/>
      <c r="C215" s="27" t="str">
        <f>IF(A214&gt;0,IF(VLOOKUP(A214,seznam!$A$2:$C$152,2)&gt;0,VLOOKUP(A214,seznam!$A$2:$C$152,2),"------"),"------")</f>
        <v>------</v>
      </c>
      <c r="D215" s="156"/>
      <c r="E215" s="156"/>
      <c r="F215" s="157"/>
      <c r="G215" s="153"/>
      <c r="H215" s="151"/>
      <c r="I215" s="152"/>
      <c r="J215" s="153"/>
      <c r="K215" s="151"/>
      <c r="L215" s="152"/>
      <c r="M215" s="153"/>
      <c r="N215" s="151"/>
      <c r="O215" s="159"/>
      <c r="P215" s="160"/>
      <c r="Q215" s="151"/>
      <c r="R215" s="152"/>
      <c r="S215" s="161"/>
      <c r="T215" s="186"/>
      <c r="U215" s="122"/>
      <c r="V215" s="28">
        <v>2</v>
      </c>
      <c r="W215" s="5" t="str">
        <f>C217</f>
        <v>------</v>
      </c>
      <c r="X215" s="8" t="s">
        <v>10</v>
      </c>
      <c r="Y215" s="29" t="str">
        <f>C219</f>
        <v>------</v>
      </c>
      <c r="Z215" s="30"/>
      <c r="AA215" s="31"/>
      <c r="AB215" s="31"/>
      <c r="AC215" s="31"/>
      <c r="AD215" s="32"/>
      <c r="AE215" s="26" t="str">
        <f t="shared" si="160"/>
        <v>0</v>
      </c>
      <c r="AF215" s="13" t="s">
        <v>7</v>
      </c>
      <c r="AG215" s="12" t="str">
        <f t="shared" si="161"/>
        <v>0</v>
      </c>
      <c r="AH215" s="64"/>
      <c r="AI215" t="str">
        <f>IF(OR( AND(A234=AJ215,A236=AK215 ),  AND(A236=AJ215,A234=AK215) ),"a",    IF(OR( AND(A244=AJ215,A246=AK215 ),  AND(A246=AJ215,A244=AK215) ),"b",  ""))</f>
        <v>a</v>
      </c>
      <c r="AJ215">
        <f>IF(ISBLANK(U216), A216,0)</f>
        <v>0</v>
      </c>
      <c r="AK215">
        <f>IF(ISBLANK(U218), A218,0)</f>
        <v>0</v>
      </c>
      <c r="AO215" s="203"/>
      <c r="AP215" s="50" t="str">
        <f>IF(OR(VALUE($AJ215)=0,VALUE($AK215)=0), "0",IF(LEN(Z215)&gt;0,IF(MID(Z215,1,1)&lt;&gt;"-",IF(MOD(ABS(Z215),100)&gt;9,MOD(ABS(Z215),100)+2,11),MOD(ABS(Z215),100)),0)+IF(LEN(AA215)&gt;0,IF(MID(AA215,1,1)&lt;&gt;"-",IF(MOD(ABS(AA215),100)&gt;9,MOD(ABS(AA215),100)+2,11),MOD(ABS(AA215),100)),0)+IF(LEN(AB215)&gt;0,IF(MID(AB215,1,1)&lt;&gt;"-",IF(MOD(ABS(AB215),100)&gt;9,MOD(ABS(AB215),100)+2,11),MOD(ABS(AB215),100)),0)+IF(LEN(AC215)&gt;0,IF(MID(AC215,1,1)&lt;&gt;"-",IF(MOD(ABS(AC215),100)&gt;9,MOD(ABS(AC215),100)+2,11),MOD(ABS(AC215),100)),0)+IF(LEN(AD215)&gt;0,IF(MID(AD215,1,1)&lt;&gt;"-",IF(MOD(ABS(AD215),100)&gt;9,MOD(ABS(AD215),100)+2,11),MOD(ABS(AD215),100)),0))</f>
        <v>0</v>
      </c>
      <c r="AQ215" s="49" t="str">
        <f>IF(OR(VALUE($AJ215)=0,VALUE($AK215)=0), "0",IF(LEN(Z215)&gt;0,IF(MID(Z215,1,1)&lt;&gt;"-",MOD(Z215,100),IF(MOD(ABS(Z215),100)&gt;9,MOD(ABS(Z215),100)+2,11)),0)+IF(LEN(AA215)&gt;0,IF(MID(AA215,1,1)&lt;&gt;"-",MOD(AA215,100),IF(MOD(ABS(AA215),100)&gt;9,MOD(ABS(AA215),100)+2,11)),0)+IF(LEN(AB215)&gt;0,IF(MID(AB215,1,1)&lt;&gt;"-",MOD(AB215,100),IF(MOD(ABS(AB215),100)&gt;9,MOD(ABS(AB215),100)+2,11)),0)+IF(LEN(AC215)&gt;0,IF(MID(AC215,1,1)&lt;&gt;"-",MOD(AC215,100),IF(MOD(ABS(AC215),100)&gt;9,MOD(ABS(AC215),100)+2,11)),0)+IF(LEN(AD215)&gt;0,IF(MID(AD215,1,1)&lt;&gt;"-",MOD(AD215,100),IF(MOD(ABS(AD215),100)&gt;9,MOD(ABS(AD215),100)+2,11)),0))</f>
        <v>0</v>
      </c>
      <c r="AR215" s="93">
        <f t="shared" ref="AR215:AR219" si="162">AP215-AQ215</f>
        <v>0</v>
      </c>
    </row>
    <row r="216" spans="1:46" ht="13.5" thickBot="1">
      <c r="A216" s="128"/>
      <c r="B216" s="130">
        <v>2</v>
      </c>
      <c r="C216" s="20" t="str">
        <f>IF(A216&gt;0,IF(VLOOKUP(A216,seznam!$A$2:$C$152,3)&gt;0,VLOOKUP(A216,seznam!$A$2:$C$152,3),"------"),"------")</f>
        <v>------</v>
      </c>
      <c r="D216" s="132" t="str">
        <f>I214</f>
        <v>0</v>
      </c>
      <c r="E216" s="132" t="str">
        <f>H214</f>
        <v>:</v>
      </c>
      <c r="F216" s="134" t="str">
        <f>G214</f>
        <v>0</v>
      </c>
      <c r="G216" s="138"/>
      <c r="H216" s="139"/>
      <c r="I216" s="154"/>
      <c r="J216" s="136" t="str">
        <f>AE215</f>
        <v>0</v>
      </c>
      <c r="K216" s="132" t="str">
        <f>AF215</f>
        <v>:</v>
      </c>
      <c r="L216" s="134" t="str">
        <f>AG215</f>
        <v>0</v>
      </c>
      <c r="M216" s="136" t="str">
        <f>AE218</f>
        <v>0</v>
      </c>
      <c r="N216" s="132" t="str">
        <f>AF218</f>
        <v>:</v>
      </c>
      <c r="O216" s="158" t="str">
        <f>AG218</f>
        <v>0</v>
      </c>
      <c r="P216" s="144">
        <f>D216+J216+M216</f>
        <v>0</v>
      </c>
      <c r="Q216" s="132" t="s">
        <v>7</v>
      </c>
      <c r="R216" s="134">
        <f>F216+L216+O216</f>
        <v>0</v>
      </c>
      <c r="S216" s="146">
        <f>IF(D216&gt;F216,2,IF(AND(D216&lt;F216,E216=":"),1,0))+IF(J216&gt;L216,2,IF(AND(J216&lt;L216,K216=":"),1,0))+IF(M216&gt;O216,2,IF(AND(M216&lt;O216,N216=":"),1,0))</f>
        <v>0</v>
      </c>
      <c r="T216" s="188"/>
      <c r="U216" s="122"/>
      <c r="V216" s="28">
        <v>3</v>
      </c>
      <c r="W216" s="5" t="str">
        <f>C221</f>
        <v>------</v>
      </c>
      <c r="X216" s="9" t="s">
        <v>10</v>
      </c>
      <c r="Y216" s="29" t="str">
        <f>C219</f>
        <v>------</v>
      </c>
      <c r="Z216" s="30"/>
      <c r="AA216" s="31"/>
      <c r="AB216" s="31"/>
      <c r="AC216" s="31"/>
      <c r="AD216" s="32"/>
      <c r="AE216" s="26" t="str">
        <f t="shared" si="160"/>
        <v>0</v>
      </c>
      <c r="AF216" s="13" t="s">
        <v>7</v>
      </c>
      <c r="AG216" s="12" t="str">
        <f t="shared" si="161"/>
        <v>0</v>
      </c>
      <c r="AH216" s="64"/>
      <c r="AI216" t="str">
        <f>IF(OR( AND(A234=AJ216,A236=AK216 ),  AND(A236=AJ216,A234=AK216) ),"a",    IF(OR( AND(A244=AJ216,A246=AK216 ),  AND(A246=AJ216,A244=AK216) ),"b",  ""))</f>
        <v>a</v>
      </c>
      <c r="AJ216">
        <f>IF(ISBLANK(U220), A220,0)</f>
        <v>0</v>
      </c>
      <c r="AK216">
        <f>IF(ISBLANK(U218), A218,0)</f>
        <v>0</v>
      </c>
      <c r="AO216" s="203" t="str">
        <f t="shared" ref="AO216" si="163">IF($S216=0,"", IF(COUNTIF($S$214:$S$220,$S216)&gt;1, "",  _xlfn.RANK.EQ($S216,$S$214:$S$220,0)+($AI$212-1)*8   ))</f>
        <v/>
      </c>
      <c r="AP216" s="50" t="str">
        <f>IF(OR(VALUE($AJ216)=0,VALUE($AK216)=0), "0",IF(LEN(Z216)&gt;0,IF(MID(Z216,1,1)&lt;&gt;"-",IF(MOD(ABS(Z216),100)&gt;9,MOD(ABS(Z216),100)+2,11),MOD(ABS(Z216),100)),0)+IF(LEN(AA216)&gt;0,IF(MID(AA216,1,1)&lt;&gt;"-",IF(MOD(ABS(AA216),100)&gt;9,MOD(ABS(AA216),100)+2,11),MOD(ABS(AA216),100)),0)+IF(LEN(AB216)&gt;0,IF(MID(AB216,1,1)&lt;&gt;"-",IF(MOD(ABS(AB216),100)&gt;9,MOD(ABS(AB216),100)+2,11),MOD(ABS(AB216),100)),0)+IF(LEN(AC216)&gt;0,IF(MID(AC216,1,1)&lt;&gt;"-",IF(MOD(ABS(AC216),100)&gt;9,MOD(ABS(AC216),100)+2,11),MOD(ABS(AC216),100)),0)+IF(LEN(AD216)&gt;0,IF(MID(AD216,1,1)&lt;&gt;"-",IF(MOD(ABS(AD216),100)&gt;9,MOD(ABS(AD216),100)+2,11),MOD(ABS(AD216),100)),0))</f>
        <v>0</v>
      </c>
      <c r="AQ216" s="49" t="str">
        <f t="shared" ref="AQ216:AQ219" si="164">IF(OR(VALUE($AJ216)=0,VALUE($AK216)=0), "0",IF(LEN(Z216)&gt;0,IF(MID(Z216,1,1)&lt;&gt;"-",MOD(Z216,100),IF(MOD(ABS(Z216),100)&gt;9,MOD(ABS(Z216),100)+2,11)),0)+IF(LEN(AA216)&gt;0,IF(MID(AA216,1,1)&lt;&gt;"-",MOD(AA216,100),IF(MOD(ABS(AA216),100)&gt;9,MOD(ABS(AA216),100)+2,11)),0)+IF(LEN(AB216)&gt;0,IF(MID(AB216,1,1)&lt;&gt;"-",MOD(AB216,100),IF(MOD(ABS(AB216),100)&gt;9,MOD(ABS(AB216),100)+2,11)),0)+IF(LEN(AC216)&gt;0,IF(MID(AC216,1,1)&lt;&gt;"-",MOD(AC216,100),IF(MOD(ABS(AC216),100)&gt;9,MOD(ABS(AC216),100)+2,11)),0)+IF(LEN(AD216)&gt;0,IF(MID(AD216,1,1)&lt;&gt;"-",MOD(AD216,100),IF(MOD(ABS(AD216),100)&gt;9,MOD(ABS(AD216),100)+2,11)),0))</f>
        <v>0</v>
      </c>
      <c r="AR216" s="93">
        <f t="shared" si="162"/>
        <v>0</v>
      </c>
      <c r="AS216" s="75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0</v>
      </c>
      <c r="AT216" t="str">
        <f>IF($A216&gt;0,IF(VLOOKUP($A216,seznam!$A$2:$C$152,2)&gt;0,VLOOKUP($A216,seznam!$A$2:$C$152,2),"------"),"------")</f>
        <v>------</v>
      </c>
    </row>
    <row r="217" spans="1:46" ht="13.5" thickBot="1">
      <c r="A217" s="128"/>
      <c r="B217" s="150"/>
      <c r="C217" s="27" t="str">
        <f>IF(A216&gt;0,IF(VLOOKUP(A216,seznam!$A$2:$C$152,2)&gt;0,VLOOKUP(A216,seznam!$A$2:$C$152,2),"------"),"------")</f>
        <v>------</v>
      </c>
      <c r="D217" s="151"/>
      <c r="E217" s="151"/>
      <c r="F217" s="152"/>
      <c r="G217" s="155"/>
      <c r="H217" s="156"/>
      <c r="I217" s="157"/>
      <c r="J217" s="153"/>
      <c r="K217" s="151"/>
      <c r="L217" s="152"/>
      <c r="M217" s="153"/>
      <c r="N217" s="151"/>
      <c r="O217" s="159"/>
      <c r="P217" s="165"/>
      <c r="Q217" s="166"/>
      <c r="R217" s="167"/>
      <c r="S217" s="161"/>
      <c r="T217" s="186"/>
      <c r="U217" s="122"/>
      <c r="V217" s="28">
        <v>4</v>
      </c>
      <c r="W217" s="5" t="str">
        <f>C215</f>
        <v>------</v>
      </c>
      <c r="X217" s="8" t="s">
        <v>10</v>
      </c>
      <c r="Y217" s="29" t="str">
        <f>C217</f>
        <v>------</v>
      </c>
      <c r="Z217" s="30"/>
      <c r="AA217" s="31"/>
      <c r="AB217" s="31"/>
      <c r="AC217" s="31"/>
      <c r="AD217" s="32"/>
      <c r="AE217" s="26" t="str">
        <f t="shared" si="160"/>
        <v>0</v>
      </c>
      <c r="AF217" s="13" t="s">
        <v>7</v>
      </c>
      <c r="AG217" s="12" t="str">
        <f t="shared" si="161"/>
        <v>0</v>
      </c>
      <c r="AH217" s="64"/>
      <c r="AI217" t="str">
        <f>IF(OR( AND(A234=AJ217,A236=AK217 ),  AND(A236=AJ217,A234=AK217) ),"a",    IF(OR( AND(A244=AJ217,A246=AK217 ),  AND(A246=AJ217,A244=AK217) ),"b",  ""))</f>
        <v>a</v>
      </c>
      <c r="AJ217">
        <f>IF(ISBLANK(U214), A214,0)</f>
        <v>0</v>
      </c>
      <c r="AK217">
        <f>IF(ISBLANK(U216), A216,0)</f>
        <v>0</v>
      </c>
      <c r="AO217" s="203"/>
      <c r="AP217" s="50" t="str">
        <f t="shared" ref="AP217:AP219" si="165">IF(OR(VALUE($AJ217)=0,VALUE($AK217)=0), "0",IF(LEN(Z217)&gt;0,IF(MID(Z217,1,1)&lt;&gt;"-",IF(MOD(ABS(Z217),100)&gt;9,MOD(ABS(Z217),100)+2,11),MOD(ABS(Z217),100)),0)+IF(LEN(AA217)&gt;0,IF(MID(AA217,1,1)&lt;&gt;"-",IF(MOD(ABS(AA217),100)&gt;9,MOD(ABS(AA217),100)+2,11),MOD(ABS(AA217),100)),0)+IF(LEN(AB217)&gt;0,IF(MID(AB217,1,1)&lt;&gt;"-",IF(MOD(ABS(AB217),100)&gt;9,MOD(ABS(AB217),100)+2,11),MOD(ABS(AB217),100)),0)+IF(LEN(AC217)&gt;0,IF(MID(AC217,1,1)&lt;&gt;"-",IF(MOD(ABS(AC217),100)&gt;9,MOD(ABS(AC217),100)+2,11),MOD(ABS(AC217),100)),0)+IF(LEN(AD217)&gt;0,IF(MID(AD217,1,1)&lt;&gt;"-",IF(MOD(ABS(AD217),100)&gt;9,MOD(ABS(AD217),100)+2,11),MOD(ABS(AD217),100)),0))</f>
        <v>0</v>
      </c>
      <c r="AQ217" s="49" t="str">
        <f t="shared" si="164"/>
        <v>0</v>
      </c>
      <c r="AR217" s="93">
        <f t="shared" si="162"/>
        <v>0</v>
      </c>
    </row>
    <row r="218" spans="1:46" ht="13.5" thickBot="1">
      <c r="A218" s="128"/>
      <c r="B218" s="130">
        <v>3</v>
      </c>
      <c r="C218" s="20" t="str">
        <f>IF(A218&gt;0,IF(VLOOKUP(A218,seznam!$A$2:$C$152,3)&gt;0,VLOOKUP(A218,seznam!$A$2:$C$152,3),"------"),"------")</f>
        <v>------</v>
      </c>
      <c r="D218" s="132" t="str">
        <f>L214</f>
        <v>0</v>
      </c>
      <c r="E218" s="132" t="str">
        <f>K214</f>
        <v>:</v>
      </c>
      <c r="F218" s="134" t="str">
        <f>J214</f>
        <v>0</v>
      </c>
      <c r="G218" s="136" t="str">
        <f>L216</f>
        <v>0</v>
      </c>
      <c r="H218" s="132" t="str">
        <f>K216</f>
        <v>:</v>
      </c>
      <c r="I218" s="134" t="str">
        <f>J216</f>
        <v>0</v>
      </c>
      <c r="J218" s="138"/>
      <c r="K218" s="139"/>
      <c r="L218" s="154"/>
      <c r="M218" s="136" t="str">
        <f>AG216</f>
        <v>0</v>
      </c>
      <c r="N218" s="132" t="str">
        <f>AF216</f>
        <v>:</v>
      </c>
      <c r="O218" s="158" t="str">
        <f>AE216</f>
        <v>0</v>
      </c>
      <c r="P218" s="144">
        <f>D218+G218+M218</f>
        <v>0</v>
      </c>
      <c r="Q218" s="132" t="s">
        <v>7</v>
      </c>
      <c r="R218" s="134">
        <f>F218+I218+O218</f>
        <v>0</v>
      </c>
      <c r="S218" s="146">
        <f>IF(D218&gt;F218,2,IF(AND(D218&lt;F218,E218=":"),1,0))+IF(G218&gt;I218,2,IF(AND(G218&lt;I218,H218=":"),1,0))+IF(M218&gt;O218,2,IF(AND(M218&lt;O218,N218=":"),1,0))</f>
        <v>0</v>
      </c>
      <c r="T218" s="188"/>
      <c r="U218" s="122"/>
      <c r="V218" s="28">
        <v>5</v>
      </c>
      <c r="W218" s="5" t="str">
        <f>C217</f>
        <v>------</v>
      </c>
      <c r="X218" s="8" t="s">
        <v>10</v>
      </c>
      <c r="Y218" s="29" t="str">
        <f>C221</f>
        <v>------</v>
      </c>
      <c r="Z218" s="30"/>
      <c r="AA218" s="31"/>
      <c r="AB218" s="31"/>
      <c r="AC218" s="31"/>
      <c r="AD218" s="32"/>
      <c r="AE218" s="26" t="str">
        <f t="shared" si="160"/>
        <v>0</v>
      </c>
      <c r="AF218" s="13" t="s">
        <v>7</v>
      </c>
      <c r="AG218" s="12" t="str">
        <f t="shared" si="161"/>
        <v>0</v>
      </c>
      <c r="AH218" s="64"/>
      <c r="AI218" t="str">
        <f>IF(OR( AND(A234=AJ218,A236=AK218 ),  AND(A236=AJ218,A234=AK218) ),"a",    IF(OR( AND(A244=AJ218,A246=AK218 ),  AND(A246=AJ218,A244=AK218) ),"b",  ""))</f>
        <v>a</v>
      </c>
      <c r="AJ218">
        <f>IF(ISBLANK(U216), A216,0)</f>
        <v>0</v>
      </c>
      <c r="AK218">
        <f>IF(ISBLANK(U220), A220,0)</f>
        <v>0</v>
      </c>
      <c r="AO218" s="203" t="str">
        <f t="shared" ref="AO218" si="166">IF($S218=0,"", IF(COUNTIF($S$214:$S$220,$S218)&gt;1, "",  _xlfn.RANK.EQ($S218,$S$214:$S$220,0)+($AI$212-1)*8   ))</f>
        <v/>
      </c>
      <c r="AP218" s="50" t="str">
        <f t="shared" si="165"/>
        <v>0</v>
      </c>
      <c r="AQ218" s="49" t="str">
        <f t="shared" si="164"/>
        <v>0</v>
      </c>
      <c r="AR218" s="93">
        <f t="shared" si="162"/>
        <v>0</v>
      </c>
      <c r="AS218" s="75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0</v>
      </c>
      <c r="AT218" t="str">
        <f>IF($A218&gt;0,IF(VLOOKUP($A218,seznam!$A$2:$C$152,2)&gt;0,VLOOKUP($A218,seznam!$A$2:$C$152,2),"------"),"------")</f>
        <v>------</v>
      </c>
    </row>
    <row r="219" spans="1:46" ht="13.5" thickBot="1">
      <c r="A219" s="128"/>
      <c r="B219" s="150"/>
      <c r="C219" s="27" t="str">
        <f>IF(A218&gt;0,IF(VLOOKUP(A218,seznam!$A$2:$C$152,2)&gt;0,VLOOKUP(A218,seznam!$A$2:$C$152,2),"------"),"------")</f>
        <v>------</v>
      </c>
      <c r="D219" s="151"/>
      <c r="E219" s="151"/>
      <c r="F219" s="152"/>
      <c r="G219" s="153"/>
      <c r="H219" s="151"/>
      <c r="I219" s="152"/>
      <c r="J219" s="155"/>
      <c r="K219" s="156"/>
      <c r="L219" s="157"/>
      <c r="M219" s="153"/>
      <c r="N219" s="151"/>
      <c r="O219" s="159"/>
      <c r="P219" s="160"/>
      <c r="Q219" s="151"/>
      <c r="R219" s="152"/>
      <c r="S219" s="161"/>
      <c r="T219" s="186"/>
      <c r="U219" s="122"/>
      <c r="V219" s="34">
        <v>6</v>
      </c>
      <c r="W219" s="6" t="str">
        <f>C219</f>
        <v>------</v>
      </c>
      <c r="X219" s="10" t="s">
        <v>10</v>
      </c>
      <c r="Y219" s="35" t="str">
        <f>C215</f>
        <v>------</v>
      </c>
      <c r="Z219" s="36"/>
      <c r="AA219" s="37"/>
      <c r="AB219" s="37"/>
      <c r="AC219" s="37"/>
      <c r="AD219" s="38"/>
      <c r="AE219" s="74" t="str">
        <f t="shared" si="160"/>
        <v>0</v>
      </c>
      <c r="AF219" s="14" t="s">
        <v>7</v>
      </c>
      <c r="AG219" s="19" t="str">
        <f t="shared" si="161"/>
        <v>0</v>
      </c>
      <c r="AH219" s="64"/>
      <c r="AI219" t="str">
        <f>IF(OR( AND(A234=AJ219,A236=AK219 ),  AND(A236=AJ219,A234=AK219) ),"a",    IF(OR( AND(A244=AJ219,A246=AK219 ),  AND(A246=AJ219,A244=AK219) ),"b",  ""))</f>
        <v>a</v>
      </c>
      <c r="AJ219">
        <f>IF(ISBLANK(U218), A218,0)</f>
        <v>0</v>
      </c>
      <c r="AK219">
        <f>IF(ISBLANK(U214), A214,0)</f>
        <v>0</v>
      </c>
      <c r="AO219" s="203"/>
      <c r="AP219" s="50" t="str">
        <f t="shared" si="165"/>
        <v>0</v>
      </c>
      <c r="AQ219" s="49" t="str">
        <f t="shared" si="164"/>
        <v>0</v>
      </c>
      <c r="AR219" s="93">
        <f t="shared" si="162"/>
        <v>0</v>
      </c>
    </row>
    <row r="220" spans="1:46">
      <c r="A220" s="128"/>
      <c r="B220" s="130">
        <v>4</v>
      </c>
      <c r="C220" s="20" t="str">
        <f>IF(A220&gt;0,IF(VLOOKUP(A220,seznam!$A$2:$C$152,3)&gt;0,VLOOKUP(A220,seznam!$A$2:$C$152,3),"------"),"------")</f>
        <v>------</v>
      </c>
      <c r="D220" s="132" t="str">
        <f>O214</f>
        <v>0</v>
      </c>
      <c r="E220" s="132" t="str">
        <f>N214</f>
        <v>:</v>
      </c>
      <c r="F220" s="134" t="str">
        <f>M214</f>
        <v>0</v>
      </c>
      <c r="G220" s="136" t="str">
        <f>O216</f>
        <v>0</v>
      </c>
      <c r="H220" s="132" t="str">
        <f>N216</f>
        <v>:</v>
      </c>
      <c r="I220" s="134" t="str">
        <f>M216</f>
        <v>0</v>
      </c>
      <c r="J220" s="136" t="str">
        <f>O218</f>
        <v>0</v>
      </c>
      <c r="K220" s="132" t="str">
        <f>N218</f>
        <v>:</v>
      </c>
      <c r="L220" s="134" t="str">
        <f>M218</f>
        <v>0</v>
      </c>
      <c r="M220" s="138"/>
      <c r="N220" s="139"/>
      <c r="O220" s="140"/>
      <c r="P220" s="144">
        <f>D220+G220+J220</f>
        <v>0</v>
      </c>
      <c r="Q220" s="132" t="s">
        <v>7</v>
      </c>
      <c r="R220" s="134">
        <f>F220+I220+L220</f>
        <v>0</v>
      </c>
      <c r="S220" s="146">
        <f>IF(D220&gt;F220,2,IF(AND(D220&lt;F220,E220=":"),1,0))+IF(G220&gt;I220,2,IF(AND(G220&lt;I220,H220=":"),1,0))+IF(J220&gt;L220,2,IF(AND(J220&lt;L220,K220=":"),1,0))</f>
        <v>0</v>
      </c>
      <c r="T220" s="148"/>
      <c r="U220" s="123"/>
      <c r="AH220" s="64"/>
      <c r="AO220" s="203" t="str">
        <f t="shared" ref="AO220" si="167">IF($S220=0,"", IF(COUNTIF($S$214:$S$220,$S220)&gt;1, "",  _xlfn.RANK.EQ($S220,$S$214:$S$220,0)+($AI$212-1)*8   ))</f>
        <v/>
      </c>
      <c r="AP220" s="47"/>
      <c r="AR220" s="93"/>
      <c r="AS220" s="75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0</v>
      </c>
      <c r="AT220" t="str">
        <f>IF($A220&gt;0,IF(VLOOKUP($A220,seznam!$A$2:$C$152,2)&gt;0,VLOOKUP($A220,seznam!$A$2:$C$152,2),"------"),"------")</f>
        <v>------</v>
      </c>
    </row>
    <row r="221" spans="1:46" ht="13.5" thickBot="1">
      <c r="A221" s="129"/>
      <c r="B221" s="131"/>
      <c r="C221" s="41" t="str">
        <f>IF(A220&gt;0,IF(VLOOKUP(A220,seznam!$A$2:$C$152,2)&gt;0,VLOOKUP(A220,seznam!$A$2:$C$152,2),"------"),"------")</f>
        <v>------</v>
      </c>
      <c r="D221" s="133"/>
      <c r="E221" s="133"/>
      <c r="F221" s="135"/>
      <c r="G221" s="137"/>
      <c r="H221" s="133"/>
      <c r="I221" s="135"/>
      <c r="J221" s="137"/>
      <c r="K221" s="133"/>
      <c r="L221" s="135"/>
      <c r="M221" s="141"/>
      <c r="N221" s="142"/>
      <c r="O221" s="143"/>
      <c r="P221" s="145"/>
      <c r="Q221" s="133"/>
      <c r="R221" s="135"/>
      <c r="S221" s="147"/>
      <c r="T221" s="187"/>
      <c r="U221" s="123"/>
      <c r="AH221" s="64"/>
      <c r="AO221" s="203"/>
      <c r="AP221" s="47"/>
      <c r="AR221" s="93"/>
    </row>
    <row r="222" spans="1:46" ht="13.5" thickBot="1">
      <c r="T222" s="86"/>
      <c r="AH222" s="64"/>
      <c r="AO222" s="82"/>
      <c r="AP222" s="47"/>
      <c r="AR222" s="93"/>
    </row>
    <row r="223" spans="1:46" ht="13.5" thickBot="1">
      <c r="A223" s="44" t="s">
        <v>2</v>
      </c>
      <c r="B223" s="126" t="s">
        <v>21</v>
      </c>
      <c r="C223" s="127"/>
      <c r="D223" s="168">
        <v>1</v>
      </c>
      <c r="E223" s="169"/>
      <c r="F223" s="170"/>
      <c r="G223" s="171">
        <v>2</v>
      </c>
      <c r="H223" s="169"/>
      <c r="I223" s="170"/>
      <c r="J223" s="171">
        <v>3</v>
      </c>
      <c r="K223" s="169"/>
      <c r="L223" s="170"/>
      <c r="M223" s="171">
        <v>4</v>
      </c>
      <c r="N223" s="169"/>
      <c r="O223" s="172"/>
      <c r="P223" s="168" t="s">
        <v>4</v>
      </c>
      <c r="Q223" s="173"/>
      <c r="R223" s="174"/>
      <c r="S223" s="51" t="s">
        <v>5</v>
      </c>
      <c r="T223" s="87" t="str">
        <f t="shared" ref="T223:T243" si="168">AO223</f>
        <v>pořadí</v>
      </c>
      <c r="AH223" s="64"/>
      <c r="AO223" s="83" t="s">
        <v>6</v>
      </c>
      <c r="AP223" s="47"/>
      <c r="AR223" s="93"/>
    </row>
    <row r="224" spans="1:46" ht="13.5" thickBot="1">
      <c r="A224" s="175"/>
      <c r="B224" s="176">
        <v>1</v>
      </c>
      <c r="C224" s="20" t="str">
        <f>IF(A224&gt;0,IF(VLOOKUP(A224,seznam!$A$2:$C$152,3)&gt;0,VLOOKUP(A224,seznam!$A$2:$C$152,3),"------"),"------")</f>
        <v>------</v>
      </c>
      <c r="D224" s="177"/>
      <c r="E224" s="178"/>
      <c r="F224" s="179"/>
      <c r="G224" s="180" t="str">
        <f>AE227</f>
        <v>0</v>
      </c>
      <c r="H224" s="181" t="str">
        <f>AF227</f>
        <v>:</v>
      </c>
      <c r="I224" s="182" t="str">
        <f>AG227</f>
        <v>0</v>
      </c>
      <c r="J224" s="180" t="str">
        <f>AG229</f>
        <v>0</v>
      </c>
      <c r="K224" s="181" t="str">
        <f>AF229</f>
        <v>:</v>
      </c>
      <c r="L224" s="182" t="str">
        <f>AE229</f>
        <v>0</v>
      </c>
      <c r="M224" s="180" t="str">
        <f>AE224</f>
        <v>0</v>
      </c>
      <c r="N224" s="181" t="str">
        <f>AF224</f>
        <v>:</v>
      </c>
      <c r="O224" s="183" t="str">
        <f>AG224</f>
        <v>0</v>
      </c>
      <c r="P224" s="184">
        <f>G224+J224+M224</f>
        <v>0</v>
      </c>
      <c r="Q224" s="181" t="s">
        <v>7</v>
      </c>
      <c r="R224" s="182">
        <f>I224+L224+O224</f>
        <v>0</v>
      </c>
      <c r="S224" s="163">
        <f>IF(G224&gt;I224,2,IF(AND(G224&lt;I224,H224=":"),1,0))+IF(J224&gt;L224,2,IF(AND(J224&lt;L224,K224=":"),1,0))+IF(M224&gt;O224,2,IF(AND(M224&lt;O224,N224=":"),1,0))</f>
        <v>0</v>
      </c>
      <c r="T224" s="189"/>
      <c r="U224" s="122"/>
      <c r="V224" s="21">
        <v>1</v>
      </c>
      <c r="W224" s="4" t="str">
        <f>C225</f>
        <v>------</v>
      </c>
      <c r="X224" s="7" t="s">
        <v>10</v>
      </c>
      <c r="Y224" s="22" t="str">
        <f>C231</f>
        <v>------</v>
      </c>
      <c r="Z224" s="23"/>
      <c r="AA224" s="24"/>
      <c r="AB224" s="24"/>
      <c r="AC224" s="24"/>
      <c r="AD224" s="25"/>
      <c r="AE224" s="26" t="str">
        <f t="shared" ref="AE224:AE229" si="169">IF(OR(VALUE($AJ224)=0,VALUE($AK224)=0), "0",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)</f>
        <v>0</v>
      </c>
      <c r="AF224" s="11" t="s">
        <v>7</v>
      </c>
      <c r="AG224" s="12" t="str">
        <f t="shared" ref="AG224:AG229" si="170">IF(OR(VALUE($AJ224)=0,VALUE($AK224)=0), "0",IF(AND(LEN(Z224)&gt;0,MID(Z224,1,1)="-"),"1","0")+IF(AND(LEN(AA224)&gt;0,MID(AA224,1,1)="-"),"1","0")+IF(AND(LEN(AB224)&gt;0,MID(AB224,1,1)="-"),"1","0")+IF(AND(LEN(AC224)&gt;0,MID(AC224,1,1)="-"),"1","0")+IF(AND(LEN(AD224)&gt;0,MID(AD224,1,1)="-"),"1","0"))</f>
        <v>0</v>
      </c>
      <c r="AH224" s="64"/>
      <c r="AJ224">
        <f>IF(ISBLANK(U224), A224,0)</f>
        <v>0</v>
      </c>
      <c r="AK224">
        <f>IF(ISBLANK(U230), A230,0)</f>
        <v>0</v>
      </c>
      <c r="AO224" s="203" t="str">
        <f>IF($S224=0,"", IF(COUNTIF($S$224:$S$230,$S224)&gt;1, "",  _xlfn.RANK.EQ($S224,$S$224:$S$230,0)+($AI$212-1)*8  +4))</f>
        <v/>
      </c>
      <c r="AP224" s="50" t="str">
        <f>IF(OR(VALUE($AJ224)=0,VALUE($AK224)=0), "0",IF(LEN(Z224)&gt;0,IF(MID(Z224,1,1)&lt;&gt;"-",IF(MOD(ABS(Z224),100)&gt;9,MOD(ABS(Z224),100)+2,11),MOD(ABS(Z224),100)),0)+IF(LEN(AA224)&gt;0,IF(MID(AA224,1,1)&lt;&gt;"-",IF(MOD(ABS(AA224),100)&gt;9,MOD(ABS(AA224),100)+2,11),MOD(ABS(AA224),100)),0)+IF(LEN(AB224)&gt;0,IF(MID(AB224,1,1)&lt;&gt;"-",IF(MOD(ABS(AB224),100)&gt;9,MOD(ABS(AB224),100)+2,11),MOD(ABS(AB224),100)),0)+IF(LEN(AC224)&gt;0,IF(MID(AC224,1,1)&lt;&gt;"-",IF(MOD(ABS(AC224),100)&gt;9,MOD(ABS(AC224),100)+2,11),MOD(ABS(AC224),100)),0)+IF(LEN(AD224)&gt;0,IF(MID(AD224,1,1)&lt;&gt;"-",IF(MOD(ABS(AD224),100)&gt;9,MOD(ABS(AD224),100)+2,11),MOD(ABS(AD224),100)),0))</f>
        <v>0</v>
      </c>
      <c r="AQ224" s="49" t="str">
        <f>IF(OR(VALUE($AJ224)=0,VALUE($AK224)=0), "0",IF(LEN(Z224)&gt;0,IF(MID(Z224,1,1)&lt;&gt;"-",MOD(Z224,100),IF(MOD(ABS(Z224),100)&gt;9,MOD(ABS(Z224),100)+2,11)),0)+IF(LEN(AA224)&gt;0,IF(MID(AA224,1,1)&lt;&gt;"-",MOD(AA224,100),IF(MOD(ABS(AA224),100)&gt;9,MOD(ABS(AA224),100)+2,11)),0)+IF(LEN(AB224)&gt;0,IF(MID(AB224,1,1)&lt;&gt;"-",MOD(AB224,100),IF(MOD(ABS(AB224),100)&gt;9,MOD(ABS(AB224),100)+2,11)),0)+IF(LEN(AC224)&gt;0,IF(MID(AC224,1,1)&lt;&gt;"-",MOD(AC224,100),IF(MOD(ABS(AC224),100)&gt;9,MOD(ABS(AC224),100)+2,11)),0)+IF(LEN(AD224)&gt;0,IF(MID(AD224,1,1)&lt;&gt;"-",MOD(AD224,100),IF(MOD(ABS(AD224),100)&gt;9,MOD(ABS(AD224),100)+2,11)),0))</f>
        <v>0</v>
      </c>
      <c r="AR224" s="93">
        <f>AP224-AQ224</f>
        <v>0</v>
      </c>
      <c r="AS224" s="75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0</v>
      </c>
      <c r="AT224" t="str">
        <f>IF($A224&gt;0,IF(VLOOKUP($A224,seznam!$A$2:$C$152,2)&gt;0,VLOOKUP($A224,seznam!$A$2:$C$152,2),"------"),"------")</f>
        <v>------</v>
      </c>
    </row>
    <row r="225" spans="1:46" ht="13.5" thickBot="1">
      <c r="A225" s="128"/>
      <c r="B225" s="150"/>
      <c r="C225" s="27" t="str">
        <f>IF(A224&gt;0,IF(VLOOKUP(A224,seznam!$A$2:$C$152,2)&gt;0,VLOOKUP(A224,seznam!$A$2:$C$152,2),"------"),"------")</f>
        <v>------</v>
      </c>
      <c r="D225" s="156"/>
      <c r="E225" s="156"/>
      <c r="F225" s="157"/>
      <c r="G225" s="153"/>
      <c r="H225" s="151"/>
      <c r="I225" s="152"/>
      <c r="J225" s="153"/>
      <c r="K225" s="151"/>
      <c r="L225" s="152"/>
      <c r="M225" s="153"/>
      <c r="N225" s="151"/>
      <c r="O225" s="159"/>
      <c r="P225" s="160"/>
      <c r="Q225" s="151"/>
      <c r="R225" s="152"/>
      <c r="S225" s="161"/>
      <c r="T225" s="186"/>
      <c r="U225" s="122"/>
      <c r="V225" s="28">
        <v>2</v>
      </c>
      <c r="W225" s="5" t="str">
        <f>C227</f>
        <v>------</v>
      </c>
      <c r="X225" s="8" t="s">
        <v>10</v>
      </c>
      <c r="Y225" s="29" t="str">
        <f>C229</f>
        <v>------</v>
      </c>
      <c r="Z225" s="30"/>
      <c r="AA225" s="31"/>
      <c r="AB225" s="31"/>
      <c r="AC225" s="31"/>
      <c r="AD225" s="32"/>
      <c r="AE225" s="26" t="str">
        <f t="shared" si="169"/>
        <v>0</v>
      </c>
      <c r="AF225" s="13" t="s">
        <v>7</v>
      </c>
      <c r="AG225" s="12" t="str">
        <f t="shared" si="170"/>
        <v>0</v>
      </c>
      <c r="AH225" s="64"/>
      <c r="AI225" t="str">
        <f>IF(OR( AND(A238=AJ225,A240=AK225 ),  AND(A240=AJ225,A238=AK225) ),"a",    IF(OR( AND(A248=AJ225,A250=AK225 ),  AND(A250=AJ225,A248=AK225) ),"b",  ""))</f>
        <v>a</v>
      </c>
      <c r="AJ225">
        <f>IF(ISBLANK(U226), A226,0)</f>
        <v>0</v>
      </c>
      <c r="AK225">
        <f>IF(ISBLANK(U228), A228,0)</f>
        <v>0</v>
      </c>
      <c r="AO225" s="203"/>
      <c r="AP225" s="50" t="str">
        <f>IF(OR(VALUE($AJ225)=0,VALUE($AK225)=0), "0",IF(LEN(Z225)&gt;0,IF(MID(Z225,1,1)&lt;&gt;"-",IF(MOD(ABS(Z225),100)&gt;9,MOD(ABS(Z225),100)+2,11),MOD(ABS(Z225),100)),0)+IF(LEN(AA225)&gt;0,IF(MID(AA225,1,1)&lt;&gt;"-",IF(MOD(ABS(AA225),100)&gt;9,MOD(ABS(AA225),100)+2,11),MOD(ABS(AA225),100)),0)+IF(LEN(AB225)&gt;0,IF(MID(AB225,1,1)&lt;&gt;"-",IF(MOD(ABS(AB225),100)&gt;9,MOD(ABS(AB225),100)+2,11),MOD(ABS(AB225),100)),0)+IF(LEN(AC225)&gt;0,IF(MID(AC225,1,1)&lt;&gt;"-",IF(MOD(ABS(AC225),100)&gt;9,MOD(ABS(AC225),100)+2,11),MOD(ABS(AC225),100)),0)+IF(LEN(AD225)&gt;0,IF(MID(AD225,1,1)&lt;&gt;"-",IF(MOD(ABS(AD225),100)&gt;9,MOD(ABS(AD225),100)+2,11),MOD(ABS(AD225),100)),0))</f>
        <v>0</v>
      </c>
      <c r="AQ225" s="49" t="str">
        <f>IF(OR(VALUE($AJ225)=0,VALUE($AK225)=0), "0",IF(LEN(Z225)&gt;0,IF(MID(Z225,1,1)&lt;&gt;"-",MOD(Z225,100),IF(MOD(ABS(Z225),100)&gt;9,MOD(ABS(Z225),100)+2,11)),0)+IF(LEN(AA225)&gt;0,IF(MID(AA225,1,1)&lt;&gt;"-",MOD(AA225,100),IF(MOD(ABS(AA225),100)&gt;9,MOD(ABS(AA225),100)+2,11)),0)+IF(LEN(AB225)&gt;0,IF(MID(AB225,1,1)&lt;&gt;"-",MOD(AB225,100),IF(MOD(ABS(AB225),100)&gt;9,MOD(ABS(AB225),100)+2,11)),0)+IF(LEN(AC225)&gt;0,IF(MID(AC225,1,1)&lt;&gt;"-",MOD(AC225,100),IF(MOD(ABS(AC225),100)&gt;9,MOD(ABS(AC225),100)+2,11)),0)+IF(LEN(AD225)&gt;0,IF(MID(AD225,1,1)&lt;&gt;"-",MOD(AD225,100),IF(MOD(ABS(AD225),100)&gt;9,MOD(ABS(AD225),100)+2,11)),0))</f>
        <v>0</v>
      </c>
      <c r="AR225" s="93">
        <f t="shared" ref="AR225:AR229" si="171">AP225-AQ225</f>
        <v>0</v>
      </c>
    </row>
    <row r="226" spans="1:46" ht="13.5" thickBot="1">
      <c r="A226" s="128"/>
      <c r="B226" s="130">
        <v>2</v>
      </c>
      <c r="C226" s="20" t="str">
        <f>IF(A226&gt;0,IF(VLOOKUP(A226,seznam!$A$2:$C$152,3)&gt;0,VLOOKUP(A226,seznam!$A$2:$C$152,3),"------"),"------")</f>
        <v>------</v>
      </c>
      <c r="D226" s="132" t="str">
        <f>I224</f>
        <v>0</v>
      </c>
      <c r="E226" s="132" t="str">
        <f>H224</f>
        <v>:</v>
      </c>
      <c r="F226" s="134" t="str">
        <f>G224</f>
        <v>0</v>
      </c>
      <c r="G226" s="138"/>
      <c r="H226" s="139"/>
      <c r="I226" s="154"/>
      <c r="J226" s="136" t="str">
        <f>AE225</f>
        <v>0</v>
      </c>
      <c r="K226" s="132" t="str">
        <f>AF225</f>
        <v>:</v>
      </c>
      <c r="L226" s="134" t="str">
        <f>AG225</f>
        <v>0</v>
      </c>
      <c r="M226" s="136" t="str">
        <f>AE228</f>
        <v>0</v>
      </c>
      <c r="N226" s="132" t="str">
        <f>AF228</f>
        <v>:</v>
      </c>
      <c r="O226" s="158" t="str">
        <f>AG228</f>
        <v>0</v>
      </c>
      <c r="P226" s="144">
        <f>D226+J226+M226</f>
        <v>0</v>
      </c>
      <c r="Q226" s="132" t="s">
        <v>7</v>
      </c>
      <c r="R226" s="134">
        <f>F226+L226+O226</f>
        <v>0</v>
      </c>
      <c r="S226" s="146">
        <f>IF(D226&gt;F226,2,IF(AND(D226&lt;F226,E226=":"),1,0))+IF(J226&gt;L226,2,IF(AND(J226&lt;L226,K226=":"),1,0))+IF(M226&gt;O226,2,IF(AND(M226&lt;O226,N226=":"),1,0))</f>
        <v>0</v>
      </c>
      <c r="T226" s="188"/>
      <c r="U226" s="122"/>
      <c r="V226" s="28">
        <v>3</v>
      </c>
      <c r="W226" s="5" t="str">
        <f>C231</f>
        <v>------</v>
      </c>
      <c r="X226" s="9" t="s">
        <v>10</v>
      </c>
      <c r="Y226" s="29" t="str">
        <f>C229</f>
        <v>------</v>
      </c>
      <c r="Z226" s="30"/>
      <c r="AA226" s="31"/>
      <c r="AB226" s="31"/>
      <c r="AC226" s="31"/>
      <c r="AD226" s="32"/>
      <c r="AE226" s="26" t="str">
        <f t="shared" si="169"/>
        <v>0</v>
      </c>
      <c r="AF226" s="13" t="s">
        <v>7</v>
      </c>
      <c r="AG226" s="12" t="str">
        <f t="shared" si="170"/>
        <v>0</v>
      </c>
      <c r="AH226" s="64"/>
      <c r="AI226" t="str">
        <f>IF(OR( AND(A238=AJ226,A240=AK226 ),  AND(A240=AJ226,A238=AK226) ),"a",    IF(OR( AND(A248=AJ226,A250=AK226 ),  AND(A250=AJ226,A248=AK226) ),"b",  ""))</f>
        <v>a</v>
      </c>
      <c r="AJ226">
        <f>IF(ISBLANK(U230), A230,0)</f>
        <v>0</v>
      </c>
      <c r="AK226">
        <f>IF(ISBLANK(U228), A228,0)</f>
        <v>0</v>
      </c>
      <c r="AO226" s="203" t="str">
        <f t="shared" ref="AO226" si="172">IF($S226=0,"", IF(COUNTIF($S$224:$S$230,$S226)&gt;1, "",  _xlfn.RANK.EQ($S226,$S$224:$S$230,0)+($AI$212-1)*8  +4))</f>
        <v/>
      </c>
      <c r="AP226" s="50" t="str">
        <f>IF(OR(VALUE($AJ226)=0,VALUE($AK226)=0), "0",IF(LEN(Z226)&gt;0,IF(MID(Z226,1,1)&lt;&gt;"-",IF(MOD(ABS(Z226),100)&gt;9,MOD(ABS(Z226),100)+2,11),MOD(ABS(Z226),100)),0)+IF(LEN(AA226)&gt;0,IF(MID(AA226,1,1)&lt;&gt;"-",IF(MOD(ABS(AA226),100)&gt;9,MOD(ABS(AA226),100)+2,11),MOD(ABS(AA226),100)),0)+IF(LEN(AB226)&gt;0,IF(MID(AB226,1,1)&lt;&gt;"-",IF(MOD(ABS(AB226),100)&gt;9,MOD(ABS(AB226),100)+2,11),MOD(ABS(AB226),100)),0)+IF(LEN(AC226)&gt;0,IF(MID(AC226,1,1)&lt;&gt;"-",IF(MOD(ABS(AC226),100)&gt;9,MOD(ABS(AC226),100)+2,11),MOD(ABS(AC226),100)),0)+IF(LEN(AD226)&gt;0,IF(MID(AD226,1,1)&lt;&gt;"-",IF(MOD(ABS(AD226),100)&gt;9,MOD(ABS(AD226),100)+2,11),MOD(ABS(AD226),100)),0))</f>
        <v>0</v>
      </c>
      <c r="AQ226" s="49" t="str">
        <f t="shared" ref="AQ226:AQ229" si="173">IF(OR(VALUE($AJ226)=0,VALUE($AK226)=0), "0",IF(LEN(Z226)&gt;0,IF(MID(Z226,1,1)&lt;&gt;"-",MOD(Z226,100),IF(MOD(ABS(Z226),100)&gt;9,MOD(ABS(Z226),100)+2,11)),0)+IF(LEN(AA226)&gt;0,IF(MID(AA226,1,1)&lt;&gt;"-",MOD(AA226,100),IF(MOD(ABS(AA226),100)&gt;9,MOD(ABS(AA226),100)+2,11)),0)+IF(LEN(AB226)&gt;0,IF(MID(AB226,1,1)&lt;&gt;"-",MOD(AB226,100),IF(MOD(ABS(AB226),100)&gt;9,MOD(ABS(AB226),100)+2,11)),0)+IF(LEN(AC226)&gt;0,IF(MID(AC226,1,1)&lt;&gt;"-",MOD(AC226,100),IF(MOD(ABS(AC226),100)&gt;9,MOD(ABS(AC226),100)+2,11)),0)+IF(LEN(AD226)&gt;0,IF(MID(AD226,1,1)&lt;&gt;"-",MOD(AD226,100),IF(MOD(ABS(AD226),100)&gt;9,MOD(ABS(AD226),100)+2,11)),0))</f>
        <v>0</v>
      </c>
      <c r="AR226" s="93">
        <f t="shared" si="171"/>
        <v>0</v>
      </c>
      <c r="AS226" s="75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0</v>
      </c>
      <c r="AT226" t="str">
        <f>IF($A226&gt;0,IF(VLOOKUP($A226,seznam!$A$2:$C$152,2)&gt;0,VLOOKUP($A226,seznam!$A$2:$C$152,2),"------"),"------")</f>
        <v>------</v>
      </c>
    </row>
    <row r="227" spans="1:46" ht="13.5" thickBot="1">
      <c r="A227" s="128"/>
      <c r="B227" s="150"/>
      <c r="C227" s="27" t="str">
        <f>IF(A226&gt;0,IF(VLOOKUP(A226,seznam!$A$2:$C$152,2)&gt;0,VLOOKUP(A226,seznam!$A$2:$C$152,2),"------"),"------")</f>
        <v>------</v>
      </c>
      <c r="D227" s="151"/>
      <c r="E227" s="151"/>
      <c r="F227" s="152"/>
      <c r="G227" s="155"/>
      <c r="H227" s="156"/>
      <c r="I227" s="157"/>
      <c r="J227" s="153"/>
      <c r="K227" s="151"/>
      <c r="L227" s="152"/>
      <c r="M227" s="153"/>
      <c r="N227" s="151"/>
      <c r="O227" s="159"/>
      <c r="P227" s="165"/>
      <c r="Q227" s="166"/>
      <c r="R227" s="167"/>
      <c r="S227" s="161"/>
      <c r="T227" s="186"/>
      <c r="U227" s="122"/>
      <c r="V227" s="28">
        <v>4</v>
      </c>
      <c r="W227" s="5" t="str">
        <f>C225</f>
        <v>------</v>
      </c>
      <c r="X227" s="8" t="s">
        <v>10</v>
      </c>
      <c r="Y227" s="29" t="str">
        <f>C227</f>
        <v>------</v>
      </c>
      <c r="Z227" s="30"/>
      <c r="AA227" s="31"/>
      <c r="AB227" s="31"/>
      <c r="AC227" s="31"/>
      <c r="AD227" s="32"/>
      <c r="AE227" s="26" t="str">
        <f t="shared" si="169"/>
        <v>0</v>
      </c>
      <c r="AF227" s="13" t="s">
        <v>7</v>
      </c>
      <c r="AG227" s="12" t="str">
        <f t="shared" si="170"/>
        <v>0</v>
      </c>
      <c r="AH227" s="64"/>
      <c r="AI227" t="str">
        <f>IF(OR( AND(A238=AJ227,A240=AK227 ),  AND(A240=AJ227,A238=AK227) ),"a",    IF(OR( AND(A248=AJ227,A250=AK227 ),  AND(A250=AJ227,A248=AK227) ),"b",  ""))</f>
        <v>a</v>
      </c>
      <c r="AJ227">
        <f>IF(ISBLANK(U224), A224,0)</f>
        <v>0</v>
      </c>
      <c r="AK227">
        <f>IF(ISBLANK(U226), A226,0)</f>
        <v>0</v>
      </c>
      <c r="AO227" s="203"/>
      <c r="AP227" s="50" t="str">
        <f t="shared" ref="AP227:AP229" si="174">IF(OR(VALUE($AJ227)=0,VALUE($AK227)=0), "0",IF(LEN(Z227)&gt;0,IF(MID(Z227,1,1)&lt;&gt;"-",IF(MOD(ABS(Z227),100)&gt;9,MOD(ABS(Z227),100)+2,11),MOD(ABS(Z227),100)),0)+IF(LEN(AA227)&gt;0,IF(MID(AA227,1,1)&lt;&gt;"-",IF(MOD(ABS(AA227),100)&gt;9,MOD(ABS(AA227),100)+2,11),MOD(ABS(AA227),100)),0)+IF(LEN(AB227)&gt;0,IF(MID(AB227,1,1)&lt;&gt;"-",IF(MOD(ABS(AB227),100)&gt;9,MOD(ABS(AB227),100)+2,11),MOD(ABS(AB227),100)),0)+IF(LEN(AC227)&gt;0,IF(MID(AC227,1,1)&lt;&gt;"-",IF(MOD(ABS(AC227),100)&gt;9,MOD(ABS(AC227),100)+2,11),MOD(ABS(AC227),100)),0)+IF(LEN(AD227)&gt;0,IF(MID(AD227,1,1)&lt;&gt;"-",IF(MOD(ABS(AD227),100)&gt;9,MOD(ABS(AD227),100)+2,11),MOD(ABS(AD227),100)),0))</f>
        <v>0</v>
      </c>
      <c r="AQ227" s="49" t="str">
        <f t="shared" si="173"/>
        <v>0</v>
      </c>
      <c r="AR227" s="93">
        <f t="shared" si="171"/>
        <v>0</v>
      </c>
    </row>
    <row r="228" spans="1:46" ht="13.5" thickBot="1">
      <c r="A228" s="128"/>
      <c r="B228" s="130">
        <v>3</v>
      </c>
      <c r="C228" s="20" t="str">
        <f>IF(A228&gt;0,IF(VLOOKUP(A228,seznam!$A$2:$C$152,3)&gt;0,VLOOKUP(A228,seznam!$A$2:$C$152,3),"------"),"------")</f>
        <v>------</v>
      </c>
      <c r="D228" s="132" t="str">
        <f>L224</f>
        <v>0</v>
      </c>
      <c r="E228" s="132" t="str">
        <f>K224</f>
        <v>:</v>
      </c>
      <c r="F228" s="134" t="str">
        <f>J224</f>
        <v>0</v>
      </c>
      <c r="G228" s="136" t="str">
        <f>L226</f>
        <v>0</v>
      </c>
      <c r="H228" s="132" t="str">
        <f>K226</f>
        <v>:</v>
      </c>
      <c r="I228" s="134" t="str">
        <f>J226</f>
        <v>0</v>
      </c>
      <c r="J228" s="138"/>
      <c r="K228" s="139"/>
      <c r="L228" s="154"/>
      <c r="M228" s="136" t="str">
        <f>AG226</f>
        <v>0</v>
      </c>
      <c r="N228" s="132" t="str">
        <f>AF226</f>
        <v>:</v>
      </c>
      <c r="O228" s="158" t="str">
        <f>AE226</f>
        <v>0</v>
      </c>
      <c r="P228" s="144">
        <f>D228+G228+M228</f>
        <v>0</v>
      </c>
      <c r="Q228" s="132" t="s">
        <v>7</v>
      </c>
      <c r="R228" s="134">
        <f>F228+I228+O228</f>
        <v>0</v>
      </c>
      <c r="S228" s="146">
        <f>IF(D228&gt;F228,2,IF(AND(D228&lt;F228,E228=":"),1,0))+IF(G228&gt;I228,2,IF(AND(G228&lt;I228,H228=":"),1,0))+IF(M228&gt;O228,2,IF(AND(M228&lt;O228,N228=":"),1,0))</f>
        <v>0</v>
      </c>
      <c r="T228" s="188"/>
      <c r="U228" s="122"/>
      <c r="V228" s="28">
        <v>5</v>
      </c>
      <c r="W228" s="5" t="str">
        <f>C227</f>
        <v>------</v>
      </c>
      <c r="X228" s="8" t="s">
        <v>10</v>
      </c>
      <c r="Y228" s="29" t="str">
        <f>C231</f>
        <v>------</v>
      </c>
      <c r="Z228" s="30"/>
      <c r="AA228" s="31"/>
      <c r="AB228" s="31"/>
      <c r="AC228" s="31"/>
      <c r="AD228" s="32"/>
      <c r="AE228" s="26" t="str">
        <f t="shared" si="169"/>
        <v>0</v>
      </c>
      <c r="AF228" s="13" t="s">
        <v>7</v>
      </c>
      <c r="AG228" s="12" t="str">
        <f t="shared" si="170"/>
        <v>0</v>
      </c>
      <c r="AH228" s="64"/>
      <c r="AI228" t="str">
        <f>IF(OR( AND(A238=AJ228,A240=AK228 ),  AND(A240=AJ228,A238=AK228) ),"a",    IF(OR( AND(A248=AJ228,A250=AK228 ),  AND(A250=AJ228,A248=AK228) ),"b",  ""))</f>
        <v>a</v>
      </c>
      <c r="AJ228">
        <f>IF(ISBLANK(U226), A226,0)</f>
        <v>0</v>
      </c>
      <c r="AK228">
        <f>IF(ISBLANK(U230), A230,0)</f>
        <v>0</v>
      </c>
      <c r="AO228" s="203" t="str">
        <f t="shared" ref="AO228" si="175">IF($S228=0,"", IF(COUNTIF($S$224:$S$230,$S228)&gt;1, "",  _xlfn.RANK.EQ($S228,$S$224:$S$230,0)+($AI$212-1)*8  +4))</f>
        <v/>
      </c>
      <c r="AP228" s="50" t="str">
        <f t="shared" si="174"/>
        <v>0</v>
      </c>
      <c r="AQ228" s="49" t="str">
        <f t="shared" si="173"/>
        <v>0</v>
      </c>
      <c r="AR228" s="93">
        <f t="shared" si="171"/>
        <v>0</v>
      </c>
      <c r="AS228" s="75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0</v>
      </c>
      <c r="AT228" t="str">
        <f>IF($A228&gt;0,IF(VLOOKUP($A228,seznam!$A$2:$C$152,2)&gt;0,VLOOKUP($A228,seznam!$A$2:$C$152,2),"------"),"------")</f>
        <v>------</v>
      </c>
    </row>
    <row r="229" spans="1:46" ht="13.5" thickBot="1">
      <c r="A229" s="128"/>
      <c r="B229" s="150"/>
      <c r="C229" s="27" t="str">
        <f>IF(A228&gt;0,IF(VLOOKUP(A228,seznam!$A$2:$C$152,2)&gt;0,VLOOKUP(A228,seznam!$A$2:$C$152,2),"------"),"------")</f>
        <v>------</v>
      </c>
      <c r="D229" s="151"/>
      <c r="E229" s="151"/>
      <c r="F229" s="152"/>
      <c r="G229" s="153"/>
      <c r="H229" s="151"/>
      <c r="I229" s="152"/>
      <c r="J229" s="155"/>
      <c r="K229" s="156"/>
      <c r="L229" s="157"/>
      <c r="M229" s="153"/>
      <c r="N229" s="151"/>
      <c r="O229" s="159"/>
      <c r="P229" s="160"/>
      <c r="Q229" s="151"/>
      <c r="R229" s="152"/>
      <c r="S229" s="161"/>
      <c r="T229" s="186"/>
      <c r="U229" s="122"/>
      <c r="V229" s="34">
        <v>6</v>
      </c>
      <c r="W229" s="6" t="str">
        <f>C229</f>
        <v>------</v>
      </c>
      <c r="X229" s="10" t="s">
        <v>10</v>
      </c>
      <c r="Y229" s="35" t="str">
        <f>C225</f>
        <v>------</v>
      </c>
      <c r="Z229" s="36"/>
      <c r="AA229" s="37"/>
      <c r="AB229" s="37"/>
      <c r="AC229" s="37"/>
      <c r="AD229" s="38"/>
      <c r="AE229" s="74" t="str">
        <f t="shared" si="169"/>
        <v>0</v>
      </c>
      <c r="AF229" s="14" t="s">
        <v>7</v>
      </c>
      <c r="AG229" s="19" t="str">
        <f t="shared" si="170"/>
        <v>0</v>
      </c>
      <c r="AH229" s="64"/>
      <c r="AI229" t="str">
        <f>IF(OR( AND(A238=AJ229,A240=AK229 ),  AND(A240=AJ229,A238=AK229) ),"a",    IF(OR( AND(A248=AJ229,A250=AK229 ),  AND(A250=AJ229,A248=AK229) ),"b",  ""))</f>
        <v>a</v>
      </c>
      <c r="AJ229">
        <f>IF(ISBLANK(U228), A228,0)</f>
        <v>0</v>
      </c>
      <c r="AK229">
        <f>IF(ISBLANK(U224), A224,0)</f>
        <v>0</v>
      </c>
      <c r="AO229" s="203"/>
      <c r="AP229" s="50" t="str">
        <f t="shared" si="174"/>
        <v>0</v>
      </c>
      <c r="AQ229" s="49" t="str">
        <f t="shared" si="173"/>
        <v>0</v>
      </c>
      <c r="AR229" s="93">
        <f t="shared" si="171"/>
        <v>0</v>
      </c>
    </row>
    <row r="230" spans="1:46">
      <c r="A230" s="128"/>
      <c r="B230" s="130">
        <v>4</v>
      </c>
      <c r="C230" s="20" t="str">
        <f>IF(A230&gt;0,IF(VLOOKUP(A230,seznam!$A$2:$C$152,3)&gt;0,VLOOKUP(A230,seznam!$A$2:$C$152,3),"------"),"------")</f>
        <v>------</v>
      </c>
      <c r="D230" s="132" t="str">
        <f>O224</f>
        <v>0</v>
      </c>
      <c r="E230" s="132" t="str">
        <f>N224</f>
        <v>:</v>
      </c>
      <c r="F230" s="134" t="str">
        <f>M224</f>
        <v>0</v>
      </c>
      <c r="G230" s="136" t="str">
        <f>O226</f>
        <v>0</v>
      </c>
      <c r="H230" s="132" t="str">
        <f>N226</f>
        <v>:</v>
      </c>
      <c r="I230" s="134" t="str">
        <f>M226</f>
        <v>0</v>
      </c>
      <c r="J230" s="136" t="str">
        <f>O228</f>
        <v>0</v>
      </c>
      <c r="K230" s="132" t="str">
        <f>N228</f>
        <v>:</v>
      </c>
      <c r="L230" s="134" t="str">
        <f>M228</f>
        <v>0</v>
      </c>
      <c r="M230" s="138"/>
      <c r="N230" s="139"/>
      <c r="O230" s="140"/>
      <c r="P230" s="144">
        <f>D230+G230+J230</f>
        <v>0</v>
      </c>
      <c r="Q230" s="132" t="s">
        <v>7</v>
      </c>
      <c r="R230" s="134">
        <f>F230+I230+L230</f>
        <v>0</v>
      </c>
      <c r="S230" s="146">
        <f>IF(D230&gt;F230,2,IF(AND(D230&lt;F230,E230=":"),1,0))+IF(G230&gt;I230,2,IF(AND(G230&lt;I230,H230=":"),1,0))+IF(J230&gt;L230,2,IF(AND(J230&lt;L230,K230=":"),1,0))</f>
        <v>0</v>
      </c>
      <c r="T230" s="148"/>
      <c r="U230" s="123"/>
      <c r="AH230" s="64"/>
      <c r="AO230" s="203" t="str">
        <f t="shared" ref="AO230" si="176">IF($S230=0,"", IF(COUNTIF($S$224:$S$230,$S230)&gt;1, "",  _xlfn.RANK.EQ($S230,$S$224:$S$230,0)+($AI$212-1)*8  +4))</f>
        <v/>
      </c>
      <c r="AP230" s="47"/>
      <c r="AR230" s="93"/>
      <c r="AS230" s="75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0</v>
      </c>
      <c r="AT230" t="str">
        <f>IF($A230&gt;0,IF(VLOOKUP($A230,seznam!$A$2:$C$152,2)&gt;0,VLOOKUP($A230,seznam!$A$2:$C$152,2),"------"),"------")</f>
        <v>------</v>
      </c>
    </row>
    <row r="231" spans="1:46" ht="13.5" thickBot="1">
      <c r="A231" s="129"/>
      <c r="B231" s="131"/>
      <c r="C231" s="41" t="str">
        <f>IF(A230&gt;0,IF(VLOOKUP(A230,seznam!$A$2:$C$152,2)&gt;0,VLOOKUP(A230,seznam!$A$2:$C$152,2),"------"),"------")</f>
        <v>------</v>
      </c>
      <c r="D231" s="133"/>
      <c r="E231" s="133"/>
      <c r="F231" s="135"/>
      <c r="G231" s="137"/>
      <c r="H231" s="133"/>
      <c r="I231" s="135"/>
      <c r="J231" s="137"/>
      <c r="K231" s="133"/>
      <c r="L231" s="135"/>
      <c r="M231" s="141"/>
      <c r="N231" s="142"/>
      <c r="O231" s="143"/>
      <c r="P231" s="145"/>
      <c r="Q231" s="133"/>
      <c r="R231" s="135"/>
      <c r="S231" s="147"/>
      <c r="T231" s="187"/>
      <c r="U231" s="123"/>
      <c r="AH231" s="64"/>
      <c r="AO231" s="203"/>
      <c r="AP231" s="47"/>
      <c r="AR231" s="93"/>
    </row>
    <row r="232" spans="1:46" ht="13.5" thickBot="1">
      <c r="T232" s="86"/>
      <c r="AH232" s="64"/>
      <c r="AO232" s="82"/>
      <c r="AP232" s="47"/>
      <c r="AR232" s="93"/>
    </row>
    <row r="233" spans="1:46" ht="13.5" thickBot="1">
      <c r="A233" s="44" t="s">
        <v>2</v>
      </c>
      <c r="B233" s="126" t="s">
        <v>148</v>
      </c>
      <c r="C233" s="127"/>
      <c r="D233" s="168">
        <v>1</v>
      </c>
      <c r="E233" s="169"/>
      <c r="F233" s="170"/>
      <c r="G233" s="171">
        <v>2</v>
      </c>
      <c r="H233" s="169"/>
      <c r="I233" s="170"/>
      <c r="J233" s="171">
        <v>3</v>
      </c>
      <c r="K233" s="169"/>
      <c r="L233" s="170"/>
      <c r="M233" s="171">
        <v>4</v>
      </c>
      <c r="N233" s="169"/>
      <c r="O233" s="172"/>
      <c r="P233" s="168" t="s">
        <v>4</v>
      </c>
      <c r="Q233" s="173"/>
      <c r="R233" s="174"/>
      <c r="S233" s="51" t="s">
        <v>5</v>
      </c>
      <c r="T233" s="87" t="str">
        <f t="shared" si="168"/>
        <v>pořadí</v>
      </c>
      <c r="AH233" s="64"/>
      <c r="AO233" s="83" t="s">
        <v>6</v>
      </c>
      <c r="AP233" s="47"/>
      <c r="AR233" s="93"/>
    </row>
    <row r="234" spans="1:46" ht="13.5" thickBot="1">
      <c r="A234" s="175"/>
      <c r="B234" s="176">
        <v>1</v>
      </c>
      <c r="C234" s="20" t="str">
        <f>IF(A234&gt;0,IF(VLOOKUP(A234,seznam!$A$2:$C$152,3)&gt;0,VLOOKUP(A234,seznam!$A$2:$C$152,3),"------"),"------")</f>
        <v>------</v>
      </c>
      <c r="D234" s="177"/>
      <c r="E234" s="178"/>
      <c r="F234" s="179"/>
      <c r="G234" s="180" t="str">
        <f>AE237</f>
        <v>0</v>
      </c>
      <c r="H234" s="181" t="str">
        <f>AF237</f>
        <v>:</v>
      </c>
      <c r="I234" s="182" t="str">
        <f>AG237</f>
        <v>0</v>
      </c>
      <c r="J234" s="180" t="str">
        <f>AG239</f>
        <v>0</v>
      </c>
      <c r="K234" s="181" t="str">
        <f>AF239</f>
        <v>:</v>
      </c>
      <c r="L234" s="182" t="str">
        <f>AE239</f>
        <v>0</v>
      </c>
      <c r="M234" s="180" t="str">
        <f>AE234</f>
        <v>0</v>
      </c>
      <c r="N234" s="181" t="str">
        <f>AF234</f>
        <v>:</v>
      </c>
      <c r="O234" s="183" t="str">
        <f>AG234</f>
        <v>0</v>
      </c>
      <c r="P234" s="184">
        <f>G234+J234+M234</f>
        <v>0</v>
      </c>
      <c r="Q234" s="181" t="s">
        <v>7</v>
      </c>
      <c r="R234" s="182">
        <f>I234+L234+O234</f>
        <v>0</v>
      </c>
      <c r="S234" s="163">
        <f>IF(G234&gt;I234,2,IF(AND(G234&lt;I234,H234=":"),1,0))+IF(J234&gt;L234,2,IF(AND(J234&lt;L234,K234=":"),1,0))+IF(M234&gt;O234,2,IF(AND(M234&lt;O234,N234=":"),1,0))</f>
        <v>0</v>
      </c>
      <c r="T234" s="189"/>
      <c r="U234" s="122"/>
      <c r="V234" s="21">
        <v>1</v>
      </c>
      <c r="W234" s="4" t="str">
        <f>C235</f>
        <v>------</v>
      </c>
      <c r="X234" s="7" t="s">
        <v>10</v>
      </c>
      <c r="Y234" s="22" t="str">
        <f>C241</f>
        <v>------</v>
      </c>
      <c r="Z234" s="23"/>
      <c r="AA234" s="24"/>
      <c r="AB234" s="24"/>
      <c r="AC234" s="24"/>
      <c r="AD234" s="25"/>
      <c r="AE234" s="26" t="str">
        <f t="shared" ref="AE234:AE239" si="177">IF(OR(VALUE($AJ234)=0,VALUE($AK234)=0), "0",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)</f>
        <v>0</v>
      </c>
      <c r="AF234" s="11" t="s">
        <v>7</v>
      </c>
      <c r="AG234" s="12" t="str">
        <f t="shared" ref="AG234:AG239" si="178">IF(OR(VALUE($AJ234)=0,VALUE($AK234)=0), "0",IF(AND(LEN(Z234)&gt;0,MID(Z234,1,1)="-"),"1","0")+IF(AND(LEN(AA234)&gt;0,MID(AA234,1,1)="-"),"1","0")+IF(AND(LEN(AB234)&gt;0,MID(AB234,1,1)="-"),"1","0")+IF(AND(LEN(AC234)&gt;0,MID(AC234,1,1)="-"),"1","0")+IF(AND(LEN(AD234)&gt;0,MID(AD234,1,1)="-"),"1","0"))</f>
        <v>0</v>
      </c>
      <c r="AH234" s="64"/>
      <c r="AJ234">
        <f>IF(ISBLANK(U234), A234,0)</f>
        <v>0</v>
      </c>
      <c r="AK234">
        <f>IF(ISBLANK(U240), A240,0)</f>
        <v>0</v>
      </c>
      <c r="AM234">
        <f>A234</f>
        <v>0</v>
      </c>
      <c r="AN234" t="str">
        <f>IF(ISBLANK(  T234),"",T234)</f>
        <v/>
      </c>
      <c r="AO234" s="203" t="str">
        <f>IF($S234=0,"", IF(COUNTIF($S$234:$S$240,$S234)&gt;1, "",  _xlfn.RANK.EQ($S234,$S$234:$S$240,0)+($AI$212-1)*8  +8))</f>
        <v/>
      </c>
      <c r="AP234" s="50" t="str">
        <f>IF(OR(VALUE($AJ234)=0,VALUE($AK234)=0), "0",IF(LEN(Z234)&gt;0,IF(MID(Z234,1,1)&lt;&gt;"-",IF(MOD(ABS(Z234),100)&gt;9,MOD(ABS(Z234),100)+2,11),MOD(ABS(Z234),100)),0)+IF(LEN(AA234)&gt;0,IF(MID(AA234,1,1)&lt;&gt;"-",IF(MOD(ABS(AA234),100)&gt;9,MOD(ABS(AA234),100)+2,11),MOD(ABS(AA234),100)),0)+IF(LEN(AB234)&gt;0,IF(MID(AB234,1,1)&lt;&gt;"-",IF(MOD(ABS(AB234),100)&gt;9,MOD(ABS(AB234),100)+2,11),MOD(ABS(AB234),100)),0)+IF(LEN(AC234)&gt;0,IF(MID(AC234,1,1)&lt;&gt;"-",IF(MOD(ABS(AC234),100)&gt;9,MOD(ABS(AC234),100)+2,11),MOD(ABS(AC234),100)),0)+IF(LEN(AD234)&gt;0,IF(MID(AD234,1,1)&lt;&gt;"-",IF(MOD(ABS(AD234),100)&gt;9,MOD(ABS(AD234),100)+2,11),MOD(ABS(AD234),100)),0))</f>
        <v>0</v>
      </c>
      <c r="AQ234" s="49" t="str">
        <f>IF(OR(VALUE($AJ234)=0,VALUE($AK234)=0), "0",IF(LEN(Z234)&gt;0,IF(MID(Z234,1,1)&lt;&gt;"-",MOD(Z234,100),IF(MOD(ABS(Z234),100)&gt;9,MOD(ABS(Z234),100)+2,11)),0)+IF(LEN(AA234)&gt;0,IF(MID(AA234,1,1)&lt;&gt;"-",MOD(AA234,100),IF(MOD(ABS(AA234),100)&gt;9,MOD(ABS(AA234),100)+2,11)),0)+IF(LEN(AB234)&gt;0,IF(MID(AB234,1,1)&lt;&gt;"-",MOD(AB234,100),IF(MOD(ABS(AB234),100)&gt;9,MOD(ABS(AB234),100)+2,11)),0)+IF(LEN(AC234)&gt;0,IF(MID(AC234,1,1)&lt;&gt;"-",MOD(AC234,100),IF(MOD(ABS(AC234),100)&gt;9,MOD(ABS(AC234),100)+2,11)),0)+IF(LEN(AD234)&gt;0,IF(MID(AD234,1,1)&lt;&gt;"-",MOD(AD234,100),IF(MOD(ABS(AD234),100)&gt;9,MOD(ABS(AD234),100)+2,11)),0))</f>
        <v>0</v>
      </c>
      <c r="AR234" s="93">
        <f>AP234-AQ234</f>
        <v>0</v>
      </c>
      <c r="AS234" s="75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0</v>
      </c>
      <c r="AT234" t="str">
        <f>IF($A234&gt;0,IF(VLOOKUP($A234,seznam!$A$2:$C$152,2)&gt;0,VLOOKUP($A234,seznam!$A$2:$C$152,2),"------"),"------")</f>
        <v>------</v>
      </c>
    </row>
    <row r="235" spans="1:46" ht="13.5" thickBot="1">
      <c r="A235" s="128"/>
      <c r="B235" s="150"/>
      <c r="C235" s="27" t="str">
        <f>IF(A234&gt;0,IF(VLOOKUP(A234,seznam!$A$2:$C$152,2)&gt;0,VLOOKUP(A234,seznam!$A$2:$C$152,2),"------"),"------")</f>
        <v>------</v>
      </c>
      <c r="D235" s="156"/>
      <c r="E235" s="156"/>
      <c r="F235" s="157"/>
      <c r="G235" s="153"/>
      <c r="H235" s="151"/>
      <c r="I235" s="152"/>
      <c r="J235" s="153"/>
      <c r="K235" s="151"/>
      <c r="L235" s="152"/>
      <c r="M235" s="153"/>
      <c r="N235" s="151"/>
      <c r="O235" s="159"/>
      <c r="P235" s="160"/>
      <c r="Q235" s="151"/>
      <c r="R235" s="152"/>
      <c r="S235" s="161"/>
      <c r="T235" s="186"/>
      <c r="U235" s="122"/>
      <c r="V235" s="28">
        <v>2</v>
      </c>
      <c r="W235" s="5" t="str">
        <f>C237</f>
        <v>------</v>
      </c>
      <c r="X235" s="8" t="s">
        <v>10</v>
      </c>
      <c r="Y235" s="29" t="str">
        <f>C239</f>
        <v>------</v>
      </c>
      <c r="Z235" s="30"/>
      <c r="AA235" s="31"/>
      <c r="AB235" s="31"/>
      <c r="AC235" s="58"/>
      <c r="AD235" s="59"/>
      <c r="AE235" s="26" t="str">
        <f t="shared" si="177"/>
        <v>0</v>
      </c>
      <c r="AF235" s="13" t="s">
        <v>7</v>
      </c>
      <c r="AG235" s="12" t="str">
        <f t="shared" si="178"/>
        <v>0</v>
      </c>
      <c r="AH235" s="64"/>
      <c r="AJ235">
        <f>IF(ISBLANK(U236), A236,0)</f>
        <v>0</v>
      </c>
      <c r="AK235">
        <f>IF(ISBLANK(U238), A238,0)</f>
        <v>0</v>
      </c>
      <c r="AO235" s="203"/>
      <c r="AP235" s="50" t="str">
        <f>IF(OR(VALUE($AJ235)=0,VALUE($AK235)=0), "0",IF(LEN(Z235)&gt;0,IF(MID(Z235,1,1)&lt;&gt;"-",IF(MOD(ABS(Z235),100)&gt;9,MOD(ABS(Z235),100)+2,11),MOD(ABS(Z235),100)),0)+IF(LEN(AA235)&gt;0,IF(MID(AA235,1,1)&lt;&gt;"-",IF(MOD(ABS(AA235),100)&gt;9,MOD(ABS(AA235),100)+2,11),MOD(ABS(AA235),100)),0)+IF(LEN(AB235)&gt;0,IF(MID(AB235,1,1)&lt;&gt;"-",IF(MOD(ABS(AB235),100)&gt;9,MOD(ABS(AB235),100)+2,11),MOD(ABS(AB235),100)),0)+IF(LEN(AC235)&gt;0,IF(MID(AC235,1,1)&lt;&gt;"-",IF(MOD(ABS(AC235),100)&gt;9,MOD(ABS(AC235),100)+2,11),MOD(ABS(AC235),100)),0)+IF(LEN(AD235)&gt;0,IF(MID(AD235,1,1)&lt;&gt;"-",IF(MOD(ABS(AD235),100)&gt;9,MOD(ABS(AD235),100)+2,11),MOD(ABS(AD235),100)),0))</f>
        <v>0</v>
      </c>
      <c r="AQ235" s="49" t="str">
        <f>IF(OR(VALUE($AJ235)=0,VALUE($AK235)=0), "0",IF(LEN(Z235)&gt;0,IF(MID(Z235,1,1)&lt;&gt;"-",MOD(Z235,100),IF(MOD(ABS(Z235),100)&gt;9,MOD(ABS(Z235),100)+2,11)),0)+IF(LEN(AA235)&gt;0,IF(MID(AA235,1,1)&lt;&gt;"-",MOD(AA235,100),IF(MOD(ABS(AA235),100)&gt;9,MOD(ABS(AA235),100)+2,11)),0)+IF(LEN(AB235)&gt;0,IF(MID(AB235,1,1)&lt;&gt;"-",MOD(AB235,100),IF(MOD(ABS(AB235),100)&gt;9,MOD(ABS(AB235),100)+2,11)),0)+IF(LEN(AC235)&gt;0,IF(MID(AC235,1,1)&lt;&gt;"-",MOD(AC235,100),IF(MOD(ABS(AC235),100)&gt;9,MOD(ABS(AC235),100)+2,11)),0)+IF(LEN(AD235)&gt;0,IF(MID(AD235,1,1)&lt;&gt;"-",MOD(AD235,100),IF(MOD(ABS(AD235),100)&gt;9,MOD(ABS(AD235),100)+2,11)),0))</f>
        <v>0</v>
      </c>
      <c r="AR235" s="93">
        <f t="shared" ref="AR235:AR239" si="179">AP235-AQ235</f>
        <v>0</v>
      </c>
    </row>
    <row r="236" spans="1:46" ht="13.5" thickBot="1">
      <c r="A236" s="128"/>
      <c r="B236" s="130">
        <v>2</v>
      </c>
      <c r="C236" s="20" t="str">
        <f>IF(A236&gt;0,IF(VLOOKUP(A236,seznam!$A$2:$C$152,3)&gt;0,VLOOKUP(A236,seznam!$A$2:$C$152,3),"------"),"------")</f>
        <v>------</v>
      </c>
      <c r="D236" s="132" t="str">
        <f>I234</f>
        <v>0</v>
      </c>
      <c r="E236" s="132" t="str">
        <f>H234</f>
        <v>:</v>
      </c>
      <c r="F236" s="134" t="str">
        <f>G234</f>
        <v>0</v>
      </c>
      <c r="G236" s="138"/>
      <c r="H236" s="139"/>
      <c r="I236" s="154"/>
      <c r="J236" s="136" t="str">
        <f>AE235</f>
        <v>0</v>
      </c>
      <c r="K236" s="132" t="str">
        <f>AF235</f>
        <v>:</v>
      </c>
      <c r="L236" s="134" t="str">
        <f>AG235</f>
        <v>0</v>
      </c>
      <c r="M236" s="136" t="str">
        <f>AE238</f>
        <v>0</v>
      </c>
      <c r="N236" s="132" t="str">
        <f>AF238</f>
        <v>:</v>
      </c>
      <c r="O236" s="158" t="str">
        <f>AG238</f>
        <v>0</v>
      </c>
      <c r="P236" s="144">
        <f>D236+J236+M236</f>
        <v>0</v>
      </c>
      <c r="Q236" s="132" t="s">
        <v>7</v>
      </c>
      <c r="R236" s="134">
        <f>F236+L236+O236</f>
        <v>0</v>
      </c>
      <c r="S236" s="146">
        <f>IF(D236&gt;F236,2,IF(AND(D236&lt;F236,E236=":"),1,0))+IF(J236&gt;L236,2,IF(AND(J236&lt;L236,K236=":"),1,0))+IF(M236&gt;O236,2,IF(AND(M236&lt;O236,N236=":"),1,0))</f>
        <v>0</v>
      </c>
      <c r="T236" s="188"/>
      <c r="U236" s="122"/>
      <c r="V236" s="28">
        <v>3</v>
      </c>
      <c r="W236" s="5" t="str">
        <f>C241</f>
        <v>------</v>
      </c>
      <c r="X236" s="9" t="s">
        <v>10</v>
      </c>
      <c r="Y236" s="29" t="str">
        <f>C239</f>
        <v>------</v>
      </c>
      <c r="Z236" s="23"/>
      <c r="AA236" s="25"/>
      <c r="AB236" s="24"/>
      <c r="AC236" s="24"/>
      <c r="AD236" s="114"/>
      <c r="AE236" s="26" t="str">
        <f t="shared" si="177"/>
        <v>0</v>
      </c>
      <c r="AF236" s="13" t="s">
        <v>7</v>
      </c>
      <c r="AG236" s="12" t="str">
        <f t="shared" si="178"/>
        <v>0</v>
      </c>
      <c r="AH236" s="64"/>
      <c r="AJ236">
        <f>IF(ISBLANK(U240), A240,0)</f>
        <v>0</v>
      </c>
      <c r="AK236">
        <f>IF(ISBLANK(U238), A238,0)</f>
        <v>0</v>
      </c>
      <c r="AM236">
        <f>A236</f>
        <v>0</v>
      </c>
      <c r="AN236" t="str">
        <f>IF(ISBLANK(  T236),"",T236)</f>
        <v/>
      </c>
      <c r="AO236" s="203" t="str">
        <f t="shared" ref="AO236" si="180">IF($S236=0,"", IF(COUNTIF($S$234:$S$240,$S236)&gt;1, "",  _xlfn.RANK.EQ($S236,$S$234:$S$240,0)+($AI$212-1)*8  +8))</f>
        <v/>
      </c>
      <c r="AP236" s="50" t="str">
        <f>IF(OR(VALUE($AJ236)=0,VALUE($AK236)=0), "0",IF(LEN(Z236)&gt;0,IF(MID(Z236,1,1)&lt;&gt;"-",IF(MOD(ABS(Z236),100)&gt;9,MOD(ABS(Z236),100)+2,11),MOD(ABS(Z236),100)),0)+IF(LEN(AA236)&gt;0,IF(MID(AA236,1,1)&lt;&gt;"-",IF(MOD(ABS(AA236),100)&gt;9,MOD(ABS(AA236),100)+2,11),MOD(ABS(AA236),100)),0)+IF(LEN(AB236)&gt;0,IF(MID(AB236,1,1)&lt;&gt;"-",IF(MOD(ABS(AB236),100)&gt;9,MOD(ABS(AB236),100)+2,11),MOD(ABS(AB236),100)),0)+IF(LEN(AC236)&gt;0,IF(MID(AC236,1,1)&lt;&gt;"-",IF(MOD(ABS(AC236),100)&gt;9,MOD(ABS(AC236),100)+2,11),MOD(ABS(AC236),100)),0)+IF(LEN(AD236)&gt;0,IF(MID(AD236,1,1)&lt;&gt;"-",IF(MOD(ABS(AD236),100)&gt;9,MOD(ABS(AD236),100)+2,11),MOD(ABS(AD236),100)),0))</f>
        <v>0</v>
      </c>
      <c r="AQ236" s="49" t="str">
        <f t="shared" ref="AQ236:AQ239" si="181">IF(OR(VALUE($AJ236)=0,VALUE($AK236)=0), "0",IF(LEN(Z236)&gt;0,IF(MID(Z236,1,1)&lt;&gt;"-",MOD(Z236,100),IF(MOD(ABS(Z236),100)&gt;9,MOD(ABS(Z236),100)+2,11)),0)+IF(LEN(AA236)&gt;0,IF(MID(AA236,1,1)&lt;&gt;"-",MOD(AA236,100),IF(MOD(ABS(AA236),100)&gt;9,MOD(ABS(AA236),100)+2,11)),0)+IF(LEN(AB236)&gt;0,IF(MID(AB236,1,1)&lt;&gt;"-",MOD(AB236,100),IF(MOD(ABS(AB236),100)&gt;9,MOD(ABS(AB236),100)+2,11)),0)+IF(LEN(AC236)&gt;0,IF(MID(AC236,1,1)&lt;&gt;"-",MOD(AC236,100),IF(MOD(ABS(AC236),100)&gt;9,MOD(ABS(AC236),100)+2,11)),0)+IF(LEN(AD236)&gt;0,IF(MID(AD236,1,1)&lt;&gt;"-",MOD(AD236,100),IF(MOD(ABS(AD236),100)&gt;9,MOD(ABS(AD236),100)+2,11)),0))</f>
        <v>0</v>
      </c>
      <c r="AR236" s="93">
        <f t="shared" si="179"/>
        <v>0</v>
      </c>
      <c r="AS236" s="75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0</v>
      </c>
      <c r="AT236" t="str">
        <f>IF($A236&gt;0,IF(VLOOKUP($A236,seznam!$A$2:$C$152,2)&gt;0,VLOOKUP($A236,seznam!$A$2:$C$152,2),"------"),"------")</f>
        <v>------</v>
      </c>
    </row>
    <row r="237" spans="1:46" ht="13.5" thickBot="1">
      <c r="A237" s="128"/>
      <c r="B237" s="150"/>
      <c r="C237" s="27" t="str">
        <f>IF(A236&gt;0,IF(VLOOKUP(A236,seznam!$A$2:$C$152,2)&gt;0,VLOOKUP(A236,seznam!$A$2:$C$152,2),"------"),"------")</f>
        <v>------</v>
      </c>
      <c r="D237" s="151"/>
      <c r="E237" s="151"/>
      <c r="F237" s="152"/>
      <c r="G237" s="155"/>
      <c r="H237" s="156"/>
      <c r="I237" s="157"/>
      <c r="J237" s="153"/>
      <c r="K237" s="151"/>
      <c r="L237" s="152"/>
      <c r="M237" s="153"/>
      <c r="N237" s="151"/>
      <c r="O237" s="159"/>
      <c r="P237" s="165"/>
      <c r="Q237" s="166"/>
      <c r="R237" s="167"/>
      <c r="S237" s="161"/>
      <c r="T237" s="186"/>
      <c r="U237" s="122"/>
      <c r="V237" s="28">
        <v>4</v>
      </c>
      <c r="W237" s="5" t="str">
        <f>C235</f>
        <v>------</v>
      </c>
      <c r="X237" s="8" t="s">
        <v>10</v>
      </c>
      <c r="Y237" s="29" t="str">
        <f>C237</f>
        <v>------</v>
      </c>
      <c r="Z237" s="36"/>
      <c r="AA237" s="37"/>
      <c r="AB237" s="37"/>
      <c r="AC237" s="37"/>
      <c r="AD237" s="115"/>
      <c r="AE237" s="26" t="str">
        <f t="shared" si="177"/>
        <v>0</v>
      </c>
      <c r="AF237" s="13" t="s">
        <v>7</v>
      </c>
      <c r="AG237" s="12" t="str">
        <f t="shared" si="178"/>
        <v>0</v>
      </c>
      <c r="AH237" s="64"/>
      <c r="AJ237">
        <f>IF(ISBLANK(U234), A234,0)</f>
        <v>0</v>
      </c>
      <c r="AK237">
        <f>IF(ISBLANK(U236), A236,0)</f>
        <v>0</v>
      </c>
      <c r="AO237" s="203"/>
      <c r="AP237" s="50" t="str">
        <f t="shared" ref="AP237:AP239" si="182">IF(OR(VALUE($AJ237)=0,VALUE($AK237)=0), "0",IF(LEN(Z237)&gt;0,IF(MID(Z237,1,1)&lt;&gt;"-",IF(MOD(ABS(Z237),100)&gt;9,MOD(ABS(Z237),100)+2,11),MOD(ABS(Z237),100)),0)+IF(LEN(AA237)&gt;0,IF(MID(AA237,1,1)&lt;&gt;"-",IF(MOD(ABS(AA237),100)&gt;9,MOD(ABS(AA237),100)+2,11),MOD(ABS(AA237),100)),0)+IF(LEN(AB237)&gt;0,IF(MID(AB237,1,1)&lt;&gt;"-",IF(MOD(ABS(AB237),100)&gt;9,MOD(ABS(AB237),100)+2,11),MOD(ABS(AB237),100)),0)+IF(LEN(AC237)&gt;0,IF(MID(AC237,1,1)&lt;&gt;"-",IF(MOD(ABS(AC237),100)&gt;9,MOD(ABS(AC237),100)+2,11),MOD(ABS(AC237),100)),0)+IF(LEN(AD237)&gt;0,IF(MID(AD237,1,1)&lt;&gt;"-",IF(MOD(ABS(AD237),100)&gt;9,MOD(ABS(AD237),100)+2,11),MOD(ABS(AD237),100)),0))</f>
        <v>0</v>
      </c>
      <c r="AQ237" s="49" t="str">
        <f t="shared" si="181"/>
        <v>0</v>
      </c>
      <c r="AR237" s="93">
        <f t="shared" si="179"/>
        <v>0</v>
      </c>
    </row>
    <row r="238" spans="1:46" ht="13.5" thickBot="1">
      <c r="A238" s="128"/>
      <c r="B238" s="130">
        <v>3</v>
      </c>
      <c r="C238" s="20" t="str">
        <f>IF(A238&gt;0,IF(VLOOKUP(A238,seznam!$A$2:$C$152,3)&gt;0,VLOOKUP(A238,seznam!$A$2:$C$152,3),"------"),"------")</f>
        <v>------</v>
      </c>
      <c r="D238" s="132" t="str">
        <f>L234</f>
        <v>0</v>
      </c>
      <c r="E238" s="132" t="str">
        <f>K234</f>
        <v>:</v>
      </c>
      <c r="F238" s="134" t="str">
        <f>J234</f>
        <v>0</v>
      </c>
      <c r="G238" s="136" t="str">
        <f>L236</f>
        <v>0</v>
      </c>
      <c r="H238" s="132" t="str">
        <f>K236</f>
        <v>:</v>
      </c>
      <c r="I238" s="134" t="str">
        <f>J236</f>
        <v>0</v>
      </c>
      <c r="J238" s="138"/>
      <c r="K238" s="139"/>
      <c r="L238" s="154"/>
      <c r="M238" s="136" t="str">
        <f>AG236</f>
        <v>0</v>
      </c>
      <c r="N238" s="132" t="str">
        <f>AF236</f>
        <v>:</v>
      </c>
      <c r="O238" s="158" t="str">
        <f>AE236</f>
        <v>0</v>
      </c>
      <c r="P238" s="144">
        <f>D238+G238+M238</f>
        <v>0</v>
      </c>
      <c r="Q238" s="132" t="s">
        <v>7</v>
      </c>
      <c r="R238" s="134">
        <f>F238+I238+O238</f>
        <v>0</v>
      </c>
      <c r="S238" s="146">
        <f>IF(D238&gt;F238,2,IF(AND(D238&lt;F238,E238=":"),1,0))+IF(G238&gt;I238,2,IF(AND(G238&lt;I238,H238=":"),1,0))+IF(M238&gt;O238,2,IF(AND(M238&lt;O238,N238=":"),1,0))</f>
        <v>0</v>
      </c>
      <c r="T238" s="188"/>
      <c r="U238" s="122"/>
      <c r="V238" s="28">
        <v>5</v>
      </c>
      <c r="W238" s="5" t="str">
        <f>C237</f>
        <v>------</v>
      </c>
      <c r="X238" s="8" t="s">
        <v>10</v>
      </c>
      <c r="Y238" s="29" t="str">
        <f>C241</f>
        <v>------</v>
      </c>
      <c r="Z238" s="30"/>
      <c r="AA238" s="31"/>
      <c r="AB238" s="31"/>
      <c r="AC238" s="58"/>
      <c r="AD238" s="59"/>
      <c r="AE238" s="26" t="str">
        <f t="shared" si="177"/>
        <v>0</v>
      </c>
      <c r="AF238" s="13" t="s">
        <v>7</v>
      </c>
      <c r="AG238" s="12" t="str">
        <f t="shared" si="178"/>
        <v>0</v>
      </c>
      <c r="AH238" s="64"/>
      <c r="AJ238">
        <f>IF(ISBLANK(U236), A236,0)</f>
        <v>0</v>
      </c>
      <c r="AK238">
        <f>IF(ISBLANK(U240), A240,0)</f>
        <v>0</v>
      </c>
      <c r="AM238">
        <f>A238</f>
        <v>0</v>
      </c>
      <c r="AN238" t="str">
        <f>IF(ISBLANK(  T238),"",T238)</f>
        <v/>
      </c>
      <c r="AO238" s="203" t="str">
        <f t="shared" ref="AO238" si="183">IF($S238=0,"", IF(COUNTIF($S$234:$S$240,$S238)&gt;1, "",  _xlfn.RANK.EQ($S238,$S$234:$S$240,0)+($AI$212-1)*8  +8))</f>
        <v/>
      </c>
      <c r="AP238" s="50" t="str">
        <f t="shared" si="182"/>
        <v>0</v>
      </c>
      <c r="AQ238" s="49" t="str">
        <f t="shared" si="181"/>
        <v>0</v>
      </c>
      <c r="AR238" s="93">
        <f t="shared" si="179"/>
        <v>0</v>
      </c>
      <c r="AS238" s="75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0</v>
      </c>
      <c r="AT238" t="str">
        <f>IF($A238&gt;0,IF(VLOOKUP($A238,seznam!$A$2:$C$152,2)&gt;0,VLOOKUP($A238,seznam!$A$2:$C$152,2),"------"),"------")</f>
        <v>------</v>
      </c>
    </row>
    <row r="239" spans="1:46" ht="13.5" thickBot="1">
      <c r="A239" s="128"/>
      <c r="B239" s="150"/>
      <c r="C239" s="27" t="str">
        <f>IF(A238&gt;0,IF(VLOOKUP(A238,seznam!$A$2:$C$152,2)&gt;0,VLOOKUP(A238,seznam!$A$2:$C$152,2),"------"),"------")</f>
        <v>------</v>
      </c>
      <c r="D239" s="151"/>
      <c r="E239" s="151"/>
      <c r="F239" s="152"/>
      <c r="G239" s="153"/>
      <c r="H239" s="151"/>
      <c r="I239" s="152"/>
      <c r="J239" s="155"/>
      <c r="K239" s="156"/>
      <c r="L239" s="157"/>
      <c r="M239" s="153"/>
      <c r="N239" s="151"/>
      <c r="O239" s="159"/>
      <c r="P239" s="160"/>
      <c r="Q239" s="151"/>
      <c r="R239" s="152"/>
      <c r="S239" s="161"/>
      <c r="T239" s="186"/>
      <c r="U239" s="122"/>
      <c r="V239" s="34">
        <v>6</v>
      </c>
      <c r="W239" s="6" t="str">
        <f>C239</f>
        <v>------</v>
      </c>
      <c r="X239" s="10" t="s">
        <v>10</v>
      </c>
      <c r="Y239" s="35" t="str">
        <f>C235</f>
        <v>------</v>
      </c>
      <c r="Z239" s="36"/>
      <c r="AA239" s="37"/>
      <c r="AB239" s="37"/>
      <c r="AC239" s="37"/>
      <c r="AD239" s="38"/>
      <c r="AE239" s="74" t="str">
        <f t="shared" si="177"/>
        <v>0</v>
      </c>
      <c r="AF239" s="14" t="s">
        <v>7</v>
      </c>
      <c r="AG239" s="19" t="str">
        <f t="shared" si="178"/>
        <v>0</v>
      </c>
      <c r="AH239" s="64"/>
      <c r="AJ239">
        <f>IF(ISBLANK(U238), A238,0)</f>
        <v>0</v>
      </c>
      <c r="AK239">
        <f>IF(ISBLANK(U234), A234,0)</f>
        <v>0</v>
      </c>
      <c r="AO239" s="203"/>
      <c r="AP239" s="50" t="str">
        <f t="shared" si="182"/>
        <v>0</v>
      </c>
      <c r="AQ239" s="49" t="str">
        <f t="shared" si="181"/>
        <v>0</v>
      </c>
      <c r="AR239" s="93">
        <f t="shared" si="179"/>
        <v>0</v>
      </c>
    </row>
    <row r="240" spans="1:46">
      <c r="A240" s="128"/>
      <c r="B240" s="130">
        <v>4</v>
      </c>
      <c r="C240" s="20" t="str">
        <f>IF(A240&gt;0,IF(VLOOKUP(A240,seznam!$A$2:$C$152,3)&gt;0,VLOOKUP(A240,seznam!$A$2:$C$152,3),"------"),"------")</f>
        <v>------</v>
      </c>
      <c r="D240" s="132" t="str">
        <f>O234</f>
        <v>0</v>
      </c>
      <c r="E240" s="132" t="str">
        <f>N234</f>
        <v>:</v>
      </c>
      <c r="F240" s="134" t="str">
        <f>M234</f>
        <v>0</v>
      </c>
      <c r="G240" s="136" t="str">
        <f>O236</f>
        <v>0</v>
      </c>
      <c r="H240" s="132" t="str">
        <f>N236</f>
        <v>:</v>
      </c>
      <c r="I240" s="134" t="str">
        <f>M236</f>
        <v>0</v>
      </c>
      <c r="J240" s="136" t="str">
        <f>O238</f>
        <v>0</v>
      </c>
      <c r="K240" s="132" t="str">
        <f>N238</f>
        <v>:</v>
      </c>
      <c r="L240" s="134" t="str">
        <f>M238</f>
        <v>0</v>
      </c>
      <c r="M240" s="138"/>
      <c r="N240" s="139"/>
      <c r="O240" s="140"/>
      <c r="P240" s="144">
        <f>D240+G240+J240</f>
        <v>0</v>
      </c>
      <c r="Q240" s="132" t="s">
        <v>7</v>
      </c>
      <c r="R240" s="134">
        <f>F240+I240+L240</f>
        <v>0</v>
      </c>
      <c r="S240" s="146">
        <f>IF(D240&gt;F240,2,IF(AND(D240&lt;F240,E240=":"),1,0))+IF(G240&gt;I240,2,IF(AND(G240&lt;I240,H240=":"),1,0))+IF(J240&gt;L240,2,IF(AND(J240&lt;L240,K240=":"),1,0))</f>
        <v>0</v>
      </c>
      <c r="T240" s="148"/>
      <c r="U240" s="123"/>
      <c r="AH240" s="64"/>
      <c r="AM240">
        <f>A240</f>
        <v>0</v>
      </c>
      <c r="AN240" t="str">
        <f>IF(ISBLANK(  T240),"",T240)</f>
        <v/>
      </c>
      <c r="AO240" s="203" t="str">
        <f t="shared" ref="AO240" si="184">IF($S240=0,"", IF(COUNTIF($S$234:$S$240,$S240)&gt;1, "",  _xlfn.RANK.EQ($S240,$S$234:$S$240,0)+($AI$212-1)*8  +8))</f>
        <v/>
      </c>
      <c r="AP240" s="47"/>
      <c r="AR240" s="93"/>
      <c r="AS240" s="75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0</v>
      </c>
      <c r="AT240" t="str">
        <f>IF($A240&gt;0,IF(VLOOKUP($A240,seznam!$A$2:$C$152,2)&gt;0,VLOOKUP($A240,seznam!$A$2:$C$152,2),"------"),"------")</f>
        <v>------</v>
      </c>
    </row>
    <row r="241" spans="1:46" ht="13.5" thickBot="1">
      <c r="A241" s="129"/>
      <c r="B241" s="131"/>
      <c r="C241" s="41" t="str">
        <f>IF(A240&gt;0,IF(VLOOKUP(A240,seznam!$A$2:$C$152,2)&gt;0,VLOOKUP(A240,seznam!$A$2:$C$152,2),"------"),"------")</f>
        <v>------</v>
      </c>
      <c r="D241" s="133"/>
      <c r="E241" s="133"/>
      <c r="F241" s="135"/>
      <c r="G241" s="137"/>
      <c r="H241" s="133"/>
      <c r="I241" s="135"/>
      <c r="J241" s="137"/>
      <c r="K241" s="133"/>
      <c r="L241" s="135"/>
      <c r="M241" s="141"/>
      <c r="N241" s="142"/>
      <c r="O241" s="143"/>
      <c r="P241" s="145"/>
      <c r="Q241" s="133"/>
      <c r="R241" s="135"/>
      <c r="S241" s="147"/>
      <c r="T241" s="187"/>
      <c r="U241" s="123"/>
      <c r="AH241" s="64"/>
      <c r="AO241" s="203"/>
      <c r="AP241" s="47"/>
      <c r="AR241" s="93"/>
    </row>
    <row r="242" spans="1:46" ht="13.5" thickBot="1">
      <c r="T242" s="86"/>
      <c r="AH242" s="64"/>
      <c r="AO242" s="82"/>
      <c r="AP242" s="47"/>
      <c r="AR242" s="93"/>
    </row>
    <row r="243" spans="1:46" ht="13.5" thickBot="1">
      <c r="A243" s="44" t="s">
        <v>2</v>
      </c>
      <c r="B243" s="126" t="s">
        <v>147</v>
      </c>
      <c r="C243" s="127"/>
      <c r="D243" s="168">
        <v>1</v>
      </c>
      <c r="E243" s="169"/>
      <c r="F243" s="170"/>
      <c r="G243" s="171">
        <v>2</v>
      </c>
      <c r="H243" s="169"/>
      <c r="I243" s="170"/>
      <c r="J243" s="171">
        <v>3</v>
      </c>
      <c r="K243" s="169"/>
      <c r="L243" s="170"/>
      <c r="M243" s="171">
        <v>4</v>
      </c>
      <c r="N243" s="169"/>
      <c r="O243" s="172"/>
      <c r="P243" s="168" t="s">
        <v>4</v>
      </c>
      <c r="Q243" s="173"/>
      <c r="R243" s="174"/>
      <c r="S243" s="51" t="s">
        <v>5</v>
      </c>
      <c r="T243" s="87" t="str">
        <f t="shared" si="168"/>
        <v>pořadí</v>
      </c>
      <c r="AH243" s="64"/>
      <c r="AO243" s="83" t="s">
        <v>6</v>
      </c>
      <c r="AP243" s="47"/>
      <c r="AR243" s="93"/>
    </row>
    <row r="244" spans="1:46" ht="13.5" thickBot="1">
      <c r="A244" s="175"/>
      <c r="B244" s="176">
        <v>1</v>
      </c>
      <c r="C244" s="20" t="str">
        <f>IF(A244&gt;0,IF(VLOOKUP(A244,seznam!$A$2:$C$152,3)&gt;0,VLOOKUP(A244,seznam!$A$2:$C$152,3),"------"),"------")</f>
        <v>------</v>
      </c>
      <c r="D244" s="177"/>
      <c r="E244" s="178"/>
      <c r="F244" s="179"/>
      <c r="G244" s="180" t="str">
        <f>AE247</f>
        <v>0</v>
      </c>
      <c r="H244" s="181" t="str">
        <f>AF247</f>
        <v>:</v>
      </c>
      <c r="I244" s="182" t="str">
        <f>AG247</f>
        <v>0</v>
      </c>
      <c r="J244" s="180" t="str">
        <f>AG249</f>
        <v>0</v>
      </c>
      <c r="K244" s="181" t="str">
        <f>AF249</f>
        <v>:</v>
      </c>
      <c r="L244" s="182" t="str">
        <f>AE249</f>
        <v>0</v>
      </c>
      <c r="M244" s="180" t="str">
        <f>AE244</f>
        <v>0</v>
      </c>
      <c r="N244" s="181" t="str">
        <f>AF244</f>
        <v>:</v>
      </c>
      <c r="O244" s="183" t="str">
        <f>AG244</f>
        <v>0</v>
      </c>
      <c r="P244" s="184">
        <f>G244+J244+M244</f>
        <v>0</v>
      </c>
      <c r="Q244" s="181" t="s">
        <v>7</v>
      </c>
      <c r="R244" s="182">
        <f>I244+L244+O244</f>
        <v>0</v>
      </c>
      <c r="S244" s="163">
        <f>IF(G244&gt;I244,2,IF(AND(G244&lt;I244,H244=":"),1,0))+IF(J244&gt;L244,2,IF(AND(J244&lt;L244,K244=":"),1,0))+IF(M244&gt;O244,2,IF(AND(M244&lt;O244,N244=":"),1,0))</f>
        <v>0</v>
      </c>
      <c r="T244" s="189"/>
      <c r="U244" s="122"/>
      <c r="V244" s="21">
        <v>1</v>
      </c>
      <c r="W244" s="4" t="str">
        <f>C245</f>
        <v>------</v>
      </c>
      <c r="X244" s="7" t="s">
        <v>10</v>
      </c>
      <c r="Y244" s="22" t="str">
        <f>C251</f>
        <v>------</v>
      </c>
      <c r="Z244" s="23"/>
      <c r="AA244" s="24"/>
      <c r="AB244" s="24"/>
      <c r="AC244" s="24"/>
      <c r="AD244" s="25"/>
      <c r="AE244" s="26" t="str">
        <f t="shared" ref="AE244:AE249" si="185">IF(OR(VALUE($AJ244)=0,VALUE($AK244)=0), "0",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)</f>
        <v>0</v>
      </c>
      <c r="AF244" s="11" t="s">
        <v>7</v>
      </c>
      <c r="AG244" s="12" t="str">
        <f t="shared" ref="AG244:AG249" si="186">IF(OR(VALUE($AJ244)=0,VALUE($AK244)=0), "0",IF(AND(LEN(Z244)&gt;0,MID(Z244,1,1)="-"),"1","0")+IF(AND(LEN(AA244)&gt;0,MID(AA244,1,1)="-"),"1","0")+IF(AND(LEN(AB244)&gt;0,MID(AB244,1,1)="-"),"1","0")+IF(AND(LEN(AC244)&gt;0,MID(AC244,1,1)="-"),"1","0")+IF(AND(LEN(AD244)&gt;0,MID(AD244,1,1)="-"),"1","0"))</f>
        <v>0</v>
      </c>
      <c r="AH244" s="64"/>
      <c r="AJ244">
        <f>IF(ISBLANK(U244), A244,0)</f>
        <v>0</v>
      </c>
      <c r="AK244">
        <f>IF(ISBLANK(U250), A250,0)</f>
        <v>0</v>
      </c>
      <c r="AM244">
        <f>A244</f>
        <v>0</v>
      </c>
      <c r="AN244" t="str">
        <f>IF(ISBLANK(  T244),"",T244)</f>
        <v/>
      </c>
      <c r="AO244" s="203" t="str">
        <f>IF($S244=0,"", IF(COUNTIF($S$244:$S$250,$S244)&gt;1, "",  _xlfn.RANK.EQ($S244,$S$244:$S$250,0)+($AI$212-1)*8 +12 ))</f>
        <v/>
      </c>
      <c r="AP244" s="50" t="str">
        <f>IF(OR(VALUE($AJ244)=0,VALUE($AK244)=0), "0",IF(LEN(Z244)&gt;0,IF(MID(Z244,1,1)&lt;&gt;"-",IF(MOD(ABS(Z244),100)&gt;9,MOD(ABS(Z244),100)+2,11),MOD(ABS(Z244),100)),0)+IF(LEN(AA244)&gt;0,IF(MID(AA244,1,1)&lt;&gt;"-",IF(MOD(ABS(AA244),100)&gt;9,MOD(ABS(AA244),100)+2,11),MOD(ABS(AA244),100)),0)+IF(LEN(AB244)&gt;0,IF(MID(AB244,1,1)&lt;&gt;"-",IF(MOD(ABS(AB244),100)&gt;9,MOD(ABS(AB244),100)+2,11),MOD(ABS(AB244),100)),0)+IF(LEN(AC244)&gt;0,IF(MID(AC244,1,1)&lt;&gt;"-",IF(MOD(ABS(AC244),100)&gt;9,MOD(ABS(AC244),100)+2,11),MOD(ABS(AC244),100)),0)+IF(LEN(AD244)&gt;0,IF(MID(AD244,1,1)&lt;&gt;"-",IF(MOD(ABS(AD244),100)&gt;9,MOD(ABS(AD244),100)+2,11),MOD(ABS(AD244),100)),0))</f>
        <v>0</v>
      </c>
      <c r="AQ244" s="49" t="str">
        <f>IF(OR(VALUE($AJ244)=0,VALUE($AK244)=0), "0",IF(LEN(Z244)&gt;0,IF(MID(Z244,1,1)&lt;&gt;"-",MOD(Z244,100),IF(MOD(ABS(Z244),100)&gt;9,MOD(ABS(Z244),100)+2,11)),0)+IF(LEN(AA244)&gt;0,IF(MID(AA244,1,1)&lt;&gt;"-",MOD(AA244,100),IF(MOD(ABS(AA244),100)&gt;9,MOD(ABS(AA244),100)+2,11)),0)+IF(LEN(AB244)&gt;0,IF(MID(AB244,1,1)&lt;&gt;"-",MOD(AB244,100),IF(MOD(ABS(AB244),100)&gt;9,MOD(ABS(AB244),100)+2,11)),0)+IF(LEN(AC244)&gt;0,IF(MID(AC244,1,1)&lt;&gt;"-",MOD(AC244,100),IF(MOD(ABS(AC244),100)&gt;9,MOD(ABS(AC244),100)+2,11)),0)+IF(LEN(AD244)&gt;0,IF(MID(AD244,1,1)&lt;&gt;"-",MOD(AD244,100),IF(MOD(ABS(AD244),100)&gt;9,MOD(ABS(AD244),100)+2,11)),0))</f>
        <v>0</v>
      </c>
      <c r="AR244" s="93">
        <f>AP244-AQ244</f>
        <v>0</v>
      </c>
      <c r="AS244" s="75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0</v>
      </c>
      <c r="AT244" t="str">
        <f>IF($A244&gt;0,IF(VLOOKUP($A244,seznam!$A$2:$C$152,2)&gt;0,VLOOKUP($A244,seznam!$A$2:$C$152,2),"------"),"------")</f>
        <v>------</v>
      </c>
    </row>
    <row r="245" spans="1:46" ht="13.5" thickBot="1">
      <c r="A245" s="128"/>
      <c r="B245" s="150"/>
      <c r="C245" s="27" t="str">
        <f>IF(A244&gt;0,IF(VLOOKUP(A244,seznam!$A$2:$C$152,2)&gt;0,VLOOKUP(A244,seznam!$A$2:$C$152,2),"------"),"------")</f>
        <v>------</v>
      </c>
      <c r="D245" s="156"/>
      <c r="E245" s="156"/>
      <c r="F245" s="157"/>
      <c r="G245" s="153"/>
      <c r="H245" s="151"/>
      <c r="I245" s="152"/>
      <c r="J245" s="153"/>
      <c r="K245" s="151"/>
      <c r="L245" s="152"/>
      <c r="M245" s="153"/>
      <c r="N245" s="151"/>
      <c r="O245" s="159"/>
      <c r="P245" s="160"/>
      <c r="Q245" s="151"/>
      <c r="R245" s="152"/>
      <c r="S245" s="161"/>
      <c r="T245" s="186"/>
      <c r="U245" s="122"/>
      <c r="V245" s="28">
        <v>2</v>
      </c>
      <c r="W245" s="5" t="str">
        <f>C247</f>
        <v>------</v>
      </c>
      <c r="X245" s="8" t="s">
        <v>10</v>
      </c>
      <c r="Y245" s="29" t="str">
        <f>C249</f>
        <v>------</v>
      </c>
      <c r="Z245" s="30"/>
      <c r="AA245" s="31"/>
      <c r="AB245" s="31"/>
      <c r="AC245" s="58"/>
      <c r="AD245" s="59"/>
      <c r="AE245" s="26" t="str">
        <f t="shared" si="185"/>
        <v>0</v>
      </c>
      <c r="AF245" s="13" t="s">
        <v>7</v>
      </c>
      <c r="AG245" s="12" t="str">
        <f t="shared" si="186"/>
        <v>0</v>
      </c>
      <c r="AH245" s="64"/>
      <c r="AJ245">
        <f>IF(ISBLANK(U246), A246,0)</f>
        <v>0</v>
      </c>
      <c r="AK245">
        <f>IF(ISBLANK(U248), A248,0)</f>
        <v>0</v>
      </c>
      <c r="AO245" s="203"/>
      <c r="AP245" s="50" t="str">
        <f>IF(OR(VALUE($AJ245)=0,VALUE($AK245)=0), "0",IF(LEN(Z245)&gt;0,IF(MID(Z245,1,1)&lt;&gt;"-",IF(MOD(ABS(Z245),100)&gt;9,MOD(ABS(Z245),100)+2,11),MOD(ABS(Z245),100)),0)+IF(LEN(AA245)&gt;0,IF(MID(AA245,1,1)&lt;&gt;"-",IF(MOD(ABS(AA245),100)&gt;9,MOD(ABS(AA245),100)+2,11),MOD(ABS(AA245),100)),0)+IF(LEN(AB245)&gt;0,IF(MID(AB245,1,1)&lt;&gt;"-",IF(MOD(ABS(AB245),100)&gt;9,MOD(ABS(AB245),100)+2,11),MOD(ABS(AB245),100)),0)+IF(LEN(AC245)&gt;0,IF(MID(AC245,1,1)&lt;&gt;"-",IF(MOD(ABS(AC245),100)&gt;9,MOD(ABS(AC245),100)+2,11),MOD(ABS(AC245),100)),0)+IF(LEN(AD245)&gt;0,IF(MID(AD245,1,1)&lt;&gt;"-",IF(MOD(ABS(AD245),100)&gt;9,MOD(ABS(AD245),100)+2,11),MOD(ABS(AD245),100)),0))</f>
        <v>0</v>
      </c>
      <c r="AQ245" s="49" t="str">
        <f>IF(OR(VALUE($AJ245)=0,VALUE($AK245)=0), "0",IF(LEN(Z245)&gt;0,IF(MID(Z245,1,1)&lt;&gt;"-",MOD(Z245,100),IF(MOD(ABS(Z245),100)&gt;9,MOD(ABS(Z245),100)+2,11)),0)+IF(LEN(AA245)&gt;0,IF(MID(AA245,1,1)&lt;&gt;"-",MOD(AA245,100),IF(MOD(ABS(AA245),100)&gt;9,MOD(ABS(AA245),100)+2,11)),0)+IF(LEN(AB245)&gt;0,IF(MID(AB245,1,1)&lt;&gt;"-",MOD(AB245,100),IF(MOD(ABS(AB245),100)&gt;9,MOD(ABS(AB245),100)+2,11)),0)+IF(LEN(AC245)&gt;0,IF(MID(AC245,1,1)&lt;&gt;"-",MOD(AC245,100),IF(MOD(ABS(AC245),100)&gt;9,MOD(ABS(AC245),100)+2,11)),0)+IF(LEN(AD245)&gt;0,IF(MID(AD245,1,1)&lt;&gt;"-",MOD(AD245,100),IF(MOD(ABS(AD245),100)&gt;9,MOD(ABS(AD245),100)+2,11)),0))</f>
        <v>0</v>
      </c>
      <c r="AR245" s="93">
        <f t="shared" ref="AR245:AR249" si="187">AP245-AQ245</f>
        <v>0</v>
      </c>
    </row>
    <row r="246" spans="1:46" ht="13.5" thickBot="1">
      <c r="A246" s="128"/>
      <c r="B246" s="130">
        <v>2</v>
      </c>
      <c r="C246" s="20" t="str">
        <f>IF(A246&gt;0,IF(VLOOKUP(A246,seznam!$A$2:$C$152,3)&gt;0,VLOOKUP(A246,seznam!$A$2:$C$152,3),"------"),"------")</f>
        <v>------</v>
      </c>
      <c r="D246" s="132" t="str">
        <f>I244</f>
        <v>0</v>
      </c>
      <c r="E246" s="132" t="str">
        <f>H244</f>
        <v>:</v>
      </c>
      <c r="F246" s="134" t="str">
        <f>G244</f>
        <v>0</v>
      </c>
      <c r="G246" s="138"/>
      <c r="H246" s="139"/>
      <c r="I246" s="154"/>
      <c r="J246" s="136" t="str">
        <f>AE245</f>
        <v>0</v>
      </c>
      <c r="K246" s="132" t="str">
        <f>AF245</f>
        <v>:</v>
      </c>
      <c r="L246" s="134" t="str">
        <f>AG245</f>
        <v>0</v>
      </c>
      <c r="M246" s="136" t="str">
        <f>AE248</f>
        <v>0</v>
      </c>
      <c r="N246" s="132" t="str">
        <f>AF248</f>
        <v>:</v>
      </c>
      <c r="O246" s="158" t="str">
        <f>AG248</f>
        <v>0</v>
      </c>
      <c r="P246" s="144">
        <f>D246+J246+M246</f>
        <v>0</v>
      </c>
      <c r="Q246" s="132" t="s">
        <v>7</v>
      </c>
      <c r="R246" s="134">
        <f>F246+L246+O246</f>
        <v>0</v>
      </c>
      <c r="S246" s="146">
        <f>IF(D246&gt;F246,2,IF(AND(D246&lt;F246,E246=":"),1,0))+IF(J246&gt;L246,2,IF(AND(J246&lt;L246,K246=":"),1,0))+IF(M246&gt;O246,2,IF(AND(M246&lt;O246,N246=":"),1,0))</f>
        <v>0</v>
      </c>
      <c r="T246" s="188"/>
      <c r="U246" s="122"/>
      <c r="V246" s="28">
        <v>3</v>
      </c>
      <c r="W246" s="5" t="str">
        <f>C251</f>
        <v>------</v>
      </c>
      <c r="X246" s="9" t="s">
        <v>10</v>
      </c>
      <c r="Y246" s="29" t="str">
        <f>C249</f>
        <v>------</v>
      </c>
      <c r="Z246" s="30"/>
      <c r="AA246" s="31"/>
      <c r="AB246" s="31"/>
      <c r="AC246" s="24"/>
      <c r="AD246" s="114"/>
      <c r="AE246" s="26" t="str">
        <f t="shared" si="185"/>
        <v>0</v>
      </c>
      <c r="AF246" s="13" t="s">
        <v>7</v>
      </c>
      <c r="AG246" s="12" t="str">
        <f t="shared" si="186"/>
        <v>0</v>
      </c>
      <c r="AH246" s="64"/>
      <c r="AJ246">
        <f>IF(ISBLANK(U250), A250,0)</f>
        <v>0</v>
      </c>
      <c r="AK246">
        <f>IF(ISBLANK(U248), A248,0)</f>
        <v>0</v>
      </c>
      <c r="AM246">
        <f>A246</f>
        <v>0</v>
      </c>
      <c r="AN246" t="str">
        <f>IF(ISBLANK(  T246),"",T246)</f>
        <v/>
      </c>
      <c r="AO246" s="203" t="str">
        <f t="shared" ref="AO246" si="188">IF($S246=0,"", IF(COUNTIF($S$244:$S$250,$S246)&gt;1, "",  _xlfn.RANK.EQ($S246,$S$244:$S$250,0)+($AI$212-1)*8 +12 ))</f>
        <v/>
      </c>
      <c r="AP246" s="50" t="str">
        <f>IF(OR(VALUE($AJ246)=0,VALUE($AK246)=0), "0",IF(LEN(Z246)&gt;0,IF(MID(Z246,1,1)&lt;&gt;"-",IF(MOD(ABS(Z246),100)&gt;9,MOD(ABS(Z246),100)+2,11),MOD(ABS(Z246),100)),0)+IF(LEN(AA246)&gt;0,IF(MID(AA246,1,1)&lt;&gt;"-",IF(MOD(ABS(AA246),100)&gt;9,MOD(ABS(AA246),100)+2,11),MOD(ABS(AA246),100)),0)+IF(LEN(AB246)&gt;0,IF(MID(AB246,1,1)&lt;&gt;"-",IF(MOD(ABS(AB246),100)&gt;9,MOD(ABS(AB246),100)+2,11),MOD(ABS(AB246),100)),0)+IF(LEN(AC246)&gt;0,IF(MID(AC246,1,1)&lt;&gt;"-",IF(MOD(ABS(AC246),100)&gt;9,MOD(ABS(AC246),100)+2,11),MOD(ABS(AC246),100)),0)+IF(LEN(AD246)&gt;0,IF(MID(AD246,1,1)&lt;&gt;"-",IF(MOD(ABS(AD246),100)&gt;9,MOD(ABS(AD246),100)+2,11),MOD(ABS(AD246),100)),0))</f>
        <v>0</v>
      </c>
      <c r="AQ246" s="49" t="str">
        <f t="shared" ref="AQ246:AQ248" si="189">IF(OR(VALUE($AJ246)=0,VALUE($AK246)=0), "0",IF(LEN(Z246)&gt;0,IF(MID(Z246,1,1)&lt;&gt;"-",MOD(Z246,100),IF(MOD(ABS(Z246),100)&gt;9,MOD(ABS(Z246),100)+2,11)),0)+IF(LEN(AA246)&gt;0,IF(MID(AA246,1,1)&lt;&gt;"-",MOD(AA246,100),IF(MOD(ABS(AA246),100)&gt;9,MOD(ABS(AA246),100)+2,11)),0)+IF(LEN(AB246)&gt;0,IF(MID(AB246,1,1)&lt;&gt;"-",MOD(AB246,100),IF(MOD(ABS(AB246),100)&gt;9,MOD(ABS(AB246),100)+2,11)),0)+IF(LEN(AC246)&gt;0,IF(MID(AC246,1,1)&lt;&gt;"-",MOD(AC246,100),IF(MOD(ABS(AC246),100)&gt;9,MOD(ABS(AC246),100)+2,11)),0)+IF(LEN(AD246)&gt;0,IF(MID(AD246,1,1)&lt;&gt;"-",MOD(AD246,100),IF(MOD(ABS(AD246),100)&gt;9,MOD(ABS(AD246),100)+2,11)),0))</f>
        <v>0</v>
      </c>
      <c r="AR246" s="93">
        <f t="shared" si="187"/>
        <v>0</v>
      </c>
      <c r="AS246" s="75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0</v>
      </c>
      <c r="AT246" t="str">
        <f>IF($A246&gt;0,IF(VLOOKUP($A246,seznam!$A$2:$C$152,2)&gt;0,VLOOKUP($A246,seznam!$A$2:$C$152,2),"------"),"------")</f>
        <v>------</v>
      </c>
    </row>
    <row r="247" spans="1:46" ht="13.5" thickBot="1">
      <c r="A247" s="128"/>
      <c r="B247" s="150"/>
      <c r="C247" s="27" t="str">
        <f>IF(A246&gt;0,IF(VLOOKUP(A246,seznam!$A$2:$C$152,2)&gt;0,VLOOKUP(A246,seznam!$A$2:$C$152,2),"------"),"------")</f>
        <v>------</v>
      </c>
      <c r="D247" s="151"/>
      <c r="E247" s="151"/>
      <c r="F247" s="152"/>
      <c r="G247" s="155"/>
      <c r="H247" s="156"/>
      <c r="I247" s="157"/>
      <c r="J247" s="153"/>
      <c r="K247" s="151"/>
      <c r="L247" s="152"/>
      <c r="M247" s="153"/>
      <c r="N247" s="151"/>
      <c r="O247" s="159"/>
      <c r="P247" s="165"/>
      <c r="Q247" s="166"/>
      <c r="R247" s="167"/>
      <c r="S247" s="161"/>
      <c r="T247" s="186"/>
      <c r="U247" s="122"/>
      <c r="V247" s="28">
        <v>4</v>
      </c>
      <c r="W247" s="5" t="str">
        <f>C245</f>
        <v>------</v>
      </c>
      <c r="X247" s="8" t="s">
        <v>10</v>
      </c>
      <c r="Y247" s="29" t="str">
        <f>C247</f>
        <v>------</v>
      </c>
      <c r="Z247" s="30"/>
      <c r="AA247" s="31"/>
      <c r="AB247" s="31"/>
      <c r="AC247" s="37"/>
      <c r="AD247" s="115"/>
      <c r="AE247" s="26" t="str">
        <f t="shared" si="185"/>
        <v>0</v>
      </c>
      <c r="AF247" s="13" t="s">
        <v>7</v>
      </c>
      <c r="AG247" s="12" t="str">
        <f t="shared" si="186"/>
        <v>0</v>
      </c>
      <c r="AH247" s="64"/>
      <c r="AJ247">
        <f>IF(ISBLANK(U244), A244,0)</f>
        <v>0</v>
      </c>
      <c r="AK247">
        <f>IF(ISBLANK(U246), A246,0)</f>
        <v>0</v>
      </c>
      <c r="AO247" s="203"/>
      <c r="AP247" s="50" t="str">
        <f t="shared" ref="AP247:AP249" si="190">IF(OR(VALUE($AJ247)=0,VALUE($AK247)=0), "0",IF(LEN(Z247)&gt;0,IF(MID(Z247,1,1)&lt;&gt;"-",IF(MOD(ABS(Z247),100)&gt;9,MOD(ABS(Z247),100)+2,11),MOD(ABS(Z247),100)),0)+IF(LEN(AA247)&gt;0,IF(MID(AA247,1,1)&lt;&gt;"-",IF(MOD(ABS(AA247),100)&gt;9,MOD(ABS(AA247),100)+2,11),MOD(ABS(AA247),100)),0)+IF(LEN(AB247)&gt;0,IF(MID(AB247,1,1)&lt;&gt;"-",IF(MOD(ABS(AB247),100)&gt;9,MOD(ABS(AB247),100)+2,11),MOD(ABS(AB247),100)),0)+IF(LEN(AC247)&gt;0,IF(MID(AC247,1,1)&lt;&gt;"-",IF(MOD(ABS(AC247),100)&gt;9,MOD(ABS(AC247),100)+2,11),MOD(ABS(AC247),100)),0)+IF(LEN(AD247)&gt;0,IF(MID(AD247,1,1)&lt;&gt;"-",IF(MOD(ABS(AD247),100)&gt;9,MOD(ABS(AD247),100)+2,11),MOD(ABS(AD247),100)),0))</f>
        <v>0</v>
      </c>
      <c r="AQ247" s="49" t="str">
        <f t="shared" si="189"/>
        <v>0</v>
      </c>
      <c r="AR247" s="93">
        <f t="shared" si="187"/>
        <v>0</v>
      </c>
    </row>
    <row r="248" spans="1:46" ht="13.5" thickBot="1">
      <c r="A248" s="128"/>
      <c r="B248" s="130">
        <v>3</v>
      </c>
      <c r="C248" s="20" t="str">
        <f>IF(A248&gt;0,IF(VLOOKUP(A248,seznam!$A$2:$C$152,3)&gt;0,VLOOKUP(A248,seznam!$A$2:$C$152,3),"------"),"------")</f>
        <v>------</v>
      </c>
      <c r="D248" s="132" t="str">
        <f>L244</f>
        <v>0</v>
      </c>
      <c r="E248" s="132" t="str">
        <f>K244</f>
        <v>:</v>
      </c>
      <c r="F248" s="134" t="str">
        <f>J244</f>
        <v>0</v>
      </c>
      <c r="G248" s="136" t="str">
        <f>L246</f>
        <v>0</v>
      </c>
      <c r="H248" s="132" t="str">
        <f>K246</f>
        <v>:</v>
      </c>
      <c r="I248" s="134" t="str">
        <f>J246</f>
        <v>0</v>
      </c>
      <c r="J248" s="138"/>
      <c r="K248" s="139"/>
      <c r="L248" s="154"/>
      <c r="M248" s="136" t="str">
        <f>AG246</f>
        <v>0</v>
      </c>
      <c r="N248" s="132" t="str">
        <f>AF246</f>
        <v>:</v>
      </c>
      <c r="O248" s="158" t="str">
        <f>AE246</f>
        <v>0</v>
      </c>
      <c r="P248" s="144">
        <f>D248+G248+M248</f>
        <v>0</v>
      </c>
      <c r="Q248" s="132" t="s">
        <v>7</v>
      </c>
      <c r="R248" s="134">
        <f>F248+I248+O248</f>
        <v>0</v>
      </c>
      <c r="S248" s="146">
        <f>IF(D248&gt;F248,2,IF(AND(D248&lt;F248,E248=":"),1,0))+IF(G248&gt;I248,2,IF(AND(G248&lt;I248,H248=":"),1,0))+IF(M248&gt;O248,2,IF(AND(M248&lt;O248,N248=":"),1,0))</f>
        <v>0</v>
      </c>
      <c r="T248" s="188"/>
      <c r="U248" s="122"/>
      <c r="V248" s="28">
        <v>5</v>
      </c>
      <c r="W248" s="5" t="str">
        <f>C247</f>
        <v>------</v>
      </c>
      <c r="X248" s="8" t="s">
        <v>10</v>
      </c>
      <c r="Y248" s="29" t="str">
        <f>C251</f>
        <v>------</v>
      </c>
      <c r="Z248" s="30"/>
      <c r="AA248" s="31"/>
      <c r="AB248" s="31"/>
      <c r="AC248" s="58"/>
      <c r="AD248" s="59"/>
      <c r="AE248" s="26" t="str">
        <f t="shared" si="185"/>
        <v>0</v>
      </c>
      <c r="AF248" s="13" t="s">
        <v>7</v>
      </c>
      <c r="AG248" s="12" t="str">
        <f t="shared" si="186"/>
        <v>0</v>
      </c>
      <c r="AH248" s="64"/>
      <c r="AJ248">
        <f>IF(ISBLANK(U246), A246,0)</f>
        <v>0</v>
      </c>
      <c r="AK248">
        <f>IF(ISBLANK(U250), A250,0)</f>
        <v>0</v>
      </c>
      <c r="AM248">
        <f>A248</f>
        <v>0</v>
      </c>
      <c r="AN248" t="str">
        <f>IF(ISBLANK(  T248),"",T248)</f>
        <v/>
      </c>
      <c r="AO248" s="203" t="str">
        <f t="shared" ref="AO248" si="191">IF($S248=0,"", IF(COUNTIF($S$244:$S$250,$S248)&gt;1, "",  _xlfn.RANK.EQ($S248,$S$244:$S$250,0)+($AI$212-1)*8 +12 ))</f>
        <v/>
      </c>
      <c r="AP248" s="50" t="str">
        <f t="shared" si="190"/>
        <v>0</v>
      </c>
      <c r="AQ248" s="49" t="str">
        <f t="shared" si="189"/>
        <v>0</v>
      </c>
      <c r="AR248" s="93">
        <f t="shared" si="187"/>
        <v>0</v>
      </c>
      <c r="AS248" s="75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0</v>
      </c>
      <c r="AT248" t="str">
        <f>IF($A248&gt;0,IF(VLOOKUP($A248,seznam!$A$2:$C$152,2)&gt;0,VLOOKUP($A248,seznam!$A$2:$C$152,2),"------"),"------")</f>
        <v>------</v>
      </c>
    </row>
    <row r="249" spans="1:46" ht="13.5" thickBot="1">
      <c r="A249" s="128"/>
      <c r="B249" s="150"/>
      <c r="C249" s="27" t="str">
        <f>IF(A248&gt;0,IF(VLOOKUP(A248,seznam!$A$2:$C$152,2)&gt;0,VLOOKUP(A248,seznam!$A$2:$C$152,2),"------"),"------")</f>
        <v>------</v>
      </c>
      <c r="D249" s="151"/>
      <c r="E249" s="151"/>
      <c r="F249" s="152"/>
      <c r="G249" s="153"/>
      <c r="H249" s="151"/>
      <c r="I249" s="152"/>
      <c r="J249" s="155"/>
      <c r="K249" s="156"/>
      <c r="L249" s="157"/>
      <c r="M249" s="153"/>
      <c r="N249" s="151"/>
      <c r="O249" s="159"/>
      <c r="P249" s="160"/>
      <c r="Q249" s="151"/>
      <c r="R249" s="152"/>
      <c r="S249" s="161"/>
      <c r="T249" s="186"/>
      <c r="U249" s="122"/>
      <c r="V249" s="34">
        <v>6</v>
      </c>
      <c r="W249" s="6" t="str">
        <f>C249</f>
        <v>------</v>
      </c>
      <c r="X249" s="10" t="s">
        <v>10</v>
      </c>
      <c r="Y249" s="35" t="str">
        <f>C245</f>
        <v>------</v>
      </c>
      <c r="Z249" s="36"/>
      <c r="AA249" s="37"/>
      <c r="AB249" s="37"/>
      <c r="AC249" s="37"/>
      <c r="AD249" s="38"/>
      <c r="AE249" s="74" t="str">
        <f t="shared" si="185"/>
        <v>0</v>
      </c>
      <c r="AF249" s="14" t="s">
        <v>7</v>
      </c>
      <c r="AG249" s="19" t="str">
        <f t="shared" si="186"/>
        <v>0</v>
      </c>
      <c r="AH249" s="64"/>
      <c r="AJ249">
        <f>IF(ISBLANK(U248), A248,0)</f>
        <v>0</v>
      </c>
      <c r="AK249">
        <f>IF(ISBLANK(U244), A244,0)</f>
        <v>0</v>
      </c>
      <c r="AO249" s="203"/>
      <c r="AP249" s="50" t="str">
        <f t="shared" si="190"/>
        <v>0</v>
      </c>
      <c r="AQ249" s="49" t="str">
        <f>IF(OR(VALUE($AJ249)=0,VALUE($AK249)=0), "0",IF(LEN(Z249)&gt;0,IF(MID(Z249,1,1)&lt;&gt;"-",MOD(Z249,100),IF(MOD(ABS(Z249),100)&gt;9,MOD(ABS(Z249),100)+2,11)),0)+IF(LEN(AA249)&gt;0,IF(MID(AA249,1,1)&lt;&gt;"-",MOD(AA249,100),IF(MOD(ABS(AA249),100)&gt;9,MOD(ABS(AA249),100)+2,11)),0)+IF(LEN(AB249)&gt;0,IF(MID(AB249,1,1)&lt;&gt;"-",MOD(AB249,100),IF(MOD(ABS(AB249),100)&gt;9,MOD(ABS(AB249),100)+2,11)),0)+IF(LEN(AC249)&gt;0,IF(MID(AC249,1,1)&lt;&gt;"-",MOD(AC249,100),IF(MOD(ABS(AC249),100)&gt;9,MOD(ABS(AC249),100)+2,11)),0)+IF(LEN(AD249)&gt;0,IF(MID(AD249,1,1)&lt;&gt;"-",MOD(AD249,100),IF(MOD(ABS(AD249),100)&gt;9,MOD(ABS(AD249),100)+2,11)),0))</f>
        <v>0</v>
      </c>
      <c r="AR249" s="93">
        <f t="shared" si="187"/>
        <v>0</v>
      </c>
    </row>
    <row r="250" spans="1:46">
      <c r="A250" s="128"/>
      <c r="B250" s="130">
        <v>4</v>
      </c>
      <c r="C250" s="20" t="str">
        <f>IF(A250&gt;0,IF(VLOOKUP(A250,seznam!$A$2:$C$152,3)&gt;0,VLOOKUP(A250,seznam!$A$2:$C$152,3),"------"),"------")</f>
        <v>------</v>
      </c>
      <c r="D250" s="132" t="str">
        <f>O244</f>
        <v>0</v>
      </c>
      <c r="E250" s="132" t="str">
        <f>N244</f>
        <v>:</v>
      </c>
      <c r="F250" s="134" t="str">
        <f>M244</f>
        <v>0</v>
      </c>
      <c r="G250" s="136" t="str">
        <f>O246</f>
        <v>0</v>
      </c>
      <c r="H250" s="132" t="str">
        <f>N246</f>
        <v>:</v>
      </c>
      <c r="I250" s="134" t="str">
        <f>M246</f>
        <v>0</v>
      </c>
      <c r="J250" s="136" t="str">
        <f>O248</f>
        <v>0</v>
      </c>
      <c r="K250" s="132" t="str">
        <f>N248</f>
        <v>:</v>
      </c>
      <c r="L250" s="134" t="str">
        <f>M248</f>
        <v>0</v>
      </c>
      <c r="M250" s="138"/>
      <c r="N250" s="139"/>
      <c r="O250" s="140"/>
      <c r="P250" s="144">
        <f>D250+G250+J250</f>
        <v>0</v>
      </c>
      <c r="Q250" s="132" t="s">
        <v>7</v>
      </c>
      <c r="R250" s="134">
        <f>F250+I250+L250</f>
        <v>0</v>
      </c>
      <c r="S250" s="146">
        <f>IF(D250&gt;F250,2,IF(AND(D250&lt;F250,E250=":"),1,0))+IF(G250&gt;I250,2,IF(AND(G250&lt;I250,H250=":"),1,0))+IF(J250&gt;L250,2,IF(AND(J250&lt;L250,K250=":"),1,0))</f>
        <v>0</v>
      </c>
      <c r="T250" s="148"/>
      <c r="U250" s="123"/>
      <c r="AH250" s="64"/>
      <c r="AM250">
        <f>A250</f>
        <v>0</v>
      </c>
      <c r="AN250" t="str">
        <f>IF(ISBLANK(  T250),"",T250)</f>
        <v/>
      </c>
      <c r="AO250" s="203" t="str">
        <f t="shared" ref="AO250" si="192">IF($S250=0,"", IF(COUNTIF($S$244:$S$250,$S250)&gt;1, "",  _xlfn.RANK.EQ($S250,$S$244:$S$250,0)+($AI$212-1)*8 +12 ))</f>
        <v/>
      </c>
      <c r="AP250" s="47"/>
      <c r="AR250" s="93"/>
      <c r="AS250" s="75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0</v>
      </c>
      <c r="AT250" t="str">
        <f>IF($A250&gt;0,IF(VLOOKUP($A250,seznam!$A$2:$C$152,2)&gt;0,VLOOKUP($A250,seznam!$A$2:$C$152,2),"------"),"------")</f>
        <v>------</v>
      </c>
    </row>
    <row r="251" spans="1:46" ht="13.5" thickBot="1">
      <c r="A251" s="129"/>
      <c r="B251" s="131"/>
      <c r="C251" s="41" t="str">
        <f>IF(A250&gt;0,IF(VLOOKUP(A250,seznam!$A$2:$C$152,2)&gt;0,VLOOKUP(A250,seznam!$A$2:$C$152,2),"------"),"------")</f>
        <v>------</v>
      </c>
      <c r="D251" s="133"/>
      <c r="E251" s="133"/>
      <c r="F251" s="135"/>
      <c r="G251" s="137"/>
      <c r="H251" s="133"/>
      <c r="I251" s="135"/>
      <c r="J251" s="137"/>
      <c r="K251" s="133"/>
      <c r="L251" s="135"/>
      <c r="M251" s="141"/>
      <c r="N251" s="142"/>
      <c r="O251" s="143"/>
      <c r="P251" s="145"/>
      <c r="Q251" s="133"/>
      <c r="R251" s="135"/>
      <c r="S251" s="147"/>
      <c r="T251" s="187"/>
      <c r="U251" s="123"/>
      <c r="AH251" s="64"/>
      <c r="AO251" s="203"/>
      <c r="AP251" s="47"/>
      <c r="AR251" s="93"/>
    </row>
    <row r="252" spans="1:46">
      <c r="AH252" s="64"/>
      <c r="AP252" s="47"/>
      <c r="AR252" s="93"/>
    </row>
    <row r="253" spans="1:46" ht="39.950000000000003" customHeight="1">
      <c r="B253" s="124" t="str">
        <f>CONCATENATE(Výsledky!$A$1," - ",Výsledky!$B$1,"  ",Výsledky!$C$1,"        ",Výsledky!$D$1, "                  DIVIZE  ",AI212)</f>
        <v>OBTM - Rájec  17.9.2023                          DIVIZE  6</v>
      </c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64"/>
      <c r="AO253"/>
    </row>
    <row r="254" spans="1:46" ht="13.5" thickBot="1">
      <c r="AH254" s="64"/>
      <c r="AI254">
        <v>7</v>
      </c>
    </row>
    <row r="255" spans="1:46" ht="13.5" thickBot="1">
      <c r="A255" s="44" t="s">
        <v>2</v>
      </c>
      <c r="B255" s="126" t="s">
        <v>53</v>
      </c>
      <c r="C255" s="127"/>
      <c r="D255" s="168">
        <v>1</v>
      </c>
      <c r="E255" s="169"/>
      <c r="F255" s="170"/>
      <c r="G255" s="171">
        <v>2</v>
      </c>
      <c r="H255" s="169"/>
      <c r="I255" s="170"/>
      <c r="J255" s="171">
        <v>3</v>
      </c>
      <c r="K255" s="169"/>
      <c r="L255" s="170"/>
      <c r="M255" s="171">
        <v>4</v>
      </c>
      <c r="N255" s="169"/>
      <c r="O255" s="172"/>
      <c r="P255" s="168" t="s">
        <v>4</v>
      </c>
      <c r="Q255" s="173"/>
      <c r="R255" s="174"/>
      <c r="S255" s="51" t="s">
        <v>5</v>
      </c>
      <c r="T255" s="45" t="s">
        <v>6</v>
      </c>
      <c r="AH255" s="64"/>
      <c r="AO255" s="16" t="s">
        <v>6</v>
      </c>
    </row>
    <row r="256" spans="1:46" ht="13.5" thickBot="1">
      <c r="A256" s="175"/>
      <c r="B256" s="176">
        <v>1</v>
      </c>
      <c r="C256" s="20" t="str">
        <f>IF(A256&gt;0,IF(VLOOKUP(A256,seznam!$A$2:$C$152,3)&gt;0,VLOOKUP(A256,seznam!$A$2:$C$152,3),"------"),"------")</f>
        <v>------</v>
      </c>
      <c r="D256" s="177"/>
      <c r="E256" s="178"/>
      <c r="F256" s="179"/>
      <c r="G256" s="180" t="str">
        <f>AE259</f>
        <v>0</v>
      </c>
      <c r="H256" s="181" t="str">
        <f>AF259</f>
        <v>:</v>
      </c>
      <c r="I256" s="182" t="str">
        <f>AG259</f>
        <v>0</v>
      </c>
      <c r="J256" s="180" t="str">
        <f>AG261</f>
        <v>0</v>
      </c>
      <c r="K256" s="181" t="str">
        <f>AF261</f>
        <v>:</v>
      </c>
      <c r="L256" s="182" t="str">
        <f>AE261</f>
        <v>0</v>
      </c>
      <c r="M256" s="180" t="str">
        <f>AE256</f>
        <v>0</v>
      </c>
      <c r="N256" s="181" t="str">
        <f>AF256</f>
        <v>:</v>
      </c>
      <c r="O256" s="183" t="str">
        <f>AG256</f>
        <v>0</v>
      </c>
      <c r="P256" s="184">
        <f>G256+J256+M256</f>
        <v>0</v>
      </c>
      <c r="Q256" s="181" t="s">
        <v>7</v>
      </c>
      <c r="R256" s="182">
        <f>I256+L256+O256</f>
        <v>0</v>
      </c>
      <c r="S256" s="163">
        <f>IF(G256&gt;I256,2,IF(AND(G256&lt;I256,H256=":"),1,0))+IF(J256&gt;L256,2,IF(AND(J256&lt;L256,K256=":"),1,0))+IF(M256&gt;O256,2,IF(AND(M256&lt;O256,N256=":"),1,0))</f>
        <v>0</v>
      </c>
      <c r="T256" s="189" t="str">
        <f t="shared" ref="T256:T262" si="193">AO256</f>
        <v/>
      </c>
      <c r="V256" s="21">
        <v>1</v>
      </c>
      <c r="W256" s="4" t="str">
        <f>C257</f>
        <v>------</v>
      </c>
      <c r="X256" s="7" t="s">
        <v>10</v>
      </c>
      <c r="Y256" s="22" t="str">
        <f>C263</f>
        <v>------</v>
      </c>
      <c r="Z256" s="23"/>
      <c r="AA256" s="24"/>
      <c r="AB256" s="24"/>
      <c r="AC256" s="24"/>
      <c r="AD256" s="25"/>
      <c r="AE256" s="26" t="str">
        <f t="shared" ref="AE256:AE261" si="194">IF(OR(VALUE($AJ256)=0,VALUE($AK256)=0), "0",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)</f>
        <v>0</v>
      </c>
      <c r="AF256" s="11" t="s">
        <v>7</v>
      </c>
      <c r="AG256" s="12" t="str">
        <f t="shared" ref="AG256:AG261" si="195">IF(OR(VALUE($AJ256)=0,VALUE($AK256)=0), "0",IF(AND(LEN(Z256)&gt;0,MID(Z256,1,1)="-"),"1","0")+IF(AND(LEN(AA256)&gt;0,MID(AA256,1,1)="-"),"1","0")+IF(AND(LEN(AB256)&gt;0,MID(AB256,1,1)="-"),"1","0")+IF(AND(LEN(AC256)&gt;0,MID(AC256,1,1)="-"),"1","0")+IF(AND(LEN(AD256)&gt;0,MID(AD256,1,1)="-"),"1","0"))</f>
        <v>0</v>
      </c>
      <c r="AH256" s="64"/>
      <c r="AJ256">
        <f>IF(ISBLANK(U256), A256,0)</f>
        <v>0</v>
      </c>
      <c r="AK256">
        <f>IF(ISBLANK(U262), A262,0)</f>
        <v>0</v>
      </c>
      <c r="AM256">
        <f>A256</f>
        <v>0</v>
      </c>
      <c r="AN256" t="str">
        <f>IF(ISBLANK(  T256),"",T256)</f>
        <v/>
      </c>
      <c r="AO256" s="203" t="str">
        <f>IF($S256=0,"", IF(COUNTIF($S$256:$S$262,$S256)&gt;1, "",  _xlfn.RANK.EQ($S256,$S$256:$S$262,0)+($AI$254)*8  ))</f>
        <v/>
      </c>
      <c r="AP256" s="50" t="str">
        <f t="shared" ref="AP256:AP261" si="196">IF(OR(VALUE($AJ256)=0,VALUE($AK256)=0), "0",IF(LEN(Z256)&gt;0,IF(MID(Z256,1,1)&lt;&gt;"-",IF(ABS(Z256)&gt;9,ABS(Z256)+2,11),ABS(Z256)),0)+IF(LEN(AA256)&gt;0,IF(MID(AA256,1,1)&lt;&gt;"-",IF(ABS(AA256)&gt;9,ABS(AA256)+2,11),ABS(AA256)),0)+IF(LEN(AB256)&gt;0,IF(MID(AB256,1,1)&lt;&gt;"-",IF(ABS(AB256)&gt;9,ABS(AB256)+2,11),ABS(AB256)),0)+IF(LEN(AC256)&gt;0,IF(MID(AC256,1,1)&lt;&gt;"-",IF(ABS(AC256)&gt;9,ABS(AC256)+2,11),ABS(AC256)),0)+IF(LEN(AD256)&gt;0,IF(MID(AD256,1,1)&lt;&gt;"-",IF(ABS(AD256)&gt;9,ABS(AD256)+2,11),ABS(AD256)),0))</f>
        <v>0</v>
      </c>
      <c r="AQ256" s="49" t="str">
        <f t="shared" ref="AQ256:AQ261" si="197">IF(OR(VALUE($AJ256)=0,VALUE($AK256)=0), "0",IF(LEN(Z256)&gt;0,IF(MID(Z256,1,1)&lt;&gt;"-",Z256,IF(ABS(Z256)&gt;9,ABS(Z256)+2,11)),0)+IF(LEN(AA256)&gt;0,IF(MID(AA256,1,1)&lt;&gt;"-",AA256,IF(ABS(AA256)&gt;9,ABS(AA256)+2,11)),0)+IF(LEN(AB256)&gt;0,IF(MID(AB256,1,1)&lt;&gt;"-",AB256,IF(ABS(AB256)&gt;9,ABS(AB256)+2,11)),0)+IF(LEN(AC256)&gt;0,IF(MID(AC256,1,1)&lt;&gt;"-",AC256,IF(ABS(AC256)&gt;9,ABS(AC256)+2,11)),0)+IF(LEN(AD256)&gt;0,IF(MID(AD256,1,1)&lt;&gt;"-",AD256,IF(ABS(AD256)&gt;9,ABS(AD256)+2,11)),0))</f>
        <v>0</v>
      </c>
      <c r="AR256" s="93">
        <f>AP256-AQ256</f>
        <v>0</v>
      </c>
      <c r="AS256" s="75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56" t="str">
        <f>IF($A256&gt;0,IF(VLOOKUP($A256,seznam!$A$2:$C$152,2)&gt;0,VLOOKUP($A256,seznam!$A$2:$C$152,2),"------"),"------")</f>
        <v>------</v>
      </c>
    </row>
    <row r="257" spans="1:46" ht="13.5" thickBot="1">
      <c r="A257" s="128"/>
      <c r="B257" s="150"/>
      <c r="C257" s="41" t="str">
        <f>IF(A256&gt;0,IF(VLOOKUP(A256,seznam!$A$2:$C$152,2)&gt;0,VLOOKUP(A256,seznam!$A$2:$C$152,2),"------"),"------")</f>
        <v>------</v>
      </c>
      <c r="D257" s="156"/>
      <c r="E257" s="156"/>
      <c r="F257" s="157"/>
      <c r="G257" s="153"/>
      <c r="H257" s="151"/>
      <c r="I257" s="152"/>
      <c r="J257" s="153"/>
      <c r="K257" s="151"/>
      <c r="L257" s="152"/>
      <c r="M257" s="153"/>
      <c r="N257" s="151"/>
      <c r="O257" s="159"/>
      <c r="P257" s="160"/>
      <c r="Q257" s="151"/>
      <c r="R257" s="152"/>
      <c r="S257" s="161"/>
      <c r="T257" s="186"/>
      <c r="V257" s="28">
        <v>2</v>
      </c>
      <c r="W257" s="5" t="str">
        <f>C259</f>
        <v>------</v>
      </c>
      <c r="X257" s="8" t="s">
        <v>10</v>
      </c>
      <c r="Y257" s="29" t="str">
        <f>C261</f>
        <v>------</v>
      </c>
      <c r="Z257" s="30"/>
      <c r="AA257" s="31"/>
      <c r="AB257" s="31"/>
      <c r="AC257" s="31"/>
      <c r="AD257" s="32"/>
      <c r="AE257" s="26" t="str">
        <f t="shared" si="194"/>
        <v>0</v>
      </c>
      <c r="AF257" s="13" t="s">
        <v>7</v>
      </c>
      <c r="AG257" s="12" t="str">
        <f t="shared" si="195"/>
        <v>0</v>
      </c>
      <c r="AH257" s="64"/>
      <c r="AJ257">
        <f>IF(ISBLANK(U258), A258,0)</f>
        <v>0</v>
      </c>
      <c r="AK257">
        <f>IF(ISBLANK(U260), A260,0)</f>
        <v>0</v>
      </c>
      <c r="AO257" s="203"/>
      <c r="AP257" s="50" t="str">
        <f t="shared" si="196"/>
        <v>0</v>
      </c>
      <c r="AQ257" s="49" t="str">
        <f t="shared" si="197"/>
        <v>0</v>
      </c>
      <c r="AR257" s="93">
        <f t="shared" ref="AR257:AR261" si="198">AP257-AQ257</f>
        <v>0</v>
      </c>
    </row>
    <row r="258" spans="1:46" ht="13.5" thickBot="1">
      <c r="A258" s="128"/>
      <c r="B258" s="130">
        <v>2</v>
      </c>
      <c r="C258" s="20" t="str">
        <f>IF(A258&gt;0,IF(VLOOKUP(A258,seznam!$A$2:$C$152,3)&gt;0,VLOOKUP(A258,seznam!$A$2:$C$152,3),"------"),"------")</f>
        <v>------</v>
      </c>
      <c r="D258" s="132" t="str">
        <f>I256</f>
        <v>0</v>
      </c>
      <c r="E258" s="132" t="str">
        <f>H256</f>
        <v>:</v>
      </c>
      <c r="F258" s="134" t="str">
        <f>G256</f>
        <v>0</v>
      </c>
      <c r="G258" s="138"/>
      <c r="H258" s="139"/>
      <c r="I258" s="154"/>
      <c r="J258" s="136" t="str">
        <f>AE257</f>
        <v>0</v>
      </c>
      <c r="K258" s="132" t="str">
        <f>AF257</f>
        <v>:</v>
      </c>
      <c r="L258" s="134" t="str">
        <f>AG257</f>
        <v>0</v>
      </c>
      <c r="M258" s="136" t="str">
        <f>AE260</f>
        <v>0</v>
      </c>
      <c r="N258" s="132" t="str">
        <f>AF260</f>
        <v>:</v>
      </c>
      <c r="O258" s="158" t="str">
        <f>AG260</f>
        <v>0</v>
      </c>
      <c r="P258" s="144">
        <f>D258+J258+M258</f>
        <v>0</v>
      </c>
      <c r="Q258" s="132" t="s">
        <v>7</v>
      </c>
      <c r="R258" s="134">
        <f>F258+L258+O258</f>
        <v>0</v>
      </c>
      <c r="S258" s="146">
        <f>IF(D258&gt;F258,2,IF(AND(D258&lt;F258,E258=":"),1,0))+IF(J258&gt;L258,2,IF(AND(J258&lt;L258,K258=":"),1,0))+IF(M258&gt;O258,2,IF(AND(M258&lt;O258,N258=":"),1,0))</f>
        <v>0</v>
      </c>
      <c r="T258" s="188" t="str">
        <f t="shared" si="193"/>
        <v/>
      </c>
      <c r="V258" s="28">
        <v>3</v>
      </c>
      <c r="W258" s="5" t="str">
        <f>C263</f>
        <v>------</v>
      </c>
      <c r="X258" s="9" t="s">
        <v>10</v>
      </c>
      <c r="Y258" s="29" t="str">
        <f>C261</f>
        <v>------</v>
      </c>
      <c r="Z258" s="30"/>
      <c r="AA258" s="31"/>
      <c r="AB258" s="31"/>
      <c r="AC258" s="31"/>
      <c r="AD258" s="32"/>
      <c r="AE258" s="26" t="str">
        <f t="shared" si="194"/>
        <v>0</v>
      </c>
      <c r="AF258" s="13" t="s">
        <v>7</v>
      </c>
      <c r="AG258" s="12" t="str">
        <f t="shared" si="195"/>
        <v>0</v>
      </c>
      <c r="AH258" s="64"/>
      <c r="AJ258">
        <f>IF(ISBLANK(U262), A262,0)</f>
        <v>0</v>
      </c>
      <c r="AK258">
        <f>IF(ISBLANK(U260), A260,0)</f>
        <v>0</v>
      </c>
      <c r="AM258">
        <f>A258</f>
        <v>0</v>
      </c>
      <c r="AN258" t="str">
        <f>IF(ISBLANK(  T258),"",T258)</f>
        <v/>
      </c>
      <c r="AO258" s="203" t="str">
        <f t="shared" ref="AO258" si="199">IF($S258=0,"", IF(COUNTIF($S$256:$S$262,$S258)&gt;1, "",  _xlfn.RANK.EQ($S258,$S$256:$S$262,0)+($AI$254)*8  ))</f>
        <v/>
      </c>
      <c r="AP258" s="50" t="str">
        <f t="shared" si="196"/>
        <v>0</v>
      </c>
      <c r="AQ258" s="49" t="str">
        <f t="shared" si="197"/>
        <v>0</v>
      </c>
      <c r="AR258" s="93">
        <f t="shared" si="198"/>
        <v>0</v>
      </c>
      <c r="AS258" s="75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58" t="str">
        <f>IF($A258&gt;0,IF(VLOOKUP($A258,seznam!$A$2:$C$152,2)&gt;0,VLOOKUP($A258,seznam!$A$2:$C$152,2),"------"),"------")</f>
        <v>------</v>
      </c>
    </row>
    <row r="259" spans="1:46" ht="13.5" thickBot="1">
      <c r="A259" s="128"/>
      <c r="B259" s="150"/>
      <c r="C259" s="41" t="str">
        <f>IF(A258&gt;0,IF(VLOOKUP(A258,seznam!$A$2:$C$152,2)&gt;0,VLOOKUP(A258,seznam!$A$2:$C$152,2),"------"),"------")</f>
        <v>------</v>
      </c>
      <c r="D259" s="151"/>
      <c r="E259" s="151"/>
      <c r="F259" s="152"/>
      <c r="G259" s="155"/>
      <c r="H259" s="156"/>
      <c r="I259" s="157"/>
      <c r="J259" s="153"/>
      <c r="K259" s="151"/>
      <c r="L259" s="152"/>
      <c r="M259" s="153"/>
      <c r="N259" s="151"/>
      <c r="O259" s="159"/>
      <c r="P259" s="165"/>
      <c r="Q259" s="166"/>
      <c r="R259" s="167"/>
      <c r="S259" s="161"/>
      <c r="T259" s="186"/>
      <c r="V259" s="28">
        <v>4</v>
      </c>
      <c r="W259" s="5" t="str">
        <f>C257</f>
        <v>------</v>
      </c>
      <c r="X259" s="8" t="s">
        <v>10</v>
      </c>
      <c r="Y259" s="29" t="str">
        <f>C259</f>
        <v>------</v>
      </c>
      <c r="Z259" s="30"/>
      <c r="AA259" s="31"/>
      <c r="AB259" s="31"/>
      <c r="AC259" s="31"/>
      <c r="AD259" s="32"/>
      <c r="AE259" s="26" t="str">
        <f t="shared" si="194"/>
        <v>0</v>
      </c>
      <c r="AF259" s="13" t="s">
        <v>7</v>
      </c>
      <c r="AG259" s="12" t="str">
        <f t="shared" si="195"/>
        <v>0</v>
      </c>
      <c r="AH259" s="64"/>
      <c r="AJ259">
        <f>IF(ISBLANK(U256), A256,0)</f>
        <v>0</v>
      </c>
      <c r="AK259">
        <f>IF(ISBLANK(U258), A258,0)</f>
        <v>0</v>
      </c>
      <c r="AO259" s="203"/>
      <c r="AP259" s="50" t="str">
        <f t="shared" si="196"/>
        <v>0</v>
      </c>
      <c r="AQ259" s="49" t="str">
        <f t="shared" si="197"/>
        <v>0</v>
      </c>
      <c r="AR259" s="93">
        <f t="shared" si="198"/>
        <v>0</v>
      </c>
    </row>
    <row r="260" spans="1:46" ht="13.5" thickBot="1">
      <c r="A260" s="128"/>
      <c r="B260" s="130">
        <v>3</v>
      </c>
      <c r="C260" s="20" t="str">
        <f>IF(A260&gt;0,IF(VLOOKUP(A260,seznam!$A$2:$C$152,3)&gt;0,VLOOKUP(A260,seznam!$A$2:$C$152,3),"------"),"------")</f>
        <v>------</v>
      </c>
      <c r="D260" s="132" t="str">
        <f>L256</f>
        <v>0</v>
      </c>
      <c r="E260" s="132" t="str">
        <f>K256</f>
        <v>:</v>
      </c>
      <c r="F260" s="134" t="str">
        <f>J256</f>
        <v>0</v>
      </c>
      <c r="G260" s="136" t="str">
        <f>L258</f>
        <v>0</v>
      </c>
      <c r="H260" s="132" t="str">
        <f>K258</f>
        <v>:</v>
      </c>
      <c r="I260" s="134" t="str">
        <f>J258</f>
        <v>0</v>
      </c>
      <c r="J260" s="138"/>
      <c r="K260" s="139"/>
      <c r="L260" s="154"/>
      <c r="M260" s="136" t="str">
        <f>AG258</f>
        <v>0</v>
      </c>
      <c r="N260" s="132" t="str">
        <f>AF258</f>
        <v>:</v>
      </c>
      <c r="O260" s="158" t="str">
        <f>AE258</f>
        <v>0</v>
      </c>
      <c r="P260" s="144">
        <f>D260+G260+M260</f>
        <v>0</v>
      </c>
      <c r="Q260" s="132" t="s">
        <v>7</v>
      </c>
      <c r="R260" s="134">
        <f>F260+I260+O260</f>
        <v>0</v>
      </c>
      <c r="S260" s="146">
        <f>IF(D260&gt;F260,2,IF(AND(D260&lt;F260,E260=":"),1,0))+IF(G260&gt;I260,2,IF(AND(G260&lt;I260,H260=":"),1,0))+IF(M260&gt;O260,2,IF(AND(M260&lt;O260,N260=":"),1,0))</f>
        <v>0</v>
      </c>
      <c r="T260" s="188" t="str">
        <f t="shared" si="193"/>
        <v/>
      </c>
      <c r="V260" s="28">
        <v>5</v>
      </c>
      <c r="W260" s="5" t="str">
        <f>C259</f>
        <v>------</v>
      </c>
      <c r="X260" s="8" t="s">
        <v>10</v>
      </c>
      <c r="Y260" s="29" t="str">
        <f>C263</f>
        <v>------</v>
      </c>
      <c r="Z260" s="30"/>
      <c r="AA260" s="31"/>
      <c r="AB260" s="31"/>
      <c r="AC260" s="31"/>
      <c r="AD260" s="32"/>
      <c r="AE260" s="26" t="str">
        <f t="shared" si="194"/>
        <v>0</v>
      </c>
      <c r="AF260" s="13" t="s">
        <v>7</v>
      </c>
      <c r="AG260" s="12" t="str">
        <f t="shared" si="195"/>
        <v>0</v>
      </c>
      <c r="AH260" s="64"/>
      <c r="AJ260">
        <f>IF(ISBLANK(U258), A258,0)</f>
        <v>0</v>
      </c>
      <c r="AK260">
        <f>IF(ISBLANK(U262), A262,0)</f>
        <v>0</v>
      </c>
      <c r="AM260">
        <f>A260</f>
        <v>0</v>
      </c>
      <c r="AN260" t="str">
        <f>IF(ISBLANK(  T260),"",T260)</f>
        <v/>
      </c>
      <c r="AO260" s="203" t="str">
        <f t="shared" ref="AO260" si="200">IF($S260=0,"", IF(COUNTIF($S$256:$S$262,$S260)&gt;1, "",  _xlfn.RANK.EQ($S260,$S$256:$S$262,0)+($AI$254)*8  ))</f>
        <v/>
      </c>
      <c r="AP260" s="50" t="str">
        <f t="shared" si="196"/>
        <v>0</v>
      </c>
      <c r="AQ260" s="49" t="str">
        <f t="shared" si="197"/>
        <v>0</v>
      </c>
      <c r="AR260" s="93">
        <f t="shared" si="198"/>
        <v>0</v>
      </c>
      <c r="AS260" s="75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60" t="str">
        <f>IF($A260&gt;0,IF(VLOOKUP($A260,seznam!$A$2:$C$152,2)&gt;0,VLOOKUP($A260,seznam!$A$2:$C$152,2),"------"),"------")</f>
        <v>------</v>
      </c>
    </row>
    <row r="261" spans="1:46" ht="13.5" thickBot="1">
      <c r="A261" s="128"/>
      <c r="B261" s="150"/>
      <c r="C261" s="41" t="str">
        <f>IF(A260&gt;0,IF(VLOOKUP(A260,seznam!$A$2:$C$152,2)&gt;0,VLOOKUP(A260,seznam!$A$2:$C$152,2),"------"),"------")</f>
        <v>------</v>
      </c>
      <c r="D261" s="151"/>
      <c r="E261" s="151"/>
      <c r="F261" s="152"/>
      <c r="G261" s="153"/>
      <c r="H261" s="151"/>
      <c r="I261" s="152"/>
      <c r="J261" s="155"/>
      <c r="K261" s="156"/>
      <c r="L261" s="157"/>
      <c r="M261" s="153"/>
      <c r="N261" s="151"/>
      <c r="O261" s="159"/>
      <c r="P261" s="160"/>
      <c r="Q261" s="151"/>
      <c r="R261" s="152"/>
      <c r="S261" s="161"/>
      <c r="T261" s="186"/>
      <c r="V261" s="34">
        <v>6</v>
      </c>
      <c r="W261" s="6" t="str">
        <f>C261</f>
        <v>------</v>
      </c>
      <c r="X261" s="10" t="s">
        <v>10</v>
      </c>
      <c r="Y261" s="35" t="str">
        <f>C257</f>
        <v>------</v>
      </c>
      <c r="Z261" s="36"/>
      <c r="AA261" s="37"/>
      <c r="AB261" s="37"/>
      <c r="AC261" s="37"/>
      <c r="AD261" s="38"/>
      <c r="AE261" s="74" t="str">
        <f t="shared" si="194"/>
        <v>0</v>
      </c>
      <c r="AF261" s="14" t="s">
        <v>7</v>
      </c>
      <c r="AG261" s="19" t="str">
        <f t="shared" si="195"/>
        <v>0</v>
      </c>
      <c r="AH261" s="64"/>
      <c r="AJ261">
        <f>IF(ISBLANK(U260), A260,0)</f>
        <v>0</v>
      </c>
      <c r="AK261">
        <f>IF(ISBLANK(U256), A256,0)</f>
        <v>0</v>
      </c>
      <c r="AO261" s="203"/>
      <c r="AP261" s="50" t="str">
        <f t="shared" si="196"/>
        <v>0</v>
      </c>
      <c r="AQ261" s="49" t="str">
        <f t="shared" si="197"/>
        <v>0</v>
      </c>
      <c r="AR261" s="93">
        <f t="shared" si="198"/>
        <v>0</v>
      </c>
    </row>
    <row r="262" spans="1:46">
      <c r="A262" s="128"/>
      <c r="B262" s="130">
        <v>4</v>
      </c>
      <c r="C262" s="20" t="str">
        <f>IF(A262&gt;0,IF(VLOOKUP(A262,seznam!$A$2:$C$152,3)&gt;0,VLOOKUP(A262,seznam!$A$2:$C$152,3),"------"),"------")</f>
        <v>------</v>
      </c>
      <c r="D262" s="132" t="str">
        <f>O256</f>
        <v>0</v>
      </c>
      <c r="E262" s="132" t="str">
        <f>N256</f>
        <v>:</v>
      </c>
      <c r="F262" s="134" t="str">
        <f>M256</f>
        <v>0</v>
      </c>
      <c r="G262" s="136" t="str">
        <f>O258</f>
        <v>0</v>
      </c>
      <c r="H262" s="132" t="str">
        <f>N258</f>
        <v>:</v>
      </c>
      <c r="I262" s="134" t="str">
        <f>M258</f>
        <v>0</v>
      </c>
      <c r="J262" s="136" t="str">
        <f>O260</f>
        <v>0</v>
      </c>
      <c r="K262" s="132" t="str">
        <f>N260</f>
        <v>:</v>
      </c>
      <c r="L262" s="134" t="str">
        <f>M260</f>
        <v>0</v>
      </c>
      <c r="M262" s="138"/>
      <c r="N262" s="139"/>
      <c r="O262" s="140"/>
      <c r="P262" s="144">
        <f>D262+G262+J262</f>
        <v>0</v>
      </c>
      <c r="Q262" s="132" t="s">
        <v>7</v>
      </c>
      <c r="R262" s="134">
        <f>F262+I262+L262</f>
        <v>0</v>
      </c>
      <c r="S262" s="146">
        <f>IF(D262&gt;F262,2,IF(AND(D262&lt;F262,E262=":"),1,0))+IF(G262&gt;I262,2,IF(AND(G262&lt;I262,H262=":"),1,0))+IF(J262&gt;L262,2,IF(AND(J262&lt;L262,K262=":"),1,0))</f>
        <v>0</v>
      </c>
      <c r="T262" s="148" t="str">
        <f t="shared" si="193"/>
        <v/>
      </c>
      <c r="AH262" s="64"/>
      <c r="AM262">
        <f>A262</f>
        <v>0</v>
      </c>
      <c r="AN262" t="str">
        <f>IF(ISBLANK(  T262),"",T262)</f>
        <v/>
      </c>
      <c r="AO262" s="203" t="str">
        <f t="shared" ref="AO262" si="201">IF($S262=0,"", IF(COUNTIF($S$256:$S$262,$S262)&gt;1, "",  _xlfn.RANK.EQ($S262,$S$256:$S$262,0)+($AI$254)*8  ))</f>
        <v/>
      </c>
      <c r="AP262" s="47"/>
      <c r="AS262" s="75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62" t="str">
        <f>IF($A262&gt;0,IF(VLOOKUP($A262,seznam!$A$2:$C$152,2)&gt;0,VLOOKUP($A262,seznam!$A$2:$C$152,2),"------"),"------")</f>
        <v>------</v>
      </c>
    </row>
    <row r="263" spans="1:46" ht="13.5" thickBot="1">
      <c r="A263" s="129"/>
      <c r="B263" s="131"/>
      <c r="C263" s="41" t="str">
        <f>IF(A262&gt;0,IF(VLOOKUP(A262,seznam!$A$2:$C$152,2)&gt;0,VLOOKUP(A262,seznam!$A$2:$C$152,2),"------"),"------")</f>
        <v>------</v>
      </c>
      <c r="D263" s="133"/>
      <c r="E263" s="133"/>
      <c r="F263" s="135"/>
      <c r="G263" s="137"/>
      <c r="H263" s="133"/>
      <c r="I263" s="135"/>
      <c r="J263" s="137"/>
      <c r="K263" s="133"/>
      <c r="L263" s="135"/>
      <c r="M263" s="141"/>
      <c r="N263" s="142"/>
      <c r="O263" s="143"/>
      <c r="P263" s="145"/>
      <c r="Q263" s="133"/>
      <c r="R263" s="135"/>
      <c r="S263" s="147"/>
      <c r="T263" s="187"/>
      <c r="AH263" s="64"/>
      <c r="AO263" s="203"/>
      <c r="AP263" s="47"/>
    </row>
    <row r="264" spans="1:46" ht="13.5" thickBot="1">
      <c r="T264" s="53"/>
      <c r="AH264" s="64"/>
      <c r="AO264" s="82"/>
    </row>
    <row r="265" spans="1:46" ht="13.5" thickBot="1">
      <c r="A265" s="44" t="s">
        <v>2</v>
      </c>
      <c r="B265" s="126" t="s">
        <v>54</v>
      </c>
      <c r="C265" s="127"/>
      <c r="D265" s="168">
        <v>1</v>
      </c>
      <c r="E265" s="169"/>
      <c r="F265" s="170"/>
      <c r="G265" s="171">
        <v>2</v>
      </c>
      <c r="H265" s="169"/>
      <c r="I265" s="170"/>
      <c r="J265" s="171">
        <v>3</v>
      </c>
      <c r="K265" s="169"/>
      <c r="L265" s="170"/>
      <c r="M265" s="171">
        <v>4</v>
      </c>
      <c r="N265" s="169"/>
      <c r="O265" s="172"/>
      <c r="P265" s="168" t="s">
        <v>4</v>
      </c>
      <c r="Q265" s="173"/>
      <c r="R265" s="174"/>
      <c r="S265" s="51" t="s">
        <v>5</v>
      </c>
      <c r="T265" s="54" t="s">
        <v>6</v>
      </c>
      <c r="AH265" s="64"/>
      <c r="AO265" s="83" t="s">
        <v>6</v>
      </c>
    </row>
    <row r="266" spans="1:46" ht="13.5" thickBot="1">
      <c r="A266" s="175"/>
      <c r="B266" s="176">
        <v>1</v>
      </c>
      <c r="C266" s="20" t="str">
        <f>IF(A266&gt;0,IF(VLOOKUP(A266,seznam!$A$2:$C$152,3)&gt;0,VLOOKUP(A266,seznam!$A$2:$C$152,3),"------"),"------")</f>
        <v>------</v>
      </c>
      <c r="D266" s="177"/>
      <c r="E266" s="178"/>
      <c r="F266" s="179"/>
      <c r="G266" s="180" t="str">
        <f>AE269</f>
        <v>0</v>
      </c>
      <c r="H266" s="181" t="str">
        <f>AF269</f>
        <v>:</v>
      </c>
      <c r="I266" s="182" t="str">
        <f>AG269</f>
        <v>0</v>
      </c>
      <c r="J266" s="180" t="str">
        <f>AG271</f>
        <v>0</v>
      </c>
      <c r="K266" s="181" t="str">
        <f>AF271</f>
        <v>:</v>
      </c>
      <c r="L266" s="182" t="str">
        <f>AE271</f>
        <v>0</v>
      </c>
      <c r="M266" s="180" t="str">
        <f>AE266</f>
        <v>0</v>
      </c>
      <c r="N266" s="181" t="str">
        <f>AF266</f>
        <v>:</v>
      </c>
      <c r="O266" s="183" t="str">
        <f>AG266</f>
        <v>0</v>
      </c>
      <c r="P266" s="184">
        <f>G266+J266+M266</f>
        <v>0</v>
      </c>
      <c r="Q266" s="181" t="s">
        <v>7</v>
      </c>
      <c r="R266" s="182">
        <f>I266+L266+O266</f>
        <v>0</v>
      </c>
      <c r="S266" s="163">
        <f>IF(G266&gt;I266,2,IF(AND(G266&lt;I266,H266=":"),1,0))+IF(J266&gt;L266,2,IF(AND(J266&lt;L266,K266=":"),1,0))+IF(M266&gt;O266,2,IF(AND(M266&lt;O266,N266=":"),1,0))</f>
        <v>0</v>
      </c>
      <c r="T266" s="189" t="str">
        <f t="shared" ref="T266:T272" si="202">AO266</f>
        <v/>
      </c>
      <c r="V266" s="21">
        <v>1</v>
      </c>
      <c r="W266" s="4" t="str">
        <f>C267</f>
        <v>------</v>
      </c>
      <c r="X266" s="7" t="s">
        <v>10</v>
      </c>
      <c r="Y266" s="22" t="str">
        <f>C273</f>
        <v>------</v>
      </c>
      <c r="Z266" s="23"/>
      <c r="AA266" s="24"/>
      <c r="AB266" s="24"/>
      <c r="AC266" s="24"/>
      <c r="AD266" s="25"/>
      <c r="AE266" s="26" t="str">
        <f t="shared" ref="AE266:AE271" si="203">IF(OR(VALUE($AJ266)=0,VALUE($AK266)=0), "0",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)</f>
        <v>0</v>
      </c>
      <c r="AF266" s="11" t="s">
        <v>7</v>
      </c>
      <c r="AG266" s="12" t="str">
        <f t="shared" ref="AG266:AG271" si="204">IF(OR(VALUE($AJ266)=0,VALUE($AK266)=0), "0",IF(AND(LEN(Z266)&gt;0,MID(Z266,1,1)="-"),"1","0")+IF(AND(LEN(AA266)&gt;0,MID(AA266,1,1)="-"),"1","0")+IF(AND(LEN(AB266)&gt;0,MID(AB266,1,1)="-"),"1","0")+IF(AND(LEN(AC266)&gt;0,MID(AC266,1,1)="-"),"1","0")+IF(AND(LEN(AD266)&gt;0,MID(AD266,1,1)="-"),"1","0"))</f>
        <v>0</v>
      </c>
      <c r="AH266" s="64"/>
      <c r="AJ266">
        <f>IF(ISBLANK(U266), A266,0)</f>
        <v>0</v>
      </c>
      <c r="AK266">
        <f>IF(ISBLANK(U272), A272,0)</f>
        <v>0</v>
      </c>
      <c r="AM266">
        <f>A266</f>
        <v>0</v>
      </c>
      <c r="AN266" t="str">
        <f>IF(ISBLANK(  T266),"",T266)</f>
        <v/>
      </c>
      <c r="AO266" s="203" t="str">
        <f>IF($S266=0,"", IF(COUNTIF($S$266:$S$272,$S266)&gt;1, "",  _xlfn.RANK.EQ($S266,$S$266:$S$272,0)+($AI$254)*8  +4))</f>
        <v/>
      </c>
      <c r="AP266" s="50" t="str">
        <f t="shared" ref="AP266:AP271" si="205">IF(OR(VALUE($AJ266)=0,VALUE($AK266)=0), "0",IF(LEN(Z266)&gt;0,IF(MID(Z266,1,1)&lt;&gt;"-",IF(ABS(Z266)&gt;9,ABS(Z266)+2,11),ABS(Z266)),0)+IF(LEN(AA266)&gt;0,IF(MID(AA266,1,1)&lt;&gt;"-",IF(ABS(AA266)&gt;9,ABS(AA266)+2,11),ABS(AA266)),0)+IF(LEN(AB266)&gt;0,IF(MID(AB266,1,1)&lt;&gt;"-",IF(ABS(AB266)&gt;9,ABS(AB266)+2,11),ABS(AB266)),0)+IF(LEN(AC266)&gt;0,IF(MID(AC266,1,1)&lt;&gt;"-",IF(ABS(AC266)&gt;9,ABS(AC266)+2,11),ABS(AC266)),0)+IF(LEN(AD266)&gt;0,IF(MID(AD266,1,1)&lt;&gt;"-",IF(ABS(AD266)&gt;9,ABS(AD266)+2,11),ABS(AD266)),0))</f>
        <v>0</v>
      </c>
      <c r="AQ266" s="49" t="str">
        <f t="shared" ref="AQ266:AQ271" si="206">IF(OR(VALUE($AJ266)=0,VALUE($AK266)=0), "0",IF(LEN(Z266)&gt;0,IF(MID(Z266,1,1)&lt;&gt;"-",Z266,IF(ABS(Z266)&gt;9,ABS(Z266)+2,11)),0)+IF(LEN(AA266)&gt;0,IF(MID(AA266,1,1)&lt;&gt;"-",AA266,IF(ABS(AA266)&gt;9,ABS(AA266)+2,11)),0)+IF(LEN(AB266)&gt;0,IF(MID(AB266,1,1)&lt;&gt;"-",AB266,IF(ABS(AB266)&gt;9,ABS(AB266)+2,11)),0)+IF(LEN(AC266)&gt;0,IF(MID(AC266,1,1)&lt;&gt;"-",AC266,IF(ABS(AC266)&gt;9,ABS(AC266)+2,11)),0)+IF(LEN(AD266)&gt;0,IF(MID(AD266,1,1)&lt;&gt;"-",AD266,IF(ABS(AD266)&gt;9,ABS(AD266)+2,11)),0))</f>
        <v>0</v>
      </c>
      <c r="AR266" s="93">
        <f>AP266-AQ266</f>
        <v>0</v>
      </c>
      <c r="AS266" s="75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66" t="str">
        <f>IF($A266&gt;0,IF(VLOOKUP($A266,seznam!$A$2:$C$152,2)&gt;0,VLOOKUP($A266,seznam!$A$2:$C$152,2),"------"),"------")</f>
        <v>------</v>
      </c>
    </row>
    <row r="267" spans="1:46" ht="13.5" thickBot="1">
      <c r="A267" s="128"/>
      <c r="B267" s="150"/>
      <c r="C267" s="41" t="str">
        <f>IF(A266&gt;0,IF(VLOOKUP(A266,seznam!$A$2:$C$152,2)&gt;0,VLOOKUP(A266,seznam!$A$2:$C$152,2),"------"),"------")</f>
        <v>------</v>
      </c>
      <c r="D267" s="156"/>
      <c r="E267" s="156"/>
      <c r="F267" s="157"/>
      <c r="G267" s="153"/>
      <c r="H267" s="151"/>
      <c r="I267" s="152"/>
      <c r="J267" s="153"/>
      <c r="K267" s="151"/>
      <c r="L267" s="152"/>
      <c r="M267" s="153"/>
      <c r="N267" s="151"/>
      <c r="O267" s="159"/>
      <c r="P267" s="160"/>
      <c r="Q267" s="151"/>
      <c r="R267" s="152"/>
      <c r="S267" s="161"/>
      <c r="T267" s="190"/>
      <c r="V267" s="28">
        <v>2</v>
      </c>
      <c r="W267" s="5" t="str">
        <f>C269</f>
        <v>------</v>
      </c>
      <c r="X267" s="8" t="s">
        <v>10</v>
      </c>
      <c r="Y267" s="29" t="str">
        <f>C271</f>
        <v>------</v>
      </c>
      <c r="Z267" s="30"/>
      <c r="AA267" s="31"/>
      <c r="AB267" s="31"/>
      <c r="AC267" s="31"/>
      <c r="AD267" s="32"/>
      <c r="AE267" s="26" t="str">
        <f t="shared" si="203"/>
        <v>0</v>
      </c>
      <c r="AF267" s="13" t="s">
        <v>7</v>
      </c>
      <c r="AG267" s="12" t="str">
        <f t="shared" si="204"/>
        <v>0</v>
      </c>
      <c r="AH267" s="64"/>
      <c r="AJ267">
        <f>IF(ISBLANK(U268), A268,0)</f>
        <v>0</v>
      </c>
      <c r="AK267">
        <f>IF(ISBLANK(U270), A270,0)</f>
        <v>0</v>
      </c>
      <c r="AO267" s="203"/>
      <c r="AP267" s="50" t="str">
        <f t="shared" si="205"/>
        <v>0</v>
      </c>
      <c r="AQ267" s="49" t="str">
        <f t="shared" si="206"/>
        <v>0</v>
      </c>
      <c r="AR267" s="93">
        <f t="shared" ref="AR267:AR271" si="207">AP267-AQ267</f>
        <v>0</v>
      </c>
    </row>
    <row r="268" spans="1:46" ht="13.5" thickBot="1">
      <c r="A268" s="128"/>
      <c r="B268" s="130">
        <v>2</v>
      </c>
      <c r="C268" s="20" t="str">
        <f>IF(A268&gt;0,IF(VLOOKUP(A268,seznam!$A$2:$C$152,3)&gt;0,VLOOKUP(A268,seznam!$A$2:$C$152,3),"------"),"------")</f>
        <v>------</v>
      </c>
      <c r="D268" s="132" t="str">
        <f>I266</f>
        <v>0</v>
      </c>
      <c r="E268" s="132" t="str">
        <f>H266</f>
        <v>:</v>
      </c>
      <c r="F268" s="134" t="str">
        <f>G266</f>
        <v>0</v>
      </c>
      <c r="G268" s="138"/>
      <c r="H268" s="139"/>
      <c r="I268" s="154"/>
      <c r="J268" s="136" t="str">
        <f>AE267</f>
        <v>0</v>
      </c>
      <c r="K268" s="132" t="str">
        <f>AF267</f>
        <v>:</v>
      </c>
      <c r="L268" s="134" t="str">
        <f>AG267</f>
        <v>0</v>
      </c>
      <c r="M268" s="136" t="str">
        <f>AE270</f>
        <v>0</v>
      </c>
      <c r="N268" s="132" t="str">
        <f>AF270</f>
        <v>:</v>
      </c>
      <c r="O268" s="158" t="str">
        <f>AG270</f>
        <v>0</v>
      </c>
      <c r="P268" s="144">
        <f>D268+J268+M268</f>
        <v>0</v>
      </c>
      <c r="Q268" s="132" t="s">
        <v>7</v>
      </c>
      <c r="R268" s="134">
        <f>F268+L268+O268</f>
        <v>0</v>
      </c>
      <c r="S268" s="146">
        <f>IF(D268&gt;F268,2,IF(AND(D268&lt;F268,E268=":"),1,0))+IF(J268&gt;L268,2,IF(AND(J268&lt;L268,K268=":"),1,0))+IF(M268&gt;O268,2,IF(AND(M268&lt;O268,N268=":"),1,0))</f>
        <v>0</v>
      </c>
      <c r="T268" s="188" t="str">
        <f t="shared" si="202"/>
        <v/>
      </c>
      <c r="V268" s="28">
        <v>3</v>
      </c>
      <c r="W268" s="5" t="str">
        <f>C273</f>
        <v>------</v>
      </c>
      <c r="X268" s="9" t="s">
        <v>10</v>
      </c>
      <c r="Y268" s="29" t="str">
        <f>C271</f>
        <v>------</v>
      </c>
      <c r="Z268" s="30"/>
      <c r="AA268" s="31"/>
      <c r="AB268" s="31"/>
      <c r="AC268" s="31"/>
      <c r="AD268" s="32"/>
      <c r="AE268" s="26" t="str">
        <f t="shared" si="203"/>
        <v>0</v>
      </c>
      <c r="AF268" s="13" t="s">
        <v>7</v>
      </c>
      <c r="AG268" s="12" t="str">
        <f t="shared" si="204"/>
        <v>0</v>
      </c>
      <c r="AH268" s="64"/>
      <c r="AJ268">
        <f>IF(ISBLANK(U272), A272,0)</f>
        <v>0</v>
      </c>
      <c r="AK268">
        <f>IF(ISBLANK(U270), A270,0)</f>
        <v>0</v>
      </c>
      <c r="AM268">
        <f>A268</f>
        <v>0</v>
      </c>
      <c r="AN268" t="str">
        <f>IF(ISBLANK(  T268),"",T268)</f>
        <v/>
      </c>
      <c r="AO268" s="203" t="str">
        <f t="shared" ref="AO268" si="208">IF($S268=0,"", IF(COUNTIF($S$266:$S$272,$S268)&gt;1, "",  _xlfn.RANK.EQ($S268,$S$266:$S$272,0)+($AI$254)*8  +4))</f>
        <v/>
      </c>
      <c r="AP268" s="50" t="str">
        <f t="shared" si="205"/>
        <v>0</v>
      </c>
      <c r="AQ268" s="49" t="str">
        <f t="shared" si="206"/>
        <v>0</v>
      </c>
      <c r="AR268" s="93">
        <f t="shared" si="207"/>
        <v>0</v>
      </c>
      <c r="AS268" s="75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68" t="str">
        <f>IF($A268&gt;0,IF(VLOOKUP($A268,seznam!$A$2:$C$152,2)&gt;0,VLOOKUP($A268,seznam!$A$2:$C$152,2),"------"),"------")</f>
        <v>------</v>
      </c>
    </row>
    <row r="269" spans="1:46" ht="13.5" thickBot="1">
      <c r="A269" s="128"/>
      <c r="B269" s="150"/>
      <c r="C269" s="41" t="str">
        <f>IF(A268&gt;0,IF(VLOOKUP(A268,seznam!$A$2:$C$152,2)&gt;0,VLOOKUP(A268,seznam!$A$2:$C$152,2),"------"),"------")</f>
        <v>------</v>
      </c>
      <c r="D269" s="151"/>
      <c r="E269" s="151"/>
      <c r="F269" s="152"/>
      <c r="G269" s="155"/>
      <c r="H269" s="156"/>
      <c r="I269" s="157"/>
      <c r="J269" s="153"/>
      <c r="K269" s="151"/>
      <c r="L269" s="152"/>
      <c r="M269" s="153"/>
      <c r="N269" s="151"/>
      <c r="O269" s="159"/>
      <c r="P269" s="165"/>
      <c r="Q269" s="166"/>
      <c r="R269" s="167"/>
      <c r="S269" s="161"/>
      <c r="T269" s="190"/>
      <c r="V269" s="28">
        <v>4</v>
      </c>
      <c r="W269" s="5" t="str">
        <f>C267</f>
        <v>------</v>
      </c>
      <c r="X269" s="8" t="s">
        <v>10</v>
      </c>
      <c r="Y269" s="29" t="str">
        <f>C269</f>
        <v>------</v>
      </c>
      <c r="Z269" s="30"/>
      <c r="AA269" s="31"/>
      <c r="AB269" s="31"/>
      <c r="AC269" s="31"/>
      <c r="AD269" s="32"/>
      <c r="AE269" s="26" t="str">
        <f t="shared" si="203"/>
        <v>0</v>
      </c>
      <c r="AF269" s="13" t="s">
        <v>7</v>
      </c>
      <c r="AG269" s="12" t="str">
        <f t="shared" si="204"/>
        <v>0</v>
      </c>
      <c r="AH269" s="64"/>
      <c r="AJ269">
        <f>IF(ISBLANK(U266), A266,0)</f>
        <v>0</v>
      </c>
      <c r="AK269">
        <f>IF(ISBLANK(U268), A268,0)</f>
        <v>0</v>
      </c>
      <c r="AO269" s="203"/>
      <c r="AP269" s="50" t="str">
        <f t="shared" si="205"/>
        <v>0</v>
      </c>
      <c r="AQ269" s="49" t="str">
        <f t="shared" si="206"/>
        <v>0</v>
      </c>
      <c r="AR269" s="93">
        <f t="shared" si="207"/>
        <v>0</v>
      </c>
    </row>
    <row r="270" spans="1:46" ht="13.5" thickBot="1">
      <c r="A270" s="128"/>
      <c r="B270" s="130">
        <v>3</v>
      </c>
      <c r="C270" s="20" t="str">
        <f>IF(A270&gt;0,IF(VLOOKUP(A270,seznam!$A$2:$C$152,3)&gt;0,VLOOKUP(A270,seznam!$A$2:$C$152,3),"------"),"------")</f>
        <v>------</v>
      </c>
      <c r="D270" s="132" t="str">
        <f>L266</f>
        <v>0</v>
      </c>
      <c r="E270" s="132" t="str">
        <f>K266</f>
        <v>:</v>
      </c>
      <c r="F270" s="134" t="str">
        <f>J266</f>
        <v>0</v>
      </c>
      <c r="G270" s="136" t="str">
        <f>L268</f>
        <v>0</v>
      </c>
      <c r="H270" s="132" t="str">
        <f>K268</f>
        <v>:</v>
      </c>
      <c r="I270" s="134" t="str">
        <f>J268</f>
        <v>0</v>
      </c>
      <c r="J270" s="138"/>
      <c r="K270" s="139"/>
      <c r="L270" s="154"/>
      <c r="M270" s="136" t="str">
        <f>AG268</f>
        <v>0</v>
      </c>
      <c r="N270" s="132" t="str">
        <f>AF268</f>
        <v>:</v>
      </c>
      <c r="O270" s="158" t="str">
        <f>AE268</f>
        <v>0</v>
      </c>
      <c r="P270" s="144">
        <f>D270+G270+M270</f>
        <v>0</v>
      </c>
      <c r="Q270" s="132" t="s">
        <v>7</v>
      </c>
      <c r="R270" s="134">
        <f>F270+I270+O270</f>
        <v>0</v>
      </c>
      <c r="S270" s="146">
        <f>IF(D270&gt;F270,2,IF(AND(D270&lt;F270,E270=":"),1,0))+IF(G270&gt;I270,2,IF(AND(G270&lt;I270,H270=":"),1,0))+IF(M270&gt;O270,2,IF(AND(M270&lt;O270,N270=":"),1,0))</f>
        <v>0</v>
      </c>
      <c r="T270" s="188" t="str">
        <f t="shared" si="202"/>
        <v/>
      </c>
      <c r="V270" s="28">
        <v>5</v>
      </c>
      <c r="W270" s="5" t="str">
        <f>C269</f>
        <v>------</v>
      </c>
      <c r="X270" s="8" t="s">
        <v>10</v>
      </c>
      <c r="Y270" s="29" t="str">
        <f>C273</f>
        <v>------</v>
      </c>
      <c r="Z270" s="30"/>
      <c r="AA270" s="31"/>
      <c r="AB270" s="31"/>
      <c r="AC270" s="31"/>
      <c r="AD270" s="32"/>
      <c r="AE270" s="26" t="str">
        <f t="shared" si="203"/>
        <v>0</v>
      </c>
      <c r="AF270" s="13" t="s">
        <v>7</v>
      </c>
      <c r="AG270" s="12" t="str">
        <f t="shared" si="204"/>
        <v>0</v>
      </c>
      <c r="AH270" s="64"/>
      <c r="AJ270">
        <f>IF(ISBLANK(U268), A268,0)</f>
        <v>0</v>
      </c>
      <c r="AK270">
        <f>IF(ISBLANK(U272), A272,0)</f>
        <v>0</v>
      </c>
      <c r="AM270">
        <f>A270</f>
        <v>0</v>
      </c>
      <c r="AN270" t="str">
        <f>IF(ISBLANK(  T270),"",T270)</f>
        <v/>
      </c>
      <c r="AO270" s="203" t="str">
        <f t="shared" ref="AO270" si="209">IF($S270=0,"", IF(COUNTIF($S$266:$S$272,$S270)&gt;1, "",  _xlfn.RANK.EQ($S270,$S$266:$S$272,0)+($AI$254)*8  +4))</f>
        <v/>
      </c>
      <c r="AP270" s="50" t="str">
        <f t="shared" si="205"/>
        <v>0</v>
      </c>
      <c r="AQ270" s="49" t="str">
        <f t="shared" si="206"/>
        <v>0</v>
      </c>
      <c r="AR270" s="93">
        <f t="shared" si="207"/>
        <v>0</v>
      </c>
      <c r="AS270" s="75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70" t="str">
        <f>IF($A270&gt;0,IF(VLOOKUP($A270,seznam!$A$2:$C$152,2)&gt;0,VLOOKUP($A270,seznam!$A$2:$C$152,2),"------"),"------")</f>
        <v>------</v>
      </c>
    </row>
    <row r="271" spans="1:46" ht="13.5" thickBot="1">
      <c r="A271" s="128"/>
      <c r="B271" s="150"/>
      <c r="C271" s="41" t="str">
        <f>IF(A270&gt;0,IF(VLOOKUP(A270,seznam!$A$2:$C$152,2)&gt;0,VLOOKUP(A270,seznam!$A$2:$C$152,2),"------"),"------")</f>
        <v>------</v>
      </c>
      <c r="D271" s="151"/>
      <c r="E271" s="151"/>
      <c r="F271" s="152"/>
      <c r="G271" s="153"/>
      <c r="H271" s="151"/>
      <c r="I271" s="152"/>
      <c r="J271" s="155"/>
      <c r="K271" s="156"/>
      <c r="L271" s="157"/>
      <c r="M271" s="153"/>
      <c r="N271" s="151"/>
      <c r="O271" s="159"/>
      <c r="P271" s="160"/>
      <c r="Q271" s="151"/>
      <c r="R271" s="152"/>
      <c r="S271" s="161"/>
      <c r="T271" s="190"/>
      <c r="V271" s="34">
        <v>6</v>
      </c>
      <c r="W271" s="6" t="str">
        <f>C271</f>
        <v>------</v>
      </c>
      <c r="X271" s="10" t="s">
        <v>10</v>
      </c>
      <c r="Y271" s="35" t="str">
        <f>C267</f>
        <v>------</v>
      </c>
      <c r="Z271" s="36"/>
      <c r="AA271" s="37"/>
      <c r="AB271" s="37"/>
      <c r="AC271" s="37"/>
      <c r="AD271" s="38"/>
      <c r="AE271" s="74" t="str">
        <f t="shared" si="203"/>
        <v>0</v>
      </c>
      <c r="AF271" s="14" t="s">
        <v>7</v>
      </c>
      <c r="AG271" s="19" t="str">
        <f t="shared" si="204"/>
        <v>0</v>
      </c>
      <c r="AH271" s="64"/>
      <c r="AJ271">
        <f>IF(ISBLANK(U270), A270,0)</f>
        <v>0</v>
      </c>
      <c r="AK271">
        <f>IF(ISBLANK(U266), A266,0)</f>
        <v>0</v>
      </c>
      <c r="AO271" s="203"/>
      <c r="AP271" s="50" t="str">
        <f t="shared" si="205"/>
        <v>0</v>
      </c>
      <c r="AQ271" s="49" t="str">
        <f t="shared" si="206"/>
        <v>0</v>
      </c>
      <c r="AR271" s="93">
        <f t="shared" si="207"/>
        <v>0</v>
      </c>
    </row>
    <row r="272" spans="1:46">
      <c r="A272" s="128"/>
      <c r="B272" s="130">
        <v>4</v>
      </c>
      <c r="C272" s="20" t="str">
        <f>IF(A272&gt;0,IF(VLOOKUP(A272,seznam!$A$2:$C$152,3)&gt;0,VLOOKUP(A272,seznam!$A$2:$C$152,3),"------"),"------")</f>
        <v>------</v>
      </c>
      <c r="D272" s="132" t="str">
        <f>O266</f>
        <v>0</v>
      </c>
      <c r="E272" s="132" t="str">
        <f>N266</f>
        <v>:</v>
      </c>
      <c r="F272" s="134" t="str">
        <f>M266</f>
        <v>0</v>
      </c>
      <c r="G272" s="136" t="str">
        <f>O268</f>
        <v>0</v>
      </c>
      <c r="H272" s="132" t="str">
        <f>N268</f>
        <v>:</v>
      </c>
      <c r="I272" s="134" t="str">
        <f>M268</f>
        <v>0</v>
      </c>
      <c r="J272" s="136" t="str">
        <f>O270</f>
        <v>0</v>
      </c>
      <c r="K272" s="132" t="str">
        <f>N270</f>
        <v>:</v>
      </c>
      <c r="L272" s="134" t="str">
        <f>M270</f>
        <v>0</v>
      </c>
      <c r="M272" s="138"/>
      <c r="N272" s="139"/>
      <c r="O272" s="140"/>
      <c r="P272" s="144">
        <f>D272+G272+J272</f>
        <v>0</v>
      </c>
      <c r="Q272" s="132" t="s">
        <v>7</v>
      </c>
      <c r="R272" s="134">
        <f>F272+I272+L272</f>
        <v>0</v>
      </c>
      <c r="S272" s="146">
        <f>IF(D272&gt;F272,2,IF(AND(D272&lt;F272,E272=":"),1,0))+IF(G272&gt;I272,2,IF(AND(G272&lt;I272,H272=":"),1,0))+IF(J272&gt;L272,2,IF(AND(J272&lt;L272,K272=":"),1,0))</f>
        <v>0</v>
      </c>
      <c r="T272" s="148" t="str">
        <f t="shared" si="202"/>
        <v/>
      </c>
      <c r="AH272" s="64"/>
      <c r="AM272">
        <f>A272</f>
        <v>0</v>
      </c>
      <c r="AN272" t="str">
        <f>IF(ISBLANK(  T272),"",T272)</f>
        <v/>
      </c>
      <c r="AO272" s="203" t="str">
        <f t="shared" ref="AO272" si="210">IF($S272=0,"", IF(COUNTIF($S$266:$S$272,$S272)&gt;1, "",  _xlfn.RANK.EQ($S272,$S$266:$S$272,0)+($AI$254)*8  +4))</f>
        <v/>
      </c>
      <c r="AP272" s="47"/>
      <c r="AR272" s="93"/>
      <c r="AS272" s="75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72" t="str">
        <f>IF($A272&gt;0,IF(VLOOKUP($A272,seznam!$A$2:$C$152,2)&gt;0,VLOOKUP($A272,seznam!$A$2:$C$152,2),"------"),"------")</f>
        <v>------</v>
      </c>
    </row>
    <row r="273" spans="1:46" ht="13.5" thickBot="1">
      <c r="A273" s="129"/>
      <c r="B273" s="131"/>
      <c r="C273" s="41" t="str">
        <f>IF(A272&gt;0,IF(VLOOKUP(A272,seznam!$A$2:$C$152,2)&gt;0,VLOOKUP(A272,seznam!$A$2:$C$152,2),"------"),"------")</f>
        <v>------</v>
      </c>
      <c r="D273" s="133"/>
      <c r="E273" s="133"/>
      <c r="F273" s="135"/>
      <c r="G273" s="137"/>
      <c r="H273" s="133"/>
      <c r="I273" s="135"/>
      <c r="J273" s="137"/>
      <c r="K273" s="133"/>
      <c r="L273" s="135"/>
      <c r="M273" s="141"/>
      <c r="N273" s="142"/>
      <c r="O273" s="143"/>
      <c r="P273" s="145"/>
      <c r="Q273" s="133"/>
      <c r="R273" s="135"/>
      <c r="S273" s="147"/>
      <c r="T273" s="197"/>
      <c r="AH273" s="64"/>
      <c r="AO273" s="203"/>
      <c r="AP273" s="47"/>
      <c r="AR273" s="93"/>
    </row>
    <row r="274" spans="1:46" ht="13.5" thickBot="1">
      <c r="T274" s="53"/>
      <c r="AH274" s="64"/>
      <c r="AO274" s="82"/>
      <c r="AR274" s="93"/>
    </row>
    <row r="275" spans="1:46" ht="13.5" thickBot="1">
      <c r="A275" s="44" t="s">
        <v>2</v>
      </c>
      <c r="B275" s="126" t="s">
        <v>55</v>
      </c>
      <c r="C275" s="127"/>
      <c r="D275" s="168">
        <v>1</v>
      </c>
      <c r="E275" s="169"/>
      <c r="F275" s="170"/>
      <c r="G275" s="171">
        <v>2</v>
      </c>
      <c r="H275" s="169"/>
      <c r="I275" s="170"/>
      <c r="J275" s="171">
        <v>3</v>
      </c>
      <c r="K275" s="169"/>
      <c r="L275" s="170"/>
      <c r="M275" s="171">
        <v>4</v>
      </c>
      <c r="N275" s="169"/>
      <c r="O275" s="172"/>
      <c r="P275" s="168" t="s">
        <v>4</v>
      </c>
      <c r="Q275" s="173"/>
      <c r="R275" s="174"/>
      <c r="S275" s="51" t="s">
        <v>5</v>
      </c>
      <c r="T275" s="54" t="s">
        <v>6</v>
      </c>
      <c r="AH275" s="64"/>
      <c r="AO275" s="83" t="s">
        <v>6</v>
      </c>
      <c r="AR275" s="93"/>
    </row>
    <row r="276" spans="1:46" ht="13.5" thickBot="1">
      <c r="A276" s="175"/>
      <c r="B276" s="176">
        <v>1</v>
      </c>
      <c r="C276" s="20" t="str">
        <f>IF(A276&gt;0,IF(VLOOKUP(A276,seznam!$A$2:$C$152,3)&gt;0,VLOOKUP(A276,seznam!$A$2:$C$152,3),"------"),"------")</f>
        <v>------</v>
      </c>
      <c r="D276" s="177"/>
      <c r="E276" s="178"/>
      <c r="F276" s="179"/>
      <c r="G276" s="180" t="str">
        <f>AE279</f>
        <v>0</v>
      </c>
      <c r="H276" s="181" t="str">
        <f>AF279</f>
        <v>:</v>
      </c>
      <c r="I276" s="182" t="str">
        <f>AG279</f>
        <v>0</v>
      </c>
      <c r="J276" s="180" t="str">
        <f>AG281</f>
        <v>0</v>
      </c>
      <c r="K276" s="181" t="str">
        <f>AF281</f>
        <v>:</v>
      </c>
      <c r="L276" s="182" t="str">
        <f>AE281</f>
        <v>0</v>
      </c>
      <c r="M276" s="180" t="str">
        <f>AE276</f>
        <v>0</v>
      </c>
      <c r="N276" s="181" t="str">
        <f>AF276</f>
        <v>:</v>
      </c>
      <c r="O276" s="183" t="str">
        <f>AG276</f>
        <v>0</v>
      </c>
      <c r="P276" s="184">
        <f>G276+J276+M276</f>
        <v>0</v>
      </c>
      <c r="Q276" s="181" t="s">
        <v>7</v>
      </c>
      <c r="R276" s="182">
        <f>I276+L276+O276</f>
        <v>0</v>
      </c>
      <c r="S276" s="163">
        <f>IF(G276&gt;I276,2,IF(AND(G276&lt;I276,H276=":"),1,0))+IF(J276&gt;L276,2,IF(AND(J276&lt;L276,K276=":"),1,0))+IF(M276&gt;O276,2,IF(AND(M276&lt;O276,N276=":"),1,0))</f>
        <v>0</v>
      </c>
      <c r="T276" s="189" t="str">
        <f t="shared" ref="T276:T282" si="211">AO276</f>
        <v/>
      </c>
      <c r="V276" s="21">
        <v>1</v>
      </c>
      <c r="W276" s="4" t="str">
        <f>C277</f>
        <v>------</v>
      </c>
      <c r="X276" s="7" t="s">
        <v>10</v>
      </c>
      <c r="Y276" s="22" t="str">
        <f>C283</f>
        <v>------</v>
      </c>
      <c r="Z276" s="23"/>
      <c r="AA276" s="24"/>
      <c r="AB276" s="24"/>
      <c r="AC276" s="24"/>
      <c r="AD276" s="25"/>
      <c r="AE276" s="26" t="str">
        <f t="shared" ref="AE276:AE281" si="212">IF(OR(VALUE($AJ276)=0,VALUE($AK276)=0), "0",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)</f>
        <v>0</v>
      </c>
      <c r="AF276" s="11" t="s">
        <v>7</v>
      </c>
      <c r="AG276" s="12" t="str">
        <f t="shared" ref="AG276:AG281" si="213">IF(OR(VALUE($AJ276)=0,VALUE($AK276)=0), "0",IF(AND(LEN(Z276)&gt;0,MID(Z276,1,1)="-"),"1","0")+IF(AND(LEN(AA276)&gt;0,MID(AA276,1,1)="-"),"1","0")+IF(AND(LEN(AB276)&gt;0,MID(AB276,1,1)="-"),"1","0")+IF(AND(LEN(AC276)&gt;0,MID(AC276,1,1)="-"),"1","0")+IF(AND(LEN(AD276)&gt;0,MID(AD276,1,1)="-"),"1","0"))</f>
        <v>0</v>
      </c>
      <c r="AH276" s="64"/>
      <c r="AJ276">
        <f>IF(ISBLANK(U276), A276,0)</f>
        <v>0</v>
      </c>
      <c r="AK276">
        <f>IF(ISBLANK(U282), A282,0)</f>
        <v>0</v>
      </c>
      <c r="AM276">
        <f>A276</f>
        <v>0</v>
      </c>
      <c r="AN276" t="str">
        <f>IF(ISBLANK(  T276),"",T276)</f>
        <v/>
      </c>
      <c r="AO276" s="203" t="str">
        <f>IF($S276=0,"", IF(COUNTIF($S$276:$S$282,$S276)&gt;1, "",  _xlfn.RANK.EQ($S276,$S$276:$S$282,0)+($AI$254)*8 +8 ))</f>
        <v/>
      </c>
      <c r="AP276" s="50" t="str">
        <f t="shared" ref="AP276:AP281" si="214">IF(OR(VALUE($AJ276)=0,VALUE($AK276)=0), "0",IF(LEN(Z276)&gt;0,IF(MID(Z276,1,1)&lt;&gt;"-",IF(ABS(Z276)&gt;9,ABS(Z276)+2,11),ABS(Z276)),0)+IF(LEN(AA276)&gt;0,IF(MID(AA276,1,1)&lt;&gt;"-",IF(ABS(AA276)&gt;9,ABS(AA276)+2,11),ABS(AA276)),0)+IF(LEN(AB276)&gt;0,IF(MID(AB276,1,1)&lt;&gt;"-",IF(ABS(AB276)&gt;9,ABS(AB276)+2,11),ABS(AB276)),0)+IF(LEN(AC276)&gt;0,IF(MID(AC276,1,1)&lt;&gt;"-",IF(ABS(AC276)&gt;9,ABS(AC276)+2,11),ABS(AC276)),0)+IF(LEN(AD276)&gt;0,IF(MID(AD276,1,1)&lt;&gt;"-",IF(ABS(AD276)&gt;9,ABS(AD276)+2,11),ABS(AD276)),0))</f>
        <v>0</v>
      </c>
      <c r="AQ276" s="49" t="str">
        <f t="shared" ref="AQ276:AQ281" si="215">IF(OR(VALUE($AJ276)=0,VALUE($AK276)=0), "0",IF(LEN(Z276)&gt;0,IF(MID(Z276,1,1)&lt;&gt;"-",Z276,IF(ABS(Z276)&gt;9,ABS(Z276)+2,11)),0)+IF(LEN(AA276)&gt;0,IF(MID(AA276,1,1)&lt;&gt;"-",AA276,IF(ABS(AA276)&gt;9,ABS(AA276)+2,11)),0)+IF(LEN(AB276)&gt;0,IF(MID(AB276,1,1)&lt;&gt;"-",AB276,IF(ABS(AB276)&gt;9,ABS(AB276)+2,11)),0)+IF(LEN(AC276)&gt;0,IF(MID(AC276,1,1)&lt;&gt;"-",AC276,IF(ABS(AC276)&gt;9,ABS(AC276)+2,11)),0)+IF(LEN(AD276)&gt;0,IF(MID(AD276,1,1)&lt;&gt;"-",AD276,IF(ABS(AD276)&gt;9,ABS(AD276)+2,11)),0))</f>
        <v>0</v>
      </c>
      <c r="AR276" s="93">
        <f>AP276-AQ276</f>
        <v>0</v>
      </c>
      <c r="AS276" s="75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76" t="str">
        <f>IF($A276&gt;0,IF(VLOOKUP($A276,seznam!$A$2:$C$152,2)&gt;0,VLOOKUP($A276,seznam!$A$2:$C$152,2),"------"),"------")</f>
        <v>------</v>
      </c>
    </row>
    <row r="277" spans="1:46" ht="13.5" thickBot="1">
      <c r="A277" s="128"/>
      <c r="B277" s="150"/>
      <c r="C277" s="41" t="str">
        <f>IF(A276&gt;0,IF(VLOOKUP(A276,seznam!$A$2:$C$152,2)&gt;0,VLOOKUP(A276,seznam!$A$2:$C$152,2),"------"),"------")</f>
        <v>------</v>
      </c>
      <c r="D277" s="156"/>
      <c r="E277" s="156"/>
      <c r="F277" s="157"/>
      <c r="G277" s="153"/>
      <c r="H277" s="151"/>
      <c r="I277" s="152"/>
      <c r="J277" s="153"/>
      <c r="K277" s="151"/>
      <c r="L277" s="152"/>
      <c r="M277" s="153"/>
      <c r="N277" s="151"/>
      <c r="O277" s="159"/>
      <c r="P277" s="160"/>
      <c r="Q277" s="151"/>
      <c r="R277" s="152"/>
      <c r="S277" s="161"/>
      <c r="T277" s="186"/>
      <c r="V277" s="28">
        <v>2</v>
      </c>
      <c r="W277" s="5" t="str">
        <f>C279</f>
        <v>------</v>
      </c>
      <c r="X277" s="8" t="s">
        <v>10</v>
      </c>
      <c r="Y277" s="29" t="str">
        <f>C281</f>
        <v>------</v>
      </c>
      <c r="Z277" s="30"/>
      <c r="AA277" s="31"/>
      <c r="AB277" s="31"/>
      <c r="AC277" s="31"/>
      <c r="AD277" s="32"/>
      <c r="AE277" s="26" t="str">
        <f t="shared" si="212"/>
        <v>0</v>
      </c>
      <c r="AF277" s="13" t="s">
        <v>7</v>
      </c>
      <c r="AG277" s="12" t="str">
        <f t="shared" si="213"/>
        <v>0</v>
      </c>
      <c r="AH277" s="64"/>
      <c r="AJ277">
        <f>IF(ISBLANK(U278), A278,0)</f>
        <v>0</v>
      </c>
      <c r="AK277">
        <f>IF(ISBLANK(U280), A280,0)</f>
        <v>0</v>
      </c>
      <c r="AO277" s="203"/>
      <c r="AP277" s="50" t="str">
        <f t="shared" si="214"/>
        <v>0</v>
      </c>
      <c r="AQ277" s="49" t="str">
        <f t="shared" si="215"/>
        <v>0</v>
      </c>
      <c r="AR277" s="93">
        <f t="shared" ref="AR277:AR281" si="216">AP277-AQ277</f>
        <v>0</v>
      </c>
    </row>
    <row r="278" spans="1:46" ht="13.5" thickBot="1">
      <c r="A278" s="128"/>
      <c r="B278" s="130">
        <v>2</v>
      </c>
      <c r="C278" s="20" t="str">
        <f>IF(A278&gt;0,IF(VLOOKUP(A278,seznam!$A$2:$C$152,3)&gt;0,VLOOKUP(A278,seznam!$A$2:$C$152,3),"------"),"------")</f>
        <v>------</v>
      </c>
      <c r="D278" s="132" t="str">
        <f>I276</f>
        <v>0</v>
      </c>
      <c r="E278" s="132" t="str">
        <f>H276</f>
        <v>:</v>
      </c>
      <c r="F278" s="134" t="str">
        <f>G276</f>
        <v>0</v>
      </c>
      <c r="G278" s="138"/>
      <c r="H278" s="139"/>
      <c r="I278" s="154"/>
      <c r="J278" s="136" t="str">
        <f>AE277</f>
        <v>0</v>
      </c>
      <c r="K278" s="132" t="str">
        <f>AF277</f>
        <v>:</v>
      </c>
      <c r="L278" s="134" t="str">
        <f>AG277</f>
        <v>0</v>
      </c>
      <c r="M278" s="136" t="str">
        <f>AE280</f>
        <v>0</v>
      </c>
      <c r="N278" s="132" t="str">
        <f>AF280</f>
        <v>:</v>
      </c>
      <c r="O278" s="158" t="str">
        <f>AG280</f>
        <v>0</v>
      </c>
      <c r="P278" s="144">
        <f>D278+J278+M278</f>
        <v>0</v>
      </c>
      <c r="Q278" s="132" t="s">
        <v>7</v>
      </c>
      <c r="R278" s="134">
        <f>F278+L278+O278</f>
        <v>0</v>
      </c>
      <c r="S278" s="146">
        <f>IF(D278&gt;F278,2,IF(AND(D278&lt;F278,E278=":"),1,0))+IF(J278&gt;L278,2,IF(AND(J278&lt;L278,K278=":"),1,0))+IF(M278&gt;O278,2,IF(AND(M278&lt;O278,N278=":"),1,0))</f>
        <v>0</v>
      </c>
      <c r="T278" s="188" t="str">
        <f t="shared" si="211"/>
        <v/>
      </c>
      <c r="V278" s="28">
        <v>3</v>
      </c>
      <c r="W278" s="5" t="str">
        <f>C283</f>
        <v>------</v>
      </c>
      <c r="X278" s="9" t="s">
        <v>10</v>
      </c>
      <c r="Y278" s="29" t="str">
        <f>C281</f>
        <v>------</v>
      </c>
      <c r="Z278" s="30"/>
      <c r="AA278" s="31"/>
      <c r="AB278" s="31"/>
      <c r="AC278" s="31"/>
      <c r="AD278" s="32"/>
      <c r="AE278" s="26" t="str">
        <f t="shared" si="212"/>
        <v>0</v>
      </c>
      <c r="AF278" s="13" t="s">
        <v>7</v>
      </c>
      <c r="AG278" s="12" t="str">
        <f t="shared" si="213"/>
        <v>0</v>
      </c>
      <c r="AH278" s="64"/>
      <c r="AJ278">
        <f>IF(ISBLANK(U282), A282,0)</f>
        <v>0</v>
      </c>
      <c r="AK278">
        <f>IF(ISBLANK(U280), A280,0)</f>
        <v>0</v>
      </c>
      <c r="AM278">
        <f>A278</f>
        <v>0</v>
      </c>
      <c r="AN278" t="str">
        <f>IF(ISBLANK(  T278),"",T278)</f>
        <v/>
      </c>
      <c r="AO278" s="203" t="str">
        <f t="shared" ref="AO278" si="217">IF($S278=0,"", IF(COUNTIF($S$276:$S$282,$S278)&gt;1, "",  _xlfn.RANK.EQ($S278,$S$276:$S$282,0)+($AI$254)*8 +8 ))</f>
        <v/>
      </c>
      <c r="AP278" s="50" t="str">
        <f t="shared" si="214"/>
        <v>0</v>
      </c>
      <c r="AQ278" s="49" t="str">
        <f t="shared" si="215"/>
        <v>0</v>
      </c>
      <c r="AR278" s="93">
        <f t="shared" si="216"/>
        <v>0</v>
      </c>
      <c r="AS278" s="75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78" t="str">
        <f>IF($A278&gt;0,IF(VLOOKUP($A278,seznam!$A$2:$C$152,2)&gt;0,VLOOKUP($A278,seznam!$A$2:$C$152,2),"------"),"------")</f>
        <v>------</v>
      </c>
    </row>
    <row r="279" spans="1:46" ht="13.5" thickBot="1">
      <c r="A279" s="128"/>
      <c r="B279" s="150"/>
      <c r="C279" s="41" t="str">
        <f>IF(A278&gt;0,IF(VLOOKUP(A278,seznam!$A$2:$C$152,2)&gt;0,VLOOKUP(A278,seznam!$A$2:$C$152,2),"------"),"------")</f>
        <v>------</v>
      </c>
      <c r="D279" s="151"/>
      <c r="E279" s="151"/>
      <c r="F279" s="152"/>
      <c r="G279" s="155"/>
      <c r="H279" s="156"/>
      <c r="I279" s="157"/>
      <c r="J279" s="153"/>
      <c r="K279" s="151"/>
      <c r="L279" s="152"/>
      <c r="M279" s="153"/>
      <c r="N279" s="151"/>
      <c r="O279" s="159"/>
      <c r="P279" s="165"/>
      <c r="Q279" s="166"/>
      <c r="R279" s="167"/>
      <c r="S279" s="161"/>
      <c r="T279" s="186"/>
      <c r="V279" s="28">
        <v>4</v>
      </c>
      <c r="W279" s="5" t="str">
        <f>C277</f>
        <v>------</v>
      </c>
      <c r="X279" s="8" t="s">
        <v>10</v>
      </c>
      <c r="Y279" s="29" t="str">
        <f>C279</f>
        <v>------</v>
      </c>
      <c r="Z279" s="30"/>
      <c r="AA279" s="31"/>
      <c r="AB279" s="31"/>
      <c r="AC279" s="31"/>
      <c r="AD279" s="32"/>
      <c r="AE279" s="26" t="str">
        <f t="shared" si="212"/>
        <v>0</v>
      </c>
      <c r="AF279" s="13" t="s">
        <v>7</v>
      </c>
      <c r="AG279" s="12" t="str">
        <f t="shared" si="213"/>
        <v>0</v>
      </c>
      <c r="AH279" s="64"/>
      <c r="AJ279">
        <f>IF(ISBLANK(U276), A276,0)</f>
        <v>0</v>
      </c>
      <c r="AK279">
        <f>IF(ISBLANK(U278), A278,0)</f>
        <v>0</v>
      </c>
      <c r="AO279" s="203"/>
      <c r="AP279" s="50" t="str">
        <f t="shared" si="214"/>
        <v>0</v>
      </c>
      <c r="AQ279" s="49" t="str">
        <f t="shared" si="215"/>
        <v>0</v>
      </c>
      <c r="AR279" s="93">
        <f t="shared" si="216"/>
        <v>0</v>
      </c>
    </row>
    <row r="280" spans="1:46" ht="13.5" thickBot="1">
      <c r="A280" s="128"/>
      <c r="B280" s="130">
        <v>3</v>
      </c>
      <c r="C280" s="20" t="str">
        <f>IF(A280&gt;0,IF(VLOOKUP(A280,seznam!$A$2:$C$152,3)&gt;0,VLOOKUP(A280,seznam!$A$2:$C$152,3),"------"),"------")</f>
        <v>------</v>
      </c>
      <c r="D280" s="132" t="str">
        <f>L276</f>
        <v>0</v>
      </c>
      <c r="E280" s="132" t="str">
        <f>K276</f>
        <v>:</v>
      </c>
      <c r="F280" s="134" t="str">
        <f>J276</f>
        <v>0</v>
      </c>
      <c r="G280" s="136" t="str">
        <f>L278</f>
        <v>0</v>
      </c>
      <c r="H280" s="132" t="str">
        <f>K278</f>
        <v>:</v>
      </c>
      <c r="I280" s="134" t="str">
        <f>J278</f>
        <v>0</v>
      </c>
      <c r="J280" s="138"/>
      <c r="K280" s="139"/>
      <c r="L280" s="154"/>
      <c r="M280" s="136" t="str">
        <f>AG278</f>
        <v>0</v>
      </c>
      <c r="N280" s="132" t="str">
        <f>AF278</f>
        <v>:</v>
      </c>
      <c r="O280" s="158" t="str">
        <f>AE278</f>
        <v>0</v>
      </c>
      <c r="P280" s="144">
        <f>D280+G280+M280</f>
        <v>0</v>
      </c>
      <c r="Q280" s="132" t="s">
        <v>7</v>
      </c>
      <c r="R280" s="134">
        <f>F280+I280+O280</f>
        <v>0</v>
      </c>
      <c r="S280" s="146">
        <f>IF(D280&gt;F280,2,IF(AND(D280&lt;F280,E280=":"),1,0))+IF(G280&gt;I280,2,IF(AND(G280&lt;I280,H280=":"),1,0))+IF(M280&gt;O280,2,IF(AND(M280&lt;O280,N280=":"),1,0))</f>
        <v>0</v>
      </c>
      <c r="T280" s="188" t="str">
        <f t="shared" si="211"/>
        <v/>
      </c>
      <c r="V280" s="28">
        <v>5</v>
      </c>
      <c r="W280" s="5" t="str">
        <f>C279</f>
        <v>------</v>
      </c>
      <c r="X280" s="8" t="s">
        <v>10</v>
      </c>
      <c r="Y280" s="29" t="str">
        <f>C283</f>
        <v>------</v>
      </c>
      <c r="Z280" s="30"/>
      <c r="AA280" s="31"/>
      <c r="AB280" s="31"/>
      <c r="AC280" s="31"/>
      <c r="AD280" s="32"/>
      <c r="AE280" s="26" t="str">
        <f t="shared" si="212"/>
        <v>0</v>
      </c>
      <c r="AF280" s="13" t="s">
        <v>7</v>
      </c>
      <c r="AG280" s="12" t="str">
        <f t="shared" si="213"/>
        <v>0</v>
      </c>
      <c r="AH280" s="64"/>
      <c r="AJ280">
        <f>IF(ISBLANK(U278), A278,0)</f>
        <v>0</v>
      </c>
      <c r="AK280">
        <f>IF(ISBLANK(U282), A282,0)</f>
        <v>0</v>
      </c>
      <c r="AM280">
        <f>A280</f>
        <v>0</v>
      </c>
      <c r="AN280" t="str">
        <f>IF(ISBLANK(  T280),"",T280)</f>
        <v/>
      </c>
      <c r="AO280" s="203" t="str">
        <f t="shared" ref="AO280" si="218">IF($S280=0,"", IF(COUNTIF($S$276:$S$282,$S280)&gt;1, "",  _xlfn.RANK.EQ($S280,$S$276:$S$282,0)+($AI$254)*8 +8 ))</f>
        <v/>
      </c>
      <c r="AP280" s="50" t="str">
        <f t="shared" si="214"/>
        <v>0</v>
      </c>
      <c r="AQ280" s="49" t="str">
        <f t="shared" si="215"/>
        <v>0</v>
      </c>
      <c r="AR280" s="93">
        <f t="shared" si="216"/>
        <v>0</v>
      </c>
      <c r="AS280" s="75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80" t="str">
        <f>IF($A280&gt;0,IF(VLOOKUP($A280,seznam!$A$2:$C$152,2)&gt;0,VLOOKUP($A280,seznam!$A$2:$C$152,2),"------"),"------")</f>
        <v>------</v>
      </c>
    </row>
    <row r="281" spans="1:46" ht="13.5" thickBot="1">
      <c r="A281" s="128"/>
      <c r="B281" s="150"/>
      <c r="C281" s="41" t="str">
        <f>IF(A280&gt;0,IF(VLOOKUP(A280,seznam!$A$2:$C$152,2)&gt;0,VLOOKUP(A280,seznam!$A$2:$C$152,2),"------"),"------")</f>
        <v>------</v>
      </c>
      <c r="D281" s="151"/>
      <c r="E281" s="151"/>
      <c r="F281" s="152"/>
      <c r="G281" s="153"/>
      <c r="H281" s="151"/>
      <c r="I281" s="152"/>
      <c r="J281" s="155"/>
      <c r="K281" s="156"/>
      <c r="L281" s="157"/>
      <c r="M281" s="153"/>
      <c r="N281" s="151"/>
      <c r="O281" s="159"/>
      <c r="P281" s="160"/>
      <c r="Q281" s="151"/>
      <c r="R281" s="152"/>
      <c r="S281" s="161"/>
      <c r="T281" s="186"/>
      <c r="V281" s="34">
        <v>6</v>
      </c>
      <c r="W281" s="6" t="str">
        <f>C281</f>
        <v>------</v>
      </c>
      <c r="X281" s="10" t="s">
        <v>10</v>
      </c>
      <c r="Y281" s="35" t="str">
        <f>C277</f>
        <v>------</v>
      </c>
      <c r="Z281" s="36"/>
      <c r="AA281" s="37"/>
      <c r="AB281" s="37"/>
      <c r="AC281" s="37"/>
      <c r="AD281" s="38"/>
      <c r="AE281" s="74" t="str">
        <f t="shared" si="212"/>
        <v>0</v>
      </c>
      <c r="AF281" s="14" t="s">
        <v>7</v>
      </c>
      <c r="AG281" s="19" t="str">
        <f t="shared" si="213"/>
        <v>0</v>
      </c>
      <c r="AH281" s="64"/>
      <c r="AJ281">
        <f>IF(ISBLANK(U280), A280,0)</f>
        <v>0</v>
      </c>
      <c r="AK281">
        <f>IF(ISBLANK(U276), A276,0)</f>
        <v>0</v>
      </c>
      <c r="AO281" s="203"/>
      <c r="AP281" s="50" t="str">
        <f t="shared" si="214"/>
        <v>0</v>
      </c>
      <c r="AQ281" s="49" t="str">
        <f t="shared" si="215"/>
        <v>0</v>
      </c>
      <c r="AR281" s="93">
        <f t="shared" si="216"/>
        <v>0</v>
      </c>
    </row>
    <row r="282" spans="1:46">
      <c r="A282" s="128"/>
      <c r="B282" s="130">
        <v>4</v>
      </c>
      <c r="C282" s="20" t="str">
        <f>IF(A282&gt;0,IF(VLOOKUP(A282,seznam!$A$2:$C$152,3)&gt;0,VLOOKUP(A282,seznam!$A$2:$C$152,3),"------"),"------")</f>
        <v>------</v>
      </c>
      <c r="D282" s="132" t="str">
        <f>O276</f>
        <v>0</v>
      </c>
      <c r="E282" s="132" t="str">
        <f>N276</f>
        <v>:</v>
      </c>
      <c r="F282" s="134" t="str">
        <f>M276</f>
        <v>0</v>
      </c>
      <c r="G282" s="136" t="str">
        <f>O278</f>
        <v>0</v>
      </c>
      <c r="H282" s="132" t="str">
        <f>N278</f>
        <v>:</v>
      </c>
      <c r="I282" s="134" t="str">
        <f>M278</f>
        <v>0</v>
      </c>
      <c r="J282" s="136" t="str">
        <f>O280</f>
        <v>0</v>
      </c>
      <c r="K282" s="132" t="str">
        <f>N280</f>
        <v>:</v>
      </c>
      <c r="L282" s="134" t="str">
        <f>M280</f>
        <v>0</v>
      </c>
      <c r="M282" s="138"/>
      <c r="N282" s="139"/>
      <c r="O282" s="140"/>
      <c r="P282" s="144">
        <f>D282+G282+J282</f>
        <v>0</v>
      </c>
      <c r="Q282" s="132" t="s">
        <v>7</v>
      </c>
      <c r="R282" s="134">
        <f>F282+I282+L282</f>
        <v>0</v>
      </c>
      <c r="S282" s="146">
        <f>IF(D282&gt;F282,2,IF(AND(D282&lt;F282,E282=":"),1,0))+IF(G282&gt;I282,2,IF(AND(G282&lt;I282,H282=":"),1,0))+IF(J282&gt;L282,2,IF(AND(J282&lt;L282,K282=":"),1,0))</f>
        <v>0</v>
      </c>
      <c r="T282" s="148" t="str">
        <f t="shared" si="211"/>
        <v/>
      </c>
      <c r="AH282" s="64"/>
      <c r="AM282">
        <f>A282</f>
        <v>0</v>
      </c>
      <c r="AN282" t="str">
        <f>IF(ISBLANK(  T282),"",T282)</f>
        <v/>
      </c>
      <c r="AO282" s="203" t="str">
        <f t="shared" ref="AO282" si="219">IF($S282=0,"", IF(COUNTIF($S$276:$S$282,$S282)&gt;1, "",  _xlfn.RANK.EQ($S282,$S$276:$S$282,0)+($AI$254)*8 +8 ))</f>
        <v/>
      </c>
      <c r="AP282" s="47"/>
      <c r="AR282" s="93"/>
      <c r="AS282" s="75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82" t="str">
        <f>IF($A282&gt;0,IF(VLOOKUP($A282,seznam!$A$2:$C$152,2)&gt;0,VLOOKUP($A282,seznam!$A$2:$C$152,2),"------"),"------")</f>
        <v>------</v>
      </c>
    </row>
    <row r="283" spans="1:46" ht="13.5" thickBot="1">
      <c r="A283" s="129"/>
      <c r="B283" s="131"/>
      <c r="C283" s="41" t="str">
        <f>IF(A282&gt;0,IF(VLOOKUP(A282,seznam!$A$2:$C$152,2)&gt;0,VLOOKUP(A282,seznam!$A$2:$C$152,2),"------"),"------")</f>
        <v>------</v>
      </c>
      <c r="D283" s="133"/>
      <c r="E283" s="133"/>
      <c r="F283" s="135"/>
      <c r="G283" s="137"/>
      <c r="H283" s="133"/>
      <c r="I283" s="135"/>
      <c r="J283" s="137"/>
      <c r="K283" s="133"/>
      <c r="L283" s="135"/>
      <c r="M283" s="141"/>
      <c r="N283" s="142"/>
      <c r="O283" s="143"/>
      <c r="P283" s="145"/>
      <c r="Q283" s="133"/>
      <c r="R283" s="135"/>
      <c r="S283" s="147"/>
      <c r="T283" s="187"/>
      <c r="AH283" s="64"/>
      <c r="AO283" s="203"/>
      <c r="AP283" s="47"/>
      <c r="AR283" s="93"/>
    </row>
    <row r="284" spans="1:46" ht="13.5" thickBot="1">
      <c r="T284" s="53"/>
      <c r="AH284" s="64"/>
      <c r="AO284" s="82"/>
      <c r="AR284" s="93"/>
    </row>
    <row r="285" spans="1:46" ht="13.5" thickBot="1">
      <c r="A285" s="44" t="s">
        <v>2</v>
      </c>
      <c r="B285" s="126" t="s">
        <v>56</v>
      </c>
      <c r="C285" s="127"/>
      <c r="D285" s="168">
        <v>1</v>
      </c>
      <c r="E285" s="169"/>
      <c r="F285" s="170"/>
      <c r="G285" s="171">
        <v>2</v>
      </c>
      <c r="H285" s="169"/>
      <c r="I285" s="170"/>
      <c r="J285" s="171">
        <v>3</v>
      </c>
      <c r="K285" s="169"/>
      <c r="L285" s="170"/>
      <c r="M285" s="171">
        <v>4</v>
      </c>
      <c r="N285" s="169"/>
      <c r="O285" s="172"/>
      <c r="P285" s="168" t="s">
        <v>4</v>
      </c>
      <c r="Q285" s="173"/>
      <c r="R285" s="174"/>
      <c r="S285" s="51" t="s">
        <v>5</v>
      </c>
      <c r="T285" s="90" t="s">
        <v>6</v>
      </c>
      <c r="AH285" s="64"/>
      <c r="AO285" s="83" t="s">
        <v>6</v>
      </c>
      <c r="AR285" s="93"/>
    </row>
    <row r="286" spans="1:46" ht="13.5" thickBot="1">
      <c r="A286" s="175"/>
      <c r="B286" s="176">
        <v>1</v>
      </c>
      <c r="C286" s="20" t="str">
        <f>IF(A286&gt;0,IF(VLOOKUP(A286,seznam!$A$2:$C$152,3)&gt;0,VLOOKUP(A286,seznam!$A$2:$C$152,3),"------"),"------")</f>
        <v>------</v>
      </c>
      <c r="D286" s="177"/>
      <c r="E286" s="178"/>
      <c r="F286" s="179"/>
      <c r="G286" s="180" t="str">
        <f>AE289</f>
        <v>0</v>
      </c>
      <c r="H286" s="181" t="str">
        <f>AF289</f>
        <v>:</v>
      </c>
      <c r="I286" s="182" t="str">
        <f>AG289</f>
        <v>0</v>
      </c>
      <c r="J286" s="180" t="str">
        <f>AG291</f>
        <v>0</v>
      </c>
      <c r="K286" s="181" t="str">
        <f>AF291</f>
        <v>:</v>
      </c>
      <c r="L286" s="182" t="str">
        <f>AE291</f>
        <v>0</v>
      </c>
      <c r="M286" s="180" t="str">
        <f>AE286</f>
        <v>0</v>
      </c>
      <c r="N286" s="181" t="str">
        <f>AF286</f>
        <v>:</v>
      </c>
      <c r="O286" s="183" t="str">
        <f>AG286</f>
        <v>0</v>
      </c>
      <c r="P286" s="184">
        <f>G286+J286+M286</f>
        <v>0</v>
      </c>
      <c r="Q286" s="181" t="s">
        <v>7</v>
      </c>
      <c r="R286" s="182">
        <f>I286+L286+O286</f>
        <v>0</v>
      </c>
      <c r="S286" s="163">
        <f>IF(G286&gt;I286,2,IF(AND(G286&lt;I286,H286=":"),1,0))+IF(J286&gt;L286,2,IF(AND(J286&lt;L286,K286=":"),1,0))+IF(M286&gt;O286,2,IF(AND(M286&lt;O286,N286=":"),1,0))</f>
        <v>0</v>
      </c>
      <c r="T286" s="189" t="str">
        <f t="shared" ref="T286:T292" si="220">AO286</f>
        <v/>
      </c>
      <c r="V286" s="21">
        <v>1</v>
      </c>
      <c r="W286" s="4" t="str">
        <f>C287</f>
        <v>------</v>
      </c>
      <c r="X286" s="7" t="s">
        <v>10</v>
      </c>
      <c r="Y286" s="22" t="str">
        <f>C293</f>
        <v>------</v>
      </c>
      <c r="Z286" s="23"/>
      <c r="AA286" s="24"/>
      <c r="AB286" s="24"/>
      <c r="AC286" s="24"/>
      <c r="AD286" s="25"/>
      <c r="AE286" s="26" t="str">
        <f t="shared" ref="AE286:AE291" si="221">IF(OR(VALUE($AJ286)=0,VALUE($AK286)=0), "0",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)</f>
        <v>0</v>
      </c>
      <c r="AF286" s="11" t="s">
        <v>7</v>
      </c>
      <c r="AG286" s="12" t="str">
        <f t="shared" ref="AG286:AG291" si="222">IF(OR(VALUE($AJ286)=0,VALUE($AK286)=0), "0",IF(AND(LEN(Z286)&gt;0,MID(Z286,1,1)="-"),"1","0")+IF(AND(LEN(AA286)&gt;0,MID(AA286,1,1)="-"),"1","0")+IF(AND(LEN(AB286)&gt;0,MID(AB286,1,1)="-"),"1","0")+IF(AND(LEN(AC286)&gt;0,MID(AC286,1,1)="-"),"1","0")+IF(AND(LEN(AD286)&gt;0,MID(AD286,1,1)="-"),"1","0"))</f>
        <v>0</v>
      </c>
      <c r="AH286" s="64"/>
      <c r="AJ286">
        <f>IF(ISBLANK(U286), A286,0)</f>
        <v>0</v>
      </c>
      <c r="AK286">
        <f>IF(ISBLANK(U292), A292,0)</f>
        <v>0</v>
      </c>
      <c r="AM286">
        <f>A286</f>
        <v>0</v>
      </c>
      <c r="AN286" t="str">
        <f>IF(ISBLANK(  T286),"",T286)</f>
        <v/>
      </c>
      <c r="AO286" s="203" t="str">
        <f>IF($S286=0,"", IF(COUNTIF($S$286:$S$292,$S286)&gt;1, "",  _xlfn.RANK.EQ($S286,$S$286:$S$292,0)+($AI$254)*8  +12))</f>
        <v/>
      </c>
      <c r="AP286" s="50" t="str">
        <f t="shared" ref="AP286:AP291" si="223">IF(OR(VALUE($AJ286)=0,VALUE($AK286)=0), "0",IF(LEN(Z286)&gt;0,IF(MID(Z286,1,1)&lt;&gt;"-",IF(ABS(Z286)&gt;9,ABS(Z286)+2,11),ABS(Z286)),0)+IF(LEN(AA286)&gt;0,IF(MID(AA286,1,1)&lt;&gt;"-",IF(ABS(AA286)&gt;9,ABS(AA286)+2,11),ABS(AA286)),0)+IF(LEN(AB286)&gt;0,IF(MID(AB286,1,1)&lt;&gt;"-",IF(ABS(AB286)&gt;9,ABS(AB286)+2,11),ABS(AB286)),0)+IF(LEN(AC286)&gt;0,IF(MID(AC286,1,1)&lt;&gt;"-",IF(ABS(AC286)&gt;9,ABS(AC286)+2,11),ABS(AC286)),0)+IF(LEN(AD286)&gt;0,IF(MID(AD286,1,1)&lt;&gt;"-",IF(ABS(AD286)&gt;9,ABS(AD286)+2,11),ABS(AD286)),0))</f>
        <v>0</v>
      </c>
      <c r="AQ286" s="49" t="str">
        <f t="shared" ref="AQ286:AQ291" si="224">IF(OR(VALUE($AJ286)=0,VALUE($AK286)=0), "0",IF(LEN(Z286)&gt;0,IF(MID(Z286,1,1)&lt;&gt;"-",Z286,IF(ABS(Z286)&gt;9,ABS(Z286)+2,11)),0)+IF(LEN(AA286)&gt;0,IF(MID(AA286,1,1)&lt;&gt;"-",AA286,IF(ABS(AA286)&gt;9,ABS(AA286)+2,11)),0)+IF(LEN(AB286)&gt;0,IF(MID(AB286,1,1)&lt;&gt;"-",AB286,IF(ABS(AB286)&gt;9,ABS(AB286)+2,11)),0)+IF(LEN(AC286)&gt;0,IF(MID(AC286,1,1)&lt;&gt;"-",AC286,IF(ABS(AC286)&gt;9,ABS(AC286)+2,11)),0)+IF(LEN(AD286)&gt;0,IF(MID(AD286,1,1)&lt;&gt;"-",AD286,IF(ABS(AD286)&gt;9,ABS(AD286)+2,11)),0))</f>
        <v>0</v>
      </c>
      <c r="AR286" s="93">
        <f>AP286-AQ286</f>
        <v>0</v>
      </c>
      <c r="AS286" s="75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86" t="str">
        <f>IF($A286&gt;0,IF(VLOOKUP($A286,seznam!$A$2:$C$152,2)&gt;0,VLOOKUP($A286,seznam!$A$2:$C$152,2),"------"),"------")</f>
        <v>------</v>
      </c>
    </row>
    <row r="287" spans="1:46" ht="13.5" thickBot="1">
      <c r="A287" s="128"/>
      <c r="B287" s="150"/>
      <c r="C287" s="41" t="str">
        <f>IF(A286&gt;0,IF(VLOOKUP(A286,seznam!$A$2:$C$152,2)&gt;0,VLOOKUP(A286,seznam!$A$2:$C$152,2),"------"),"------")</f>
        <v>------</v>
      </c>
      <c r="D287" s="156"/>
      <c r="E287" s="156"/>
      <c r="F287" s="157"/>
      <c r="G287" s="153"/>
      <c r="H287" s="151"/>
      <c r="I287" s="152"/>
      <c r="J287" s="153"/>
      <c r="K287" s="151"/>
      <c r="L287" s="152"/>
      <c r="M287" s="153"/>
      <c r="N287" s="151"/>
      <c r="O287" s="159"/>
      <c r="P287" s="160"/>
      <c r="Q287" s="151"/>
      <c r="R287" s="152"/>
      <c r="S287" s="161"/>
      <c r="T287" s="186"/>
      <c r="V287" s="28">
        <v>2</v>
      </c>
      <c r="W287" s="5" t="str">
        <f>C289</f>
        <v>------</v>
      </c>
      <c r="X287" s="8" t="s">
        <v>10</v>
      </c>
      <c r="Y287" s="29" t="str">
        <f>C291</f>
        <v>------</v>
      </c>
      <c r="Z287" s="30"/>
      <c r="AA287" s="31"/>
      <c r="AB287" s="31"/>
      <c r="AC287" s="31"/>
      <c r="AD287" s="32"/>
      <c r="AE287" s="26" t="str">
        <f t="shared" si="221"/>
        <v>0</v>
      </c>
      <c r="AF287" s="13" t="s">
        <v>7</v>
      </c>
      <c r="AG287" s="12" t="str">
        <f t="shared" si="222"/>
        <v>0</v>
      </c>
      <c r="AH287" s="64"/>
      <c r="AJ287">
        <f>IF(ISBLANK(U288), A288,0)</f>
        <v>0</v>
      </c>
      <c r="AK287">
        <f>IF(ISBLANK(U290), A290,0)</f>
        <v>0</v>
      </c>
      <c r="AO287" s="203"/>
      <c r="AP287" s="50" t="str">
        <f t="shared" si="223"/>
        <v>0</v>
      </c>
      <c r="AQ287" s="49" t="str">
        <f t="shared" si="224"/>
        <v>0</v>
      </c>
      <c r="AR287" s="93">
        <f t="shared" ref="AR287:AR291" si="225">AP287-AQ287</f>
        <v>0</v>
      </c>
    </row>
    <row r="288" spans="1:46" ht="13.5" thickBot="1">
      <c r="A288" s="128"/>
      <c r="B288" s="130">
        <v>2</v>
      </c>
      <c r="C288" s="20" t="str">
        <f>IF(A288&gt;0,IF(VLOOKUP(A288,seznam!$A$2:$C$152,3)&gt;0,VLOOKUP(A288,seznam!$A$2:$C$152,3),"------"),"------")</f>
        <v>------</v>
      </c>
      <c r="D288" s="132" t="str">
        <f>I286</f>
        <v>0</v>
      </c>
      <c r="E288" s="132" t="str">
        <f>H286</f>
        <v>:</v>
      </c>
      <c r="F288" s="134" t="str">
        <f>G286</f>
        <v>0</v>
      </c>
      <c r="G288" s="138"/>
      <c r="H288" s="139"/>
      <c r="I288" s="154"/>
      <c r="J288" s="136" t="str">
        <f>AE287</f>
        <v>0</v>
      </c>
      <c r="K288" s="132" t="str">
        <f>AF287</f>
        <v>:</v>
      </c>
      <c r="L288" s="134" t="str">
        <f>AG287</f>
        <v>0</v>
      </c>
      <c r="M288" s="136" t="str">
        <f>AE290</f>
        <v>0</v>
      </c>
      <c r="N288" s="132" t="str">
        <f>AF290</f>
        <v>:</v>
      </c>
      <c r="O288" s="158" t="str">
        <f>AG290</f>
        <v>0</v>
      </c>
      <c r="P288" s="144">
        <f>D288+J288+M288</f>
        <v>0</v>
      </c>
      <c r="Q288" s="132" t="s">
        <v>7</v>
      </c>
      <c r="R288" s="134">
        <f>F288+L288+O288</f>
        <v>0</v>
      </c>
      <c r="S288" s="146">
        <f>IF(D288&gt;F288,2,IF(AND(D288&lt;F288,E288=":"),1,0))+IF(J288&gt;L288,2,IF(AND(J288&lt;L288,K288=":"),1,0))+IF(M288&gt;O288,2,IF(AND(M288&lt;O288,N288=":"),1,0))</f>
        <v>0</v>
      </c>
      <c r="T288" s="188" t="str">
        <f t="shared" si="220"/>
        <v/>
      </c>
      <c r="V288" s="28">
        <v>3</v>
      </c>
      <c r="W288" s="5" t="str">
        <f>C293</f>
        <v>------</v>
      </c>
      <c r="X288" s="9" t="s">
        <v>10</v>
      </c>
      <c r="Y288" s="29" t="str">
        <f>C291</f>
        <v>------</v>
      </c>
      <c r="Z288" s="30"/>
      <c r="AA288" s="31"/>
      <c r="AB288" s="31"/>
      <c r="AC288" s="31"/>
      <c r="AD288" s="32"/>
      <c r="AE288" s="26" t="str">
        <f t="shared" si="221"/>
        <v>0</v>
      </c>
      <c r="AF288" s="13" t="s">
        <v>7</v>
      </c>
      <c r="AG288" s="12" t="str">
        <f t="shared" si="222"/>
        <v>0</v>
      </c>
      <c r="AH288" s="64"/>
      <c r="AJ288">
        <f>IF(ISBLANK(U292), A292,0)</f>
        <v>0</v>
      </c>
      <c r="AK288">
        <f>IF(ISBLANK(U290), A290,0)</f>
        <v>0</v>
      </c>
      <c r="AM288">
        <f>A288</f>
        <v>0</v>
      </c>
      <c r="AN288" t="str">
        <f>IF(ISBLANK(  T288),"",T288)</f>
        <v/>
      </c>
      <c r="AO288" s="203" t="str">
        <f t="shared" ref="AO288" si="226">IF($S288=0,"", IF(COUNTIF($S$286:$S$292,$S288)&gt;1, "",  _xlfn.RANK.EQ($S288,$S$286:$S$292,0)+($AI$254)*8  +12))</f>
        <v/>
      </c>
      <c r="AP288" s="50" t="str">
        <f t="shared" si="223"/>
        <v>0</v>
      </c>
      <c r="AQ288" s="49" t="str">
        <f t="shared" si="224"/>
        <v>0</v>
      </c>
      <c r="AR288" s="93">
        <f t="shared" si="225"/>
        <v>0</v>
      </c>
      <c r="AS288" s="75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88" t="str">
        <f>IF($A288&gt;0,IF(VLOOKUP($A288,seznam!$A$2:$C$152,2)&gt;0,VLOOKUP($A288,seznam!$A$2:$C$152,2),"------"),"------")</f>
        <v>------</v>
      </c>
    </row>
    <row r="289" spans="1:46" ht="13.5" thickBot="1">
      <c r="A289" s="128"/>
      <c r="B289" s="150"/>
      <c r="C289" s="41" t="str">
        <f>IF(A288&gt;0,IF(VLOOKUP(A288,seznam!$A$2:$C$152,2)&gt;0,VLOOKUP(A288,seznam!$A$2:$C$152,2),"------"),"------")</f>
        <v>------</v>
      </c>
      <c r="D289" s="151"/>
      <c r="E289" s="151"/>
      <c r="F289" s="152"/>
      <c r="G289" s="155"/>
      <c r="H289" s="156"/>
      <c r="I289" s="157"/>
      <c r="J289" s="153"/>
      <c r="K289" s="151"/>
      <c r="L289" s="152"/>
      <c r="M289" s="153"/>
      <c r="N289" s="151"/>
      <c r="O289" s="159"/>
      <c r="P289" s="165"/>
      <c r="Q289" s="166"/>
      <c r="R289" s="167"/>
      <c r="S289" s="161"/>
      <c r="T289" s="186"/>
      <c r="V289" s="28">
        <v>4</v>
      </c>
      <c r="W289" s="5" t="str">
        <f>C287</f>
        <v>------</v>
      </c>
      <c r="X289" s="8" t="s">
        <v>10</v>
      </c>
      <c r="Y289" s="29" t="str">
        <f>C289</f>
        <v>------</v>
      </c>
      <c r="Z289" s="30"/>
      <c r="AA289" s="31"/>
      <c r="AB289" s="31"/>
      <c r="AC289" s="31"/>
      <c r="AD289" s="32"/>
      <c r="AE289" s="26" t="str">
        <f t="shared" si="221"/>
        <v>0</v>
      </c>
      <c r="AF289" s="13" t="s">
        <v>7</v>
      </c>
      <c r="AG289" s="12" t="str">
        <f t="shared" si="222"/>
        <v>0</v>
      </c>
      <c r="AH289" s="64"/>
      <c r="AJ289">
        <f>IF(ISBLANK(U286), A286,0)</f>
        <v>0</v>
      </c>
      <c r="AK289">
        <f>IF(ISBLANK(U288), A288,0)</f>
        <v>0</v>
      </c>
      <c r="AO289" s="203"/>
      <c r="AP289" s="50" t="str">
        <f t="shared" si="223"/>
        <v>0</v>
      </c>
      <c r="AQ289" s="49" t="str">
        <f t="shared" si="224"/>
        <v>0</v>
      </c>
      <c r="AR289" s="93">
        <f t="shared" si="225"/>
        <v>0</v>
      </c>
    </row>
    <row r="290" spans="1:46" ht="13.5" thickBot="1">
      <c r="A290" s="128"/>
      <c r="B290" s="130">
        <v>3</v>
      </c>
      <c r="C290" s="20" t="str">
        <f>IF(A290&gt;0,IF(VLOOKUP(A290,seznam!$A$2:$C$152,3)&gt;0,VLOOKUP(A290,seznam!$A$2:$C$152,3),"------"),"------")</f>
        <v>------</v>
      </c>
      <c r="D290" s="132" t="str">
        <f>L286</f>
        <v>0</v>
      </c>
      <c r="E290" s="132" t="str">
        <f>K286</f>
        <v>:</v>
      </c>
      <c r="F290" s="134" t="str">
        <f>J286</f>
        <v>0</v>
      </c>
      <c r="G290" s="136" t="str">
        <f>L288</f>
        <v>0</v>
      </c>
      <c r="H290" s="132" t="str">
        <f>K288</f>
        <v>:</v>
      </c>
      <c r="I290" s="134" t="str">
        <f>J288</f>
        <v>0</v>
      </c>
      <c r="J290" s="138"/>
      <c r="K290" s="139"/>
      <c r="L290" s="154"/>
      <c r="M290" s="136" t="str">
        <f>AG288</f>
        <v>0</v>
      </c>
      <c r="N290" s="132" t="str">
        <f>AF288</f>
        <v>:</v>
      </c>
      <c r="O290" s="158" t="str">
        <f>AE288</f>
        <v>0</v>
      </c>
      <c r="P290" s="144">
        <f>D290+G290+M290</f>
        <v>0</v>
      </c>
      <c r="Q290" s="132" t="s">
        <v>7</v>
      </c>
      <c r="R290" s="134">
        <f>F290+I290+O290</f>
        <v>0</v>
      </c>
      <c r="S290" s="146">
        <f>IF(D290&gt;F290,2,IF(AND(D290&lt;F290,E290=":"),1,0))+IF(G290&gt;I290,2,IF(AND(G290&lt;I290,H290=":"),1,0))+IF(M290&gt;O290,2,IF(AND(M290&lt;O290,N290=":"),1,0))</f>
        <v>0</v>
      </c>
      <c r="T290" s="188" t="str">
        <f t="shared" si="220"/>
        <v/>
      </c>
      <c r="V290" s="28">
        <v>5</v>
      </c>
      <c r="W290" s="5" t="str">
        <f>C289</f>
        <v>------</v>
      </c>
      <c r="X290" s="8" t="s">
        <v>10</v>
      </c>
      <c r="Y290" s="29" t="str">
        <f>C293</f>
        <v>------</v>
      </c>
      <c r="Z290" s="30"/>
      <c r="AA290" s="31"/>
      <c r="AB290" s="31"/>
      <c r="AC290" s="31"/>
      <c r="AD290" s="32"/>
      <c r="AE290" s="26" t="str">
        <f t="shared" si="221"/>
        <v>0</v>
      </c>
      <c r="AF290" s="13" t="s">
        <v>7</v>
      </c>
      <c r="AG290" s="12" t="str">
        <f t="shared" si="222"/>
        <v>0</v>
      </c>
      <c r="AH290" s="64"/>
      <c r="AJ290">
        <f>IF(ISBLANK(U288), A288,0)</f>
        <v>0</v>
      </c>
      <c r="AK290">
        <f>IF(ISBLANK(U292), A292,0)</f>
        <v>0</v>
      </c>
      <c r="AM290">
        <f>A290</f>
        <v>0</v>
      </c>
      <c r="AN290" t="str">
        <f>IF(ISBLANK(  T290),"",T290)</f>
        <v/>
      </c>
      <c r="AO290" s="203" t="str">
        <f t="shared" ref="AO290" si="227">IF($S290=0,"", IF(COUNTIF($S$286:$S$292,$S290)&gt;1, "",  _xlfn.RANK.EQ($S290,$S$286:$S$292,0)+($AI$254)*8  +12))</f>
        <v/>
      </c>
      <c r="AP290" s="50" t="str">
        <f t="shared" si="223"/>
        <v>0</v>
      </c>
      <c r="AQ290" s="49" t="str">
        <f t="shared" si="224"/>
        <v>0</v>
      </c>
      <c r="AR290" s="93">
        <f t="shared" si="225"/>
        <v>0</v>
      </c>
      <c r="AS290" s="75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90" t="str">
        <f>IF($A290&gt;0,IF(VLOOKUP($A290,seznam!$A$2:$C$152,2)&gt;0,VLOOKUP($A290,seznam!$A$2:$C$152,2),"------"),"------")</f>
        <v>------</v>
      </c>
    </row>
    <row r="291" spans="1:46" ht="13.5" thickBot="1">
      <c r="A291" s="128"/>
      <c r="B291" s="150"/>
      <c r="C291" s="41" t="str">
        <f>IF(A290&gt;0,IF(VLOOKUP(A290,seznam!$A$2:$C$152,2)&gt;0,VLOOKUP(A290,seznam!$A$2:$C$152,2),"------"),"------")</f>
        <v>------</v>
      </c>
      <c r="D291" s="151"/>
      <c r="E291" s="151"/>
      <c r="F291" s="152"/>
      <c r="G291" s="153"/>
      <c r="H291" s="151"/>
      <c r="I291" s="152"/>
      <c r="J291" s="155"/>
      <c r="K291" s="156"/>
      <c r="L291" s="157"/>
      <c r="M291" s="153"/>
      <c r="N291" s="151"/>
      <c r="O291" s="159"/>
      <c r="P291" s="160"/>
      <c r="Q291" s="151"/>
      <c r="R291" s="152"/>
      <c r="S291" s="161"/>
      <c r="T291" s="186"/>
      <c r="V291" s="34">
        <v>6</v>
      </c>
      <c r="W291" s="6" t="str">
        <f>C291</f>
        <v>------</v>
      </c>
      <c r="X291" s="10" t="s">
        <v>10</v>
      </c>
      <c r="Y291" s="35" t="str">
        <f>C287</f>
        <v>------</v>
      </c>
      <c r="Z291" s="36"/>
      <c r="AA291" s="37"/>
      <c r="AB291" s="37"/>
      <c r="AC291" s="37"/>
      <c r="AD291" s="38"/>
      <c r="AE291" s="74" t="str">
        <f t="shared" si="221"/>
        <v>0</v>
      </c>
      <c r="AF291" s="14" t="s">
        <v>7</v>
      </c>
      <c r="AG291" s="19" t="str">
        <f t="shared" si="222"/>
        <v>0</v>
      </c>
      <c r="AH291" s="64"/>
      <c r="AJ291">
        <f>IF(ISBLANK(U290), A290,0)</f>
        <v>0</v>
      </c>
      <c r="AK291">
        <f>IF(ISBLANK(U286), A286,0)</f>
        <v>0</v>
      </c>
      <c r="AO291" s="203"/>
      <c r="AP291" s="50" t="str">
        <f t="shared" si="223"/>
        <v>0</v>
      </c>
      <c r="AQ291" s="49" t="str">
        <f t="shared" si="224"/>
        <v>0</v>
      </c>
      <c r="AR291" s="93">
        <f t="shared" si="225"/>
        <v>0</v>
      </c>
    </row>
    <row r="292" spans="1:46">
      <c r="A292" s="128"/>
      <c r="B292" s="130">
        <v>4</v>
      </c>
      <c r="C292" s="20" t="str">
        <f>IF(A292&gt;0,IF(VLOOKUP(A292,seznam!$A$2:$C$152,3)&gt;0,VLOOKUP(A292,seznam!$A$2:$C$152,3),"------"),"------")</f>
        <v>------</v>
      </c>
      <c r="D292" s="132" t="str">
        <f>O286</f>
        <v>0</v>
      </c>
      <c r="E292" s="132" t="str">
        <f>N286</f>
        <v>:</v>
      </c>
      <c r="F292" s="134" t="str">
        <f>M286</f>
        <v>0</v>
      </c>
      <c r="G292" s="136" t="str">
        <f>O288</f>
        <v>0</v>
      </c>
      <c r="H292" s="132" t="str">
        <f>N288</f>
        <v>:</v>
      </c>
      <c r="I292" s="134" t="str">
        <f>M288</f>
        <v>0</v>
      </c>
      <c r="J292" s="136" t="str">
        <f>O290</f>
        <v>0</v>
      </c>
      <c r="K292" s="132" t="str">
        <f>N290</f>
        <v>:</v>
      </c>
      <c r="L292" s="134" t="str">
        <f>M290</f>
        <v>0</v>
      </c>
      <c r="M292" s="138"/>
      <c r="N292" s="139"/>
      <c r="O292" s="140"/>
      <c r="P292" s="144">
        <f>D292+G292+J292</f>
        <v>0</v>
      </c>
      <c r="Q292" s="132" t="s">
        <v>7</v>
      </c>
      <c r="R292" s="134">
        <f>F292+I292+L292</f>
        <v>0</v>
      </c>
      <c r="S292" s="146">
        <f>IF(D292&gt;F292,2,IF(AND(D292&lt;F292,E292=":"),1,0))+IF(G292&gt;I292,2,IF(AND(G292&lt;I292,H292=":"),1,0))+IF(J292&gt;L292,2,IF(AND(J292&lt;L292,K292=":"),1,0))</f>
        <v>0</v>
      </c>
      <c r="T292" s="148" t="str">
        <f t="shared" si="220"/>
        <v/>
      </c>
      <c r="AH292" s="64"/>
      <c r="AM292">
        <f>A292</f>
        <v>0</v>
      </c>
      <c r="AN292" t="str">
        <f>IF(ISBLANK(  T292),"",T292)</f>
        <v/>
      </c>
      <c r="AO292" s="203" t="str">
        <f t="shared" ref="AO292" si="228">IF($S292=0,"", IF(COUNTIF($S$286:$S$292,$S292)&gt;1, "",  _xlfn.RANK.EQ($S292,$S$286:$S$292,0)+($AI$254)*8  +12))</f>
        <v/>
      </c>
      <c r="AP292" s="47"/>
      <c r="AR292" s="93"/>
      <c r="AS292" s="75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92" t="str">
        <f>IF($A292&gt;0,IF(VLOOKUP($A292,seznam!$A$2:$C$152,2)&gt;0,VLOOKUP($A292,seznam!$A$2:$C$152,2),"------"),"------")</f>
        <v>------</v>
      </c>
    </row>
    <row r="293" spans="1:46" ht="13.5" thickBot="1">
      <c r="A293" s="129"/>
      <c r="B293" s="131"/>
      <c r="C293" s="41" t="str">
        <f>IF(A292&gt;0,IF(VLOOKUP(A292,seznam!$A$2:$C$152,2)&gt;0,VLOOKUP(A292,seznam!$A$2:$C$152,2),"------"),"------")</f>
        <v>------</v>
      </c>
      <c r="D293" s="133"/>
      <c r="E293" s="133"/>
      <c r="F293" s="135"/>
      <c r="G293" s="137"/>
      <c r="H293" s="133"/>
      <c r="I293" s="135"/>
      <c r="J293" s="137"/>
      <c r="K293" s="133"/>
      <c r="L293" s="135"/>
      <c r="M293" s="141"/>
      <c r="N293" s="142"/>
      <c r="O293" s="143"/>
      <c r="P293" s="145"/>
      <c r="Q293" s="133"/>
      <c r="R293" s="135"/>
      <c r="S293" s="147"/>
      <c r="T293" s="187"/>
      <c r="AH293" s="64"/>
      <c r="AO293" s="203"/>
      <c r="AP293" s="47"/>
      <c r="AR293" s="93"/>
    </row>
    <row r="294" spans="1:46">
      <c r="AH294" s="64"/>
    </row>
    <row r="295" spans="1:46" ht="26.25">
      <c r="B295" s="124" t="str">
        <f>CONCATENATE(Výsledky!$A$1," - ",Výsledky!$B$1,"  ",Výsledky!$C$1,"        ",Výsledky!$D$1, "                  DIVIZE  ",AI212)</f>
        <v>OBTM - Rájec  17.9.2023                          DIVIZE  6</v>
      </c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O295"/>
    </row>
    <row r="296" spans="1:46" ht="13.5" thickBot="1">
      <c r="AI296">
        <v>8</v>
      </c>
    </row>
    <row r="297" spans="1:46" ht="13.5" thickBot="1">
      <c r="A297" s="44" t="s">
        <v>2</v>
      </c>
      <c r="B297" s="126" t="s">
        <v>182</v>
      </c>
      <c r="C297" s="127"/>
      <c r="D297" s="168">
        <v>1</v>
      </c>
      <c r="E297" s="169"/>
      <c r="F297" s="170"/>
      <c r="G297" s="171">
        <v>2</v>
      </c>
      <c r="H297" s="169"/>
      <c r="I297" s="170"/>
      <c r="J297" s="171">
        <v>3</v>
      </c>
      <c r="K297" s="169"/>
      <c r="L297" s="170"/>
      <c r="M297" s="171">
        <v>4</v>
      </c>
      <c r="N297" s="169"/>
      <c r="O297" s="172"/>
      <c r="P297" s="168" t="s">
        <v>4</v>
      </c>
      <c r="Q297" s="173"/>
      <c r="R297" s="174"/>
      <c r="S297" s="51" t="s">
        <v>5</v>
      </c>
      <c r="T297" s="45" t="s">
        <v>6</v>
      </c>
      <c r="AO297" s="16" t="s">
        <v>6</v>
      </c>
    </row>
    <row r="298" spans="1:46" ht="13.5" thickBot="1">
      <c r="A298" s="175"/>
      <c r="B298" s="176">
        <v>1</v>
      </c>
      <c r="C298" s="20" t="str">
        <f>IF(A298&gt;0,IF(VLOOKUP(A298,seznam!$A$2:$C$37,3)&gt;0,VLOOKUP(A298,seznam!$A$2:$C$37,3),"------"),"------")</f>
        <v>------</v>
      </c>
      <c r="D298" s="177"/>
      <c r="E298" s="178"/>
      <c r="F298" s="179"/>
      <c r="G298" s="180" t="str">
        <f>AE301</f>
        <v>0</v>
      </c>
      <c r="H298" s="181" t="str">
        <f>AF301</f>
        <v>:</v>
      </c>
      <c r="I298" s="182" t="str">
        <f>AG301</f>
        <v>0</v>
      </c>
      <c r="J298" s="180" t="str">
        <f>AG303</f>
        <v>0</v>
      </c>
      <c r="K298" s="181" t="str">
        <f>AF303</f>
        <v>:</v>
      </c>
      <c r="L298" s="182" t="str">
        <f>AE303</f>
        <v>0</v>
      </c>
      <c r="M298" s="180" t="str">
        <f>AE298</f>
        <v>0</v>
      </c>
      <c r="N298" s="181" t="str">
        <f>AF298</f>
        <v>:</v>
      </c>
      <c r="O298" s="183" t="str">
        <f>AG298</f>
        <v>0</v>
      </c>
      <c r="P298" s="184">
        <f>G298+J298+M298</f>
        <v>0</v>
      </c>
      <c r="Q298" s="181" t="s">
        <v>7</v>
      </c>
      <c r="R298" s="182">
        <f>I298+L298+O298</f>
        <v>0</v>
      </c>
      <c r="S298" s="163">
        <f>IF(G298&gt;I298,2,IF(AND(G298&lt;I298,H298=":"),1,0))+IF(J298&gt;L298,2,IF(AND(J298&lt;L298,K298=":"),1,0))+IF(M298&gt;O298,2,IF(AND(M298&lt;O298,N298=":"),1,0))</f>
        <v>0</v>
      </c>
      <c r="T298" s="164"/>
      <c r="V298" s="21">
        <v>1</v>
      </c>
      <c r="W298" s="4" t="str">
        <f>C299</f>
        <v>------</v>
      </c>
      <c r="X298" s="7" t="s">
        <v>10</v>
      </c>
      <c r="Y298" s="22" t="str">
        <f>C305</f>
        <v>------</v>
      </c>
      <c r="Z298" s="23"/>
      <c r="AA298" s="24"/>
      <c r="AB298" s="24"/>
      <c r="AC298" s="24"/>
      <c r="AD298" s="25"/>
      <c r="AE298" s="26" t="str">
        <f t="shared" ref="AE298:AE303" si="229">IF(OR(VALUE($AJ298)=0,VALUE($AK298)=0), "0",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)</f>
        <v>0</v>
      </c>
      <c r="AF298" s="11" t="s">
        <v>7</v>
      </c>
      <c r="AG298" s="12" t="str">
        <f t="shared" ref="AG298:AG303" si="230">IF(OR(VALUE($AJ298)=0,VALUE($AK298)=0), "0",IF(AND(LEN(Z298)&gt;0,MID(Z298,1,1)="-"),"1","0")+IF(AND(LEN(AA298)&gt;0,MID(AA298,1,1)="-"),"1","0")+IF(AND(LEN(AB298)&gt;0,MID(AB298,1,1)="-"),"1","0")+IF(AND(LEN(AC298)&gt;0,MID(AC298,1,1)="-"),"1","0")+IF(AND(LEN(AD298)&gt;0,MID(AD298,1,1)="-"),"1","0"))</f>
        <v>0</v>
      </c>
      <c r="AJ298">
        <f>IF(ISBLANK(U298), A298,0)</f>
        <v>0</v>
      </c>
      <c r="AK298">
        <f>IF(ISBLANK(U304), A304,0)</f>
        <v>0</v>
      </c>
      <c r="AM298">
        <f>A298</f>
        <v>0</v>
      </c>
      <c r="AN298" t="str">
        <f>IF(ISBLANK(  T298),"",T298)</f>
        <v/>
      </c>
      <c r="AO298" s="203"/>
      <c r="AP298" s="50" t="str">
        <f t="shared" ref="AP298:AP303" si="231">IF(OR(VALUE($AJ298)=0,VALUE($AK298)=0), "0",IF(LEN(Z298)&gt;0,IF(MID(Z298,1,1)&lt;&gt;"-",IF(ABS(Z298)&gt;9,ABS(Z298)+2,11),ABS(Z298)),0)+IF(LEN(AA298)&gt;0,IF(MID(AA298,1,1)&lt;&gt;"-",IF(ABS(AA298)&gt;9,ABS(AA298)+2,11),ABS(AA298)),0)+IF(LEN(AB298)&gt;0,IF(MID(AB298,1,1)&lt;&gt;"-",IF(ABS(AB298)&gt;9,ABS(AB298)+2,11),ABS(AB298)),0)+IF(LEN(AC298)&gt;0,IF(MID(AC298,1,1)&lt;&gt;"-",IF(ABS(AC298)&gt;9,ABS(AC298)+2,11),ABS(AC298)),0)+IF(LEN(AD298)&gt;0,IF(MID(AD298,1,1)&lt;&gt;"-",IF(ABS(AD298)&gt;9,ABS(AD298)+2,11),ABS(AD298)),0))</f>
        <v>0</v>
      </c>
      <c r="AQ298" s="49" t="str">
        <f t="shared" ref="AQ298:AQ303" si="232">IF(OR(VALUE($AJ298)=0,VALUE($AK298)=0), "0",IF(LEN(Z298)&gt;0,IF(MID(Z298,1,1)&lt;&gt;"-",Z298,IF(ABS(Z298)&gt;9,ABS(Z298)+2,11)),0)+IF(LEN(AA298)&gt;0,IF(MID(AA298,1,1)&lt;&gt;"-",AA298,IF(ABS(AA298)&gt;9,ABS(AA298)+2,11)),0)+IF(LEN(AB298)&gt;0,IF(MID(AB298,1,1)&lt;&gt;"-",AB298,IF(ABS(AB298)&gt;9,ABS(AB298)+2,11)),0)+IF(LEN(AC298)&gt;0,IF(MID(AC298,1,1)&lt;&gt;"-",AC298,IF(ABS(AC298)&gt;9,ABS(AC298)+2,11)),0)+IF(LEN(AD298)&gt;0,IF(MID(AD298,1,1)&lt;&gt;"-",AD298,IF(ABS(AD298)&gt;9,ABS(AD298)+2,11)),0))</f>
        <v>0</v>
      </c>
      <c r="AR298" s="93">
        <f>AP298-AQ298</f>
        <v>0</v>
      </c>
      <c r="AS298" s="75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0</v>
      </c>
      <c r="AT298" t="str">
        <f>IF($A298&gt;0,IF(VLOOKUP($A298,seznam!$A$2:$C$152,2)&gt;0,VLOOKUP($A298,seznam!$A$2:$C$152,2),"------"),"------")</f>
        <v>------</v>
      </c>
    </row>
    <row r="299" spans="1:46" ht="13.5" thickBot="1">
      <c r="A299" s="128"/>
      <c r="B299" s="150"/>
      <c r="C299" s="41" t="str">
        <f>IF(A298&gt;0,IF(VLOOKUP(A298,seznam!$A$2:$C$37,2)&gt;0,VLOOKUP(A298,seznam!$A$2:$C$37,2),"------"),"------")</f>
        <v>------</v>
      </c>
      <c r="D299" s="156"/>
      <c r="E299" s="156"/>
      <c r="F299" s="157"/>
      <c r="G299" s="153"/>
      <c r="H299" s="151"/>
      <c r="I299" s="152"/>
      <c r="J299" s="153"/>
      <c r="K299" s="151"/>
      <c r="L299" s="152"/>
      <c r="M299" s="153"/>
      <c r="N299" s="151"/>
      <c r="O299" s="159"/>
      <c r="P299" s="160"/>
      <c r="Q299" s="151"/>
      <c r="R299" s="152"/>
      <c r="S299" s="161"/>
      <c r="T299" s="162"/>
      <c r="V299" s="28">
        <v>2</v>
      </c>
      <c r="W299" s="5" t="str">
        <f>C301</f>
        <v>------</v>
      </c>
      <c r="X299" s="8" t="s">
        <v>10</v>
      </c>
      <c r="Y299" s="29" t="str">
        <f>C303</f>
        <v>------</v>
      </c>
      <c r="Z299" s="30"/>
      <c r="AA299" s="31"/>
      <c r="AB299" s="31"/>
      <c r="AC299" s="31"/>
      <c r="AD299" s="32"/>
      <c r="AE299" s="26" t="str">
        <f t="shared" si="229"/>
        <v>0</v>
      </c>
      <c r="AF299" s="13" t="s">
        <v>7</v>
      </c>
      <c r="AG299" s="12" t="str">
        <f t="shared" si="230"/>
        <v>0</v>
      </c>
      <c r="AJ299">
        <f>IF(ISBLANK(U300), A300,0)</f>
        <v>0</v>
      </c>
      <c r="AK299">
        <f>IF(ISBLANK(U302), A302,0)</f>
        <v>0</v>
      </c>
      <c r="AO299" s="203"/>
      <c r="AP299" s="50" t="str">
        <f t="shared" si="231"/>
        <v>0</v>
      </c>
      <c r="AQ299" s="49" t="str">
        <f t="shared" si="232"/>
        <v>0</v>
      </c>
      <c r="AR299" s="93">
        <f t="shared" ref="AR299:AR303" si="233">AP299-AQ299</f>
        <v>0</v>
      </c>
    </row>
    <row r="300" spans="1:46" ht="13.5" thickBot="1">
      <c r="A300" s="128"/>
      <c r="B300" s="130">
        <v>2</v>
      </c>
      <c r="C300" s="20" t="str">
        <f>IF(A300&gt;0,IF(VLOOKUP(A300,seznam!$A$2:$C$37,3)&gt;0,VLOOKUP(A300,seznam!$A$2:$C$37,3),"------"),"------")</f>
        <v>------</v>
      </c>
      <c r="D300" s="132" t="str">
        <f>I298</f>
        <v>0</v>
      </c>
      <c r="E300" s="132" t="str">
        <f>H298</f>
        <v>:</v>
      </c>
      <c r="F300" s="134" t="str">
        <f>G298</f>
        <v>0</v>
      </c>
      <c r="G300" s="138"/>
      <c r="H300" s="139"/>
      <c r="I300" s="154"/>
      <c r="J300" s="136" t="str">
        <f>AE299</f>
        <v>0</v>
      </c>
      <c r="K300" s="132" t="str">
        <f>AF299</f>
        <v>:</v>
      </c>
      <c r="L300" s="134" t="str">
        <f>AG299</f>
        <v>0</v>
      </c>
      <c r="M300" s="136" t="str">
        <f>AE302</f>
        <v>0</v>
      </c>
      <c r="N300" s="132" t="str">
        <f>AF302</f>
        <v>:</v>
      </c>
      <c r="O300" s="158" t="str">
        <f>AG302</f>
        <v>0</v>
      </c>
      <c r="P300" s="144">
        <f>D300+J300+M300</f>
        <v>0</v>
      </c>
      <c r="Q300" s="132" t="s">
        <v>7</v>
      </c>
      <c r="R300" s="134">
        <f>F300+L300+O300</f>
        <v>0</v>
      </c>
      <c r="S300" s="146">
        <f>IF(D300&gt;F300,2,IF(AND(D300&lt;F300,E300=":"),1,0))+IF(J300&gt;L300,2,IF(AND(J300&lt;L300,K300=":"),1,0))+IF(M300&gt;O300,2,IF(AND(M300&lt;O300,N300=":"),1,0))</f>
        <v>0</v>
      </c>
      <c r="T300" s="148"/>
      <c r="V300" s="28">
        <v>3</v>
      </c>
      <c r="W300" s="5" t="str">
        <f>C305</f>
        <v>------</v>
      </c>
      <c r="X300" s="9" t="s">
        <v>10</v>
      </c>
      <c r="Y300" s="29" t="str">
        <f>C303</f>
        <v>------</v>
      </c>
      <c r="Z300" s="30"/>
      <c r="AA300" s="31"/>
      <c r="AB300" s="31"/>
      <c r="AC300" s="31"/>
      <c r="AD300" s="32"/>
      <c r="AE300" s="26" t="str">
        <f t="shared" si="229"/>
        <v>0</v>
      </c>
      <c r="AF300" s="13" t="s">
        <v>7</v>
      </c>
      <c r="AG300" s="12" t="str">
        <f t="shared" si="230"/>
        <v>0</v>
      </c>
      <c r="AJ300">
        <f>IF(ISBLANK(U304), A304,0)</f>
        <v>0</v>
      </c>
      <c r="AK300">
        <f>IF(ISBLANK(U302), A302,0)</f>
        <v>0</v>
      </c>
      <c r="AM300">
        <f>A300</f>
        <v>0</v>
      </c>
      <c r="AN300" t="str">
        <f>IF(ISBLANK(  T300),"",T300)</f>
        <v/>
      </c>
      <c r="AO300" s="203"/>
      <c r="AP300" s="50" t="str">
        <f t="shared" si="231"/>
        <v>0</v>
      </c>
      <c r="AQ300" s="49" t="str">
        <f t="shared" si="232"/>
        <v>0</v>
      </c>
      <c r="AR300" s="93">
        <f t="shared" si="233"/>
        <v>0</v>
      </c>
      <c r="AS300" s="75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0</v>
      </c>
      <c r="AT300" t="str">
        <f>IF($A300&gt;0,IF(VLOOKUP($A300,seznam!$A$2:$C$152,2)&gt;0,VLOOKUP($A300,seznam!$A$2:$C$152,2),"------"),"------")</f>
        <v>------</v>
      </c>
    </row>
    <row r="301" spans="1:46" ht="13.5" thickBot="1">
      <c r="A301" s="128"/>
      <c r="B301" s="150"/>
      <c r="C301" s="41" t="str">
        <f>IF(A300&gt;0,IF(VLOOKUP(A300,seznam!$A$2:$C$37,2)&gt;0,VLOOKUP(A300,seznam!$A$2:$C$37,2),"------"),"------")</f>
        <v>------</v>
      </c>
      <c r="D301" s="151"/>
      <c r="E301" s="151"/>
      <c r="F301" s="152"/>
      <c r="G301" s="155"/>
      <c r="H301" s="156"/>
      <c r="I301" s="157"/>
      <c r="J301" s="153"/>
      <c r="K301" s="151"/>
      <c r="L301" s="152"/>
      <c r="M301" s="153"/>
      <c r="N301" s="151"/>
      <c r="O301" s="159"/>
      <c r="P301" s="165"/>
      <c r="Q301" s="166"/>
      <c r="R301" s="167"/>
      <c r="S301" s="161"/>
      <c r="T301" s="162"/>
      <c r="V301" s="28">
        <v>4</v>
      </c>
      <c r="W301" s="5" t="str">
        <f>C299</f>
        <v>------</v>
      </c>
      <c r="X301" s="8" t="s">
        <v>10</v>
      </c>
      <c r="Y301" s="29" t="str">
        <f>C301</f>
        <v>------</v>
      </c>
      <c r="Z301" s="30"/>
      <c r="AA301" s="31"/>
      <c r="AB301" s="31"/>
      <c r="AC301" s="31"/>
      <c r="AD301" s="32"/>
      <c r="AE301" s="26" t="str">
        <f t="shared" si="229"/>
        <v>0</v>
      </c>
      <c r="AF301" s="13" t="s">
        <v>7</v>
      </c>
      <c r="AG301" s="12" t="str">
        <f t="shared" si="230"/>
        <v>0</v>
      </c>
      <c r="AJ301">
        <f>IF(ISBLANK(U298), A298,0)</f>
        <v>0</v>
      </c>
      <c r="AK301">
        <f>IF(ISBLANK(U300), A300,0)</f>
        <v>0</v>
      </c>
      <c r="AO301" s="203"/>
      <c r="AP301" s="50" t="str">
        <f t="shared" si="231"/>
        <v>0</v>
      </c>
      <c r="AQ301" s="49" t="str">
        <f t="shared" si="232"/>
        <v>0</v>
      </c>
      <c r="AR301" s="93">
        <f t="shared" si="233"/>
        <v>0</v>
      </c>
    </row>
    <row r="302" spans="1:46" ht="13.5" thickBot="1">
      <c r="A302" s="128"/>
      <c r="B302" s="130">
        <v>3</v>
      </c>
      <c r="C302" s="20" t="str">
        <f>IF(A302&gt;0,IF(VLOOKUP(A302,seznam!$A$2:$C$37,3)&gt;0,VLOOKUP(A302,seznam!$A$2:$C$37,3),"------"),"------")</f>
        <v>------</v>
      </c>
      <c r="D302" s="132" t="str">
        <f>L298</f>
        <v>0</v>
      </c>
      <c r="E302" s="132" t="str">
        <f>K298</f>
        <v>:</v>
      </c>
      <c r="F302" s="134" t="str">
        <f>J298</f>
        <v>0</v>
      </c>
      <c r="G302" s="136" t="str">
        <f>L300</f>
        <v>0</v>
      </c>
      <c r="H302" s="132" t="str">
        <f>K300</f>
        <v>:</v>
      </c>
      <c r="I302" s="134" t="str">
        <f>J300</f>
        <v>0</v>
      </c>
      <c r="J302" s="138"/>
      <c r="K302" s="139"/>
      <c r="L302" s="154"/>
      <c r="M302" s="136" t="str">
        <f>AG300</f>
        <v>0</v>
      </c>
      <c r="N302" s="132" t="str">
        <f>AF300</f>
        <v>:</v>
      </c>
      <c r="O302" s="158" t="str">
        <f>AE300</f>
        <v>0</v>
      </c>
      <c r="P302" s="144">
        <f>D302+G302+M302</f>
        <v>0</v>
      </c>
      <c r="Q302" s="132" t="s">
        <v>7</v>
      </c>
      <c r="R302" s="134">
        <f>F302+I302+O302</f>
        <v>0</v>
      </c>
      <c r="S302" s="146">
        <f>IF(D302&gt;F302,2,IF(AND(D302&lt;F302,E302=":"),1,0))+IF(G302&gt;I302,2,IF(AND(G302&lt;I302,H302=":"),1,0))+IF(M302&gt;O302,2,IF(AND(M302&lt;O302,N302=":"),1,0))</f>
        <v>0</v>
      </c>
      <c r="T302" s="148"/>
      <c r="V302" s="28">
        <v>5</v>
      </c>
      <c r="W302" s="5" t="str">
        <f>C301</f>
        <v>------</v>
      </c>
      <c r="X302" s="8" t="s">
        <v>10</v>
      </c>
      <c r="Y302" s="29" t="str">
        <f>C305</f>
        <v>------</v>
      </c>
      <c r="Z302" s="30"/>
      <c r="AA302" s="31"/>
      <c r="AB302" s="31"/>
      <c r="AC302" s="31"/>
      <c r="AD302" s="32"/>
      <c r="AE302" s="26" t="str">
        <f t="shared" si="229"/>
        <v>0</v>
      </c>
      <c r="AF302" s="13" t="s">
        <v>7</v>
      </c>
      <c r="AG302" s="12" t="str">
        <f t="shared" si="230"/>
        <v>0</v>
      </c>
      <c r="AJ302">
        <f>IF(ISBLANK(U300), A300,0)</f>
        <v>0</v>
      </c>
      <c r="AK302">
        <f>IF(ISBLANK(U304), A304,0)</f>
        <v>0</v>
      </c>
      <c r="AM302">
        <f>A302</f>
        <v>0</v>
      </c>
      <c r="AN302" t="str">
        <f>IF(ISBLANK(  T302),"",T302)</f>
        <v/>
      </c>
      <c r="AO302" s="203"/>
      <c r="AP302" s="50" t="str">
        <f t="shared" si="231"/>
        <v>0</v>
      </c>
      <c r="AQ302" s="49" t="str">
        <f t="shared" si="232"/>
        <v>0</v>
      </c>
      <c r="AR302" s="93">
        <f t="shared" si="233"/>
        <v>0</v>
      </c>
      <c r="AS302" s="75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0</v>
      </c>
      <c r="AT302" t="str">
        <f>IF($A302&gt;0,IF(VLOOKUP($A302,seznam!$A$2:$C$152,2)&gt;0,VLOOKUP($A302,seznam!$A$2:$C$152,2),"------"),"------")</f>
        <v>------</v>
      </c>
    </row>
    <row r="303" spans="1:46" ht="13.5" thickBot="1">
      <c r="A303" s="128"/>
      <c r="B303" s="150"/>
      <c r="C303" s="41" t="str">
        <f>IF(A302&gt;0,IF(VLOOKUP(A302,seznam!$A$2:$C$37,2)&gt;0,VLOOKUP(A302,seznam!$A$2:$C$37,2),"------"),"------")</f>
        <v>------</v>
      </c>
      <c r="D303" s="151"/>
      <c r="E303" s="151"/>
      <c r="F303" s="152"/>
      <c r="G303" s="153"/>
      <c r="H303" s="151"/>
      <c r="I303" s="152"/>
      <c r="J303" s="155"/>
      <c r="K303" s="156"/>
      <c r="L303" s="157"/>
      <c r="M303" s="153"/>
      <c r="N303" s="151"/>
      <c r="O303" s="159"/>
      <c r="P303" s="160"/>
      <c r="Q303" s="151"/>
      <c r="R303" s="152"/>
      <c r="S303" s="161"/>
      <c r="T303" s="162"/>
      <c r="V303" s="34">
        <v>6</v>
      </c>
      <c r="W303" s="6" t="str">
        <f>C303</f>
        <v>------</v>
      </c>
      <c r="X303" s="10" t="s">
        <v>10</v>
      </c>
      <c r="Y303" s="35" t="str">
        <f>C299</f>
        <v>------</v>
      </c>
      <c r="Z303" s="36"/>
      <c r="AA303" s="37"/>
      <c r="AB303" s="37"/>
      <c r="AC303" s="37"/>
      <c r="AD303" s="38"/>
      <c r="AE303" s="74" t="str">
        <f t="shared" si="229"/>
        <v>0</v>
      </c>
      <c r="AF303" s="14" t="s">
        <v>7</v>
      </c>
      <c r="AG303" s="19" t="str">
        <f t="shared" si="230"/>
        <v>0</v>
      </c>
      <c r="AJ303">
        <f>IF(ISBLANK(U302), A302,0)</f>
        <v>0</v>
      </c>
      <c r="AK303">
        <f>IF(ISBLANK(U298), A298,0)</f>
        <v>0</v>
      </c>
      <c r="AO303" s="203"/>
      <c r="AP303" s="50" t="str">
        <f t="shared" si="231"/>
        <v>0</v>
      </c>
      <c r="AQ303" s="49" t="str">
        <f t="shared" si="232"/>
        <v>0</v>
      </c>
      <c r="AR303" s="93">
        <f t="shared" si="233"/>
        <v>0</v>
      </c>
    </row>
    <row r="304" spans="1:46">
      <c r="A304" s="128"/>
      <c r="B304" s="130">
        <v>4</v>
      </c>
      <c r="C304" s="20" t="str">
        <f>IF(A304&gt;0,IF(VLOOKUP(A304,seznam!$A$2:$C$37,3)&gt;0,VLOOKUP(A304,seznam!$A$2:$C$37,3),"------"),"------")</f>
        <v>------</v>
      </c>
      <c r="D304" s="132" t="str">
        <f>O298</f>
        <v>0</v>
      </c>
      <c r="E304" s="132" t="str">
        <f>N298</f>
        <v>:</v>
      </c>
      <c r="F304" s="134" t="str">
        <f>M298</f>
        <v>0</v>
      </c>
      <c r="G304" s="136" t="str">
        <f>O300</f>
        <v>0</v>
      </c>
      <c r="H304" s="132" t="str">
        <f>N300</f>
        <v>:</v>
      </c>
      <c r="I304" s="134" t="str">
        <f>M300</f>
        <v>0</v>
      </c>
      <c r="J304" s="136" t="str">
        <f>O302</f>
        <v>0</v>
      </c>
      <c r="K304" s="132" t="str">
        <f>N302</f>
        <v>:</v>
      </c>
      <c r="L304" s="134" t="str">
        <f>M302</f>
        <v>0</v>
      </c>
      <c r="M304" s="138"/>
      <c r="N304" s="139"/>
      <c r="O304" s="140"/>
      <c r="P304" s="144">
        <f>D304+G304+J304</f>
        <v>0</v>
      </c>
      <c r="Q304" s="132" t="s">
        <v>7</v>
      </c>
      <c r="R304" s="134">
        <f>F304+I304+L304</f>
        <v>0</v>
      </c>
      <c r="S304" s="146">
        <f>IF(D304&gt;F304,2,IF(AND(D304&lt;F304,E304=":"),1,0))+IF(G304&gt;I304,2,IF(AND(G304&lt;I304,H304=":"),1,0))+IF(J304&gt;L304,2,IF(AND(J304&lt;L304,K304=":"),1,0))</f>
        <v>0</v>
      </c>
      <c r="T304" s="148"/>
      <c r="AM304">
        <f>A304</f>
        <v>0</v>
      </c>
      <c r="AN304" t="str">
        <f>IF(ISBLANK(  T304),"",T304)</f>
        <v/>
      </c>
      <c r="AO304" s="203"/>
      <c r="AP304" s="47"/>
      <c r="AS304" s="75">
        <f ca="1">IF($AJ298=INDIRECT(ADDRESS(ROW(),1)),$AR298,0)+IF($AJ299=INDIRECT(ADDRESS(ROW(),1)),$AR299,0)+IF($AJ300=INDIRECT(ADDRESS(ROW(),1)),$AR300,0)+IF($AJ301=INDIRECT(ADDRESS(ROW(),1)),$AR301,0)+IF($AJ302=INDIRECT(ADDRESS(ROW(),1)),$AR302,0)+IF($AJ303=INDIRECT(ADDRESS(ROW(),1)),$AR303,0)+IF($AK298=INDIRECT(ADDRESS(ROW(),1)),-$AR298,0)+IF($AK299=INDIRECT(ADDRESS(ROW(),1)),-$AR299,0)+IF($AK300=INDIRECT(ADDRESS(ROW(),1)),-$AR300,0)+IF($AK301=INDIRECT(ADDRESS(ROW(),1)),-$AR301,0)+IF($AK302=INDIRECT(ADDRESS(ROW(),1)),-$AR302,0)+IF($AK303=INDIRECT(ADDRESS(ROW(),1)),-$AR303,0)</f>
        <v>0</v>
      </c>
      <c r="AT304" t="str">
        <f>IF($A304&gt;0,IF(VLOOKUP($A304,seznam!$A$2:$C$152,2)&gt;0,VLOOKUP($A304,seznam!$A$2:$C$152,2),"------"),"------")</f>
        <v>------</v>
      </c>
    </row>
    <row r="305" spans="1:46" ht="13.5" thickBot="1">
      <c r="A305" s="129"/>
      <c r="B305" s="131"/>
      <c r="C305" s="41" t="str">
        <f>IF(A304&gt;0,IF(VLOOKUP(A304,seznam!$A$2:$C$37,2)&gt;0,VLOOKUP(A304,seznam!$A$2:$C$37,2),"------"),"------")</f>
        <v>------</v>
      </c>
      <c r="D305" s="133"/>
      <c r="E305" s="133"/>
      <c r="F305" s="135"/>
      <c r="G305" s="137"/>
      <c r="H305" s="133"/>
      <c r="I305" s="135"/>
      <c r="J305" s="137"/>
      <c r="K305" s="133"/>
      <c r="L305" s="135"/>
      <c r="M305" s="141"/>
      <c r="N305" s="142"/>
      <c r="O305" s="143"/>
      <c r="P305" s="145"/>
      <c r="Q305" s="133"/>
      <c r="R305" s="135"/>
      <c r="S305" s="147"/>
      <c r="T305" s="149"/>
      <c r="AO305" s="203"/>
      <c r="AP305" s="47"/>
    </row>
    <row r="306" spans="1:46" ht="13.5" thickBot="1">
      <c r="T306" s="53"/>
      <c r="AO306" s="82"/>
    </row>
    <row r="307" spans="1:46" ht="13.5" thickBot="1">
      <c r="A307" s="44" t="s">
        <v>2</v>
      </c>
      <c r="B307" s="126" t="s">
        <v>183</v>
      </c>
      <c r="C307" s="127"/>
      <c r="D307" s="168">
        <v>1</v>
      </c>
      <c r="E307" s="169"/>
      <c r="F307" s="170"/>
      <c r="G307" s="171">
        <v>2</v>
      </c>
      <c r="H307" s="169"/>
      <c r="I307" s="170"/>
      <c r="J307" s="171">
        <v>3</v>
      </c>
      <c r="K307" s="169"/>
      <c r="L307" s="170"/>
      <c r="M307" s="171">
        <v>4</v>
      </c>
      <c r="N307" s="169"/>
      <c r="O307" s="172"/>
      <c r="P307" s="168" t="s">
        <v>4</v>
      </c>
      <c r="Q307" s="173"/>
      <c r="R307" s="174"/>
      <c r="S307" s="51" t="s">
        <v>5</v>
      </c>
      <c r="T307" s="54" t="s">
        <v>6</v>
      </c>
      <c r="AO307" s="83" t="s">
        <v>6</v>
      </c>
    </row>
    <row r="308" spans="1:46" ht="13.5" thickBot="1">
      <c r="A308" s="175"/>
      <c r="B308" s="176">
        <v>1</v>
      </c>
      <c r="C308" s="20" t="str">
        <f>IF(A308&gt;0,IF(VLOOKUP(A308,seznam!$A$2:$C$37,3)&gt;0,VLOOKUP(A308,seznam!$A$2:$C$37,3),"------"),"------")</f>
        <v>------</v>
      </c>
      <c r="D308" s="177"/>
      <c r="E308" s="178"/>
      <c r="F308" s="179"/>
      <c r="G308" s="180" t="str">
        <f>AE311</f>
        <v>0</v>
      </c>
      <c r="H308" s="181" t="str">
        <f>AF311</f>
        <v>:</v>
      </c>
      <c r="I308" s="182" t="str">
        <f>AG311</f>
        <v>0</v>
      </c>
      <c r="J308" s="180" t="str">
        <f>AG313</f>
        <v>0</v>
      </c>
      <c r="K308" s="181" t="str">
        <f>AF313</f>
        <v>:</v>
      </c>
      <c r="L308" s="182" t="str">
        <f>AE313</f>
        <v>0</v>
      </c>
      <c r="M308" s="180" t="str">
        <f>AE308</f>
        <v>0</v>
      </c>
      <c r="N308" s="181" t="str">
        <f>AF308</f>
        <v>:</v>
      </c>
      <c r="O308" s="183" t="str">
        <f>AG308</f>
        <v>0</v>
      </c>
      <c r="P308" s="184">
        <f>G308+J308+M308</f>
        <v>0</v>
      </c>
      <c r="Q308" s="181" t="s">
        <v>7</v>
      </c>
      <c r="R308" s="182">
        <f>I308+L308+O308</f>
        <v>0</v>
      </c>
      <c r="S308" s="163">
        <f>IF(G308&gt;I308,2,IF(AND(G308&lt;I308,H308=":"),1,0))+IF(J308&gt;L308,2,IF(AND(J308&lt;L308,K308=":"),1,0))+IF(M308&gt;O308,2,IF(AND(M308&lt;O308,N308=":"),1,0))</f>
        <v>0</v>
      </c>
      <c r="T308" s="164"/>
      <c r="V308" s="21">
        <v>1</v>
      </c>
      <c r="W308" s="4" t="str">
        <f>C309</f>
        <v>------</v>
      </c>
      <c r="X308" s="7" t="s">
        <v>10</v>
      </c>
      <c r="Y308" s="22" t="str">
        <f>C315</f>
        <v>------</v>
      </c>
      <c r="Z308" s="23"/>
      <c r="AA308" s="24"/>
      <c r="AB308" s="24"/>
      <c r="AC308" s="24"/>
      <c r="AD308" s="25"/>
      <c r="AE308" s="26" t="str">
        <f t="shared" ref="AE308:AE313" si="234">IF(OR(VALUE($AJ308)=0,VALUE($AK308)=0), "0",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)</f>
        <v>0</v>
      </c>
      <c r="AF308" s="11" t="s">
        <v>7</v>
      </c>
      <c r="AG308" s="12" t="str">
        <f t="shared" ref="AG308:AG313" si="235">IF(OR(VALUE($AJ308)=0,VALUE($AK308)=0), "0",IF(AND(LEN(Z308)&gt;0,MID(Z308,1,1)="-"),"1","0")+IF(AND(LEN(AA308)&gt;0,MID(AA308,1,1)="-"),"1","0")+IF(AND(LEN(AB308)&gt;0,MID(AB308,1,1)="-"),"1","0")+IF(AND(LEN(AC308)&gt;0,MID(AC308,1,1)="-"),"1","0")+IF(AND(LEN(AD308)&gt;0,MID(AD308,1,1)="-"),"1","0"))</f>
        <v>0</v>
      </c>
      <c r="AJ308">
        <f>IF(ISBLANK(U308), A308,0)</f>
        <v>0</v>
      </c>
      <c r="AK308">
        <f>IF(ISBLANK(U314), A314,0)</f>
        <v>0</v>
      </c>
      <c r="AM308">
        <f>A308</f>
        <v>0</v>
      </c>
      <c r="AN308" t="str">
        <f>IF(ISBLANK(  T308),"",T308)</f>
        <v/>
      </c>
      <c r="AO308" s="203"/>
      <c r="AP308" s="50" t="str">
        <f t="shared" ref="AP308:AP313" si="236">IF(OR(VALUE($AJ308)=0,VALUE($AK308)=0), "0",IF(LEN(Z308)&gt;0,IF(MID(Z308,1,1)&lt;&gt;"-",IF(ABS(Z308)&gt;9,ABS(Z308)+2,11),ABS(Z308)),0)+IF(LEN(AA308)&gt;0,IF(MID(AA308,1,1)&lt;&gt;"-",IF(ABS(AA308)&gt;9,ABS(AA308)+2,11),ABS(AA308)),0)+IF(LEN(AB308)&gt;0,IF(MID(AB308,1,1)&lt;&gt;"-",IF(ABS(AB308)&gt;9,ABS(AB308)+2,11),ABS(AB308)),0)+IF(LEN(AC308)&gt;0,IF(MID(AC308,1,1)&lt;&gt;"-",IF(ABS(AC308)&gt;9,ABS(AC308)+2,11),ABS(AC308)),0)+IF(LEN(AD308)&gt;0,IF(MID(AD308,1,1)&lt;&gt;"-",IF(ABS(AD308)&gt;9,ABS(AD308)+2,11),ABS(AD308)),0))</f>
        <v>0</v>
      </c>
      <c r="AQ308" s="49" t="str">
        <f t="shared" ref="AQ308:AQ313" si="237">IF(OR(VALUE($AJ308)=0,VALUE($AK308)=0), "0",IF(LEN(Z308)&gt;0,IF(MID(Z308,1,1)&lt;&gt;"-",Z308,IF(ABS(Z308)&gt;9,ABS(Z308)+2,11)),0)+IF(LEN(AA308)&gt;0,IF(MID(AA308,1,1)&lt;&gt;"-",AA308,IF(ABS(AA308)&gt;9,ABS(AA308)+2,11)),0)+IF(LEN(AB308)&gt;0,IF(MID(AB308,1,1)&lt;&gt;"-",AB308,IF(ABS(AB308)&gt;9,ABS(AB308)+2,11)),0)+IF(LEN(AC308)&gt;0,IF(MID(AC308,1,1)&lt;&gt;"-",AC308,IF(ABS(AC308)&gt;9,ABS(AC308)+2,11)),0)+IF(LEN(AD308)&gt;0,IF(MID(AD308,1,1)&lt;&gt;"-",AD308,IF(ABS(AD308)&gt;9,ABS(AD308)+2,11)),0))</f>
        <v>0</v>
      </c>
      <c r="AR308" s="93">
        <f>AP308-AQ308</f>
        <v>0</v>
      </c>
      <c r="AS308" s="75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0</v>
      </c>
      <c r="AT308" t="str">
        <f>IF($A308&gt;0,IF(VLOOKUP($A308,seznam!$A$2:$C$152,2)&gt;0,VLOOKUP($A308,seznam!$A$2:$C$152,2),"------"),"------")</f>
        <v>------</v>
      </c>
    </row>
    <row r="309" spans="1:46" ht="13.5" thickBot="1">
      <c r="A309" s="128"/>
      <c r="B309" s="150"/>
      <c r="C309" s="41" t="str">
        <f>IF(A308&gt;0,IF(VLOOKUP(A308,seznam!$A$2:$C$37,2)&gt;0,VLOOKUP(A308,seznam!$A$2:$C$37,2),"------"),"------")</f>
        <v>------</v>
      </c>
      <c r="D309" s="156"/>
      <c r="E309" s="156"/>
      <c r="F309" s="157"/>
      <c r="G309" s="153"/>
      <c r="H309" s="151"/>
      <c r="I309" s="152"/>
      <c r="J309" s="153"/>
      <c r="K309" s="151"/>
      <c r="L309" s="152"/>
      <c r="M309" s="153"/>
      <c r="N309" s="151"/>
      <c r="O309" s="159"/>
      <c r="P309" s="160"/>
      <c r="Q309" s="151"/>
      <c r="R309" s="152"/>
      <c r="S309" s="161"/>
      <c r="T309" s="162"/>
      <c r="V309" s="28">
        <v>2</v>
      </c>
      <c r="W309" s="5" t="str">
        <f>C311</f>
        <v>------</v>
      </c>
      <c r="X309" s="8" t="s">
        <v>10</v>
      </c>
      <c r="Y309" s="29" t="str">
        <f>C313</f>
        <v>------</v>
      </c>
      <c r="Z309" s="30"/>
      <c r="AA309" s="31"/>
      <c r="AB309" s="31"/>
      <c r="AC309" s="31"/>
      <c r="AD309" s="32"/>
      <c r="AE309" s="26" t="str">
        <f t="shared" si="234"/>
        <v>0</v>
      </c>
      <c r="AF309" s="13" t="s">
        <v>7</v>
      </c>
      <c r="AG309" s="12" t="str">
        <f t="shared" si="235"/>
        <v>0</v>
      </c>
      <c r="AJ309">
        <f>IF(ISBLANK(U310), A310,0)</f>
        <v>0</v>
      </c>
      <c r="AK309">
        <f>IF(ISBLANK(U312), A312,0)</f>
        <v>0</v>
      </c>
      <c r="AO309" s="203"/>
      <c r="AP309" s="50" t="str">
        <f t="shared" si="236"/>
        <v>0</v>
      </c>
      <c r="AQ309" s="49" t="str">
        <f t="shared" si="237"/>
        <v>0</v>
      </c>
      <c r="AR309" s="93">
        <f t="shared" ref="AR309:AR313" si="238">AP309-AQ309</f>
        <v>0</v>
      </c>
    </row>
    <row r="310" spans="1:46" ht="13.5" thickBot="1">
      <c r="A310" s="128"/>
      <c r="B310" s="130">
        <v>2</v>
      </c>
      <c r="C310" s="20" t="str">
        <f>IF(A310&gt;0,IF(VLOOKUP(A310,seznam!$A$2:$C$37,3)&gt;0,VLOOKUP(A310,seznam!$A$2:$C$37,3),"------"),"------")</f>
        <v>------</v>
      </c>
      <c r="D310" s="132" t="str">
        <f>I308</f>
        <v>0</v>
      </c>
      <c r="E310" s="132" t="str">
        <f>H308</f>
        <v>:</v>
      </c>
      <c r="F310" s="134" t="str">
        <f>G308</f>
        <v>0</v>
      </c>
      <c r="G310" s="138"/>
      <c r="H310" s="139"/>
      <c r="I310" s="154"/>
      <c r="J310" s="136" t="str">
        <f>AE309</f>
        <v>0</v>
      </c>
      <c r="K310" s="132" t="str">
        <f>AF309</f>
        <v>:</v>
      </c>
      <c r="L310" s="134" t="str">
        <f>AG309</f>
        <v>0</v>
      </c>
      <c r="M310" s="136" t="str">
        <f>AE312</f>
        <v>0</v>
      </c>
      <c r="N310" s="132" t="str">
        <f>AF312</f>
        <v>:</v>
      </c>
      <c r="O310" s="158" t="str">
        <f>AG312</f>
        <v>0</v>
      </c>
      <c r="P310" s="144">
        <f>D310+J310+M310</f>
        <v>0</v>
      </c>
      <c r="Q310" s="132" t="s">
        <v>7</v>
      </c>
      <c r="R310" s="134">
        <f>F310+L310+O310</f>
        <v>0</v>
      </c>
      <c r="S310" s="146">
        <f>IF(D310&gt;F310,2,IF(AND(D310&lt;F310,E310=":"),1,0))+IF(J310&gt;L310,2,IF(AND(J310&lt;L310,K310=":"),1,0))+IF(M310&gt;O310,2,IF(AND(M310&lt;O310,N310=":"),1,0))</f>
        <v>0</v>
      </c>
      <c r="T310" s="148"/>
      <c r="V310" s="28">
        <v>3</v>
      </c>
      <c r="W310" s="5" t="str">
        <f>C315</f>
        <v>------</v>
      </c>
      <c r="X310" s="9" t="s">
        <v>10</v>
      </c>
      <c r="Y310" s="29" t="str">
        <f>C313</f>
        <v>------</v>
      </c>
      <c r="Z310" s="30"/>
      <c r="AA310" s="31"/>
      <c r="AB310" s="31"/>
      <c r="AC310" s="31"/>
      <c r="AD310" s="32"/>
      <c r="AE310" s="26" t="str">
        <f t="shared" si="234"/>
        <v>0</v>
      </c>
      <c r="AF310" s="13" t="s">
        <v>7</v>
      </c>
      <c r="AG310" s="12" t="str">
        <f t="shared" si="235"/>
        <v>0</v>
      </c>
      <c r="AJ310">
        <f>IF(ISBLANK(U314), A314,0)</f>
        <v>0</v>
      </c>
      <c r="AK310">
        <f>IF(ISBLANK(U312), A312,0)</f>
        <v>0</v>
      </c>
      <c r="AM310">
        <f>A310</f>
        <v>0</v>
      </c>
      <c r="AN310" t="str">
        <f>IF(ISBLANK(  T310),"",T310)</f>
        <v/>
      </c>
      <c r="AO310" s="203"/>
      <c r="AP310" s="50" t="str">
        <f t="shared" si="236"/>
        <v>0</v>
      </c>
      <c r="AQ310" s="49" t="str">
        <f t="shared" si="237"/>
        <v>0</v>
      </c>
      <c r="AR310" s="93">
        <f t="shared" si="238"/>
        <v>0</v>
      </c>
      <c r="AS310" s="75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0</v>
      </c>
      <c r="AT310" t="str">
        <f>IF($A310&gt;0,IF(VLOOKUP($A310,seznam!$A$2:$C$152,2)&gt;0,VLOOKUP($A310,seznam!$A$2:$C$152,2),"------"),"------")</f>
        <v>------</v>
      </c>
    </row>
    <row r="311" spans="1:46" ht="13.5" thickBot="1">
      <c r="A311" s="128"/>
      <c r="B311" s="150"/>
      <c r="C311" s="41" t="str">
        <f>IF(A310&gt;0,IF(VLOOKUP(A310,seznam!$A$2:$C$37,2)&gt;0,VLOOKUP(A310,seznam!$A$2:$C$37,2),"------"),"------")</f>
        <v>------</v>
      </c>
      <c r="D311" s="151"/>
      <c r="E311" s="151"/>
      <c r="F311" s="152"/>
      <c r="G311" s="155"/>
      <c r="H311" s="156"/>
      <c r="I311" s="157"/>
      <c r="J311" s="153"/>
      <c r="K311" s="151"/>
      <c r="L311" s="152"/>
      <c r="M311" s="153"/>
      <c r="N311" s="151"/>
      <c r="O311" s="159"/>
      <c r="P311" s="165"/>
      <c r="Q311" s="166"/>
      <c r="R311" s="167"/>
      <c r="S311" s="161"/>
      <c r="T311" s="162"/>
      <c r="V311" s="28">
        <v>4</v>
      </c>
      <c r="W311" s="5" t="str">
        <f>C309</f>
        <v>------</v>
      </c>
      <c r="X311" s="8" t="s">
        <v>10</v>
      </c>
      <c r="Y311" s="29" t="str">
        <f>C311</f>
        <v>------</v>
      </c>
      <c r="Z311" s="30"/>
      <c r="AA311" s="31"/>
      <c r="AB311" s="31"/>
      <c r="AC311" s="31"/>
      <c r="AD311" s="32"/>
      <c r="AE311" s="26" t="str">
        <f t="shared" si="234"/>
        <v>0</v>
      </c>
      <c r="AF311" s="13" t="s">
        <v>7</v>
      </c>
      <c r="AG311" s="12" t="str">
        <f t="shared" si="235"/>
        <v>0</v>
      </c>
      <c r="AJ311">
        <f>IF(ISBLANK(U308), A308,0)</f>
        <v>0</v>
      </c>
      <c r="AK311">
        <f>IF(ISBLANK(U310), A310,0)</f>
        <v>0</v>
      </c>
      <c r="AO311" s="203"/>
      <c r="AP311" s="50" t="str">
        <f t="shared" si="236"/>
        <v>0</v>
      </c>
      <c r="AQ311" s="49" t="str">
        <f t="shared" si="237"/>
        <v>0</v>
      </c>
      <c r="AR311" s="93">
        <f t="shared" si="238"/>
        <v>0</v>
      </c>
    </row>
    <row r="312" spans="1:46" ht="13.5" thickBot="1">
      <c r="A312" s="128"/>
      <c r="B312" s="130">
        <v>3</v>
      </c>
      <c r="C312" s="20" t="str">
        <f>IF(A312&gt;0,IF(VLOOKUP(A312,seznam!$A$2:$C$37,3)&gt;0,VLOOKUP(A312,seznam!$A$2:$C$37,3),"------"),"------")</f>
        <v>------</v>
      </c>
      <c r="D312" s="132" t="str">
        <f>L308</f>
        <v>0</v>
      </c>
      <c r="E312" s="132" t="str">
        <f>K308</f>
        <v>:</v>
      </c>
      <c r="F312" s="134" t="str">
        <f>J308</f>
        <v>0</v>
      </c>
      <c r="G312" s="136" t="str">
        <f>L310</f>
        <v>0</v>
      </c>
      <c r="H312" s="132" t="str">
        <f>K310</f>
        <v>:</v>
      </c>
      <c r="I312" s="134" t="str">
        <f>J310</f>
        <v>0</v>
      </c>
      <c r="J312" s="138"/>
      <c r="K312" s="139"/>
      <c r="L312" s="154"/>
      <c r="M312" s="136" t="str">
        <f>AG310</f>
        <v>0</v>
      </c>
      <c r="N312" s="132" t="str">
        <f>AF310</f>
        <v>:</v>
      </c>
      <c r="O312" s="158" t="str">
        <f>AE310</f>
        <v>0</v>
      </c>
      <c r="P312" s="144">
        <f>D312+G312+M312</f>
        <v>0</v>
      </c>
      <c r="Q312" s="132" t="s">
        <v>7</v>
      </c>
      <c r="R312" s="134">
        <f>F312+I312+O312</f>
        <v>0</v>
      </c>
      <c r="S312" s="146">
        <f>IF(D312&gt;F312,2,IF(AND(D312&lt;F312,E312=":"),1,0))+IF(G312&gt;I312,2,IF(AND(G312&lt;I312,H312=":"),1,0))+IF(M312&gt;O312,2,IF(AND(M312&lt;O312,N312=":"),1,0))</f>
        <v>0</v>
      </c>
      <c r="T312" s="148"/>
      <c r="V312" s="28">
        <v>5</v>
      </c>
      <c r="W312" s="5" t="str">
        <f>C311</f>
        <v>------</v>
      </c>
      <c r="X312" s="8" t="s">
        <v>10</v>
      </c>
      <c r="Y312" s="29" t="str">
        <f>C315</f>
        <v>------</v>
      </c>
      <c r="Z312" s="30"/>
      <c r="AA312" s="31"/>
      <c r="AB312" s="31"/>
      <c r="AC312" s="31"/>
      <c r="AD312" s="32"/>
      <c r="AE312" s="26" t="str">
        <f t="shared" si="234"/>
        <v>0</v>
      </c>
      <c r="AF312" s="13" t="s">
        <v>7</v>
      </c>
      <c r="AG312" s="12" t="str">
        <f t="shared" si="235"/>
        <v>0</v>
      </c>
      <c r="AJ312">
        <f>IF(ISBLANK(U310), A310,0)</f>
        <v>0</v>
      </c>
      <c r="AK312">
        <f>IF(ISBLANK(U314), A314,0)</f>
        <v>0</v>
      </c>
      <c r="AM312">
        <f>A312</f>
        <v>0</v>
      </c>
      <c r="AN312" t="str">
        <f>IF(ISBLANK(  T312),"",T312)</f>
        <v/>
      </c>
      <c r="AO312" s="203"/>
      <c r="AP312" s="50" t="str">
        <f t="shared" si="236"/>
        <v>0</v>
      </c>
      <c r="AQ312" s="49" t="str">
        <f t="shared" si="237"/>
        <v>0</v>
      </c>
      <c r="AR312" s="93">
        <f t="shared" si="238"/>
        <v>0</v>
      </c>
      <c r="AS312" s="75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0</v>
      </c>
      <c r="AT312" t="str">
        <f>IF($A312&gt;0,IF(VLOOKUP($A312,seznam!$A$2:$C$152,2)&gt;0,VLOOKUP($A312,seznam!$A$2:$C$152,2),"------"),"------")</f>
        <v>------</v>
      </c>
    </row>
    <row r="313" spans="1:46" ht="13.5" thickBot="1">
      <c r="A313" s="128"/>
      <c r="B313" s="150"/>
      <c r="C313" s="41" t="str">
        <f>IF(A312&gt;0,IF(VLOOKUP(A312,seznam!$A$2:$C$37,2)&gt;0,VLOOKUP(A312,seznam!$A$2:$C$37,2),"------"),"------")</f>
        <v>------</v>
      </c>
      <c r="D313" s="151"/>
      <c r="E313" s="151"/>
      <c r="F313" s="152"/>
      <c r="G313" s="153"/>
      <c r="H313" s="151"/>
      <c r="I313" s="152"/>
      <c r="J313" s="155"/>
      <c r="K313" s="156"/>
      <c r="L313" s="157"/>
      <c r="M313" s="153"/>
      <c r="N313" s="151"/>
      <c r="O313" s="159"/>
      <c r="P313" s="160"/>
      <c r="Q313" s="151"/>
      <c r="R313" s="152"/>
      <c r="S313" s="161"/>
      <c r="T313" s="162"/>
      <c r="V313" s="34">
        <v>6</v>
      </c>
      <c r="W313" s="6" t="str">
        <f>C313</f>
        <v>------</v>
      </c>
      <c r="X313" s="10" t="s">
        <v>10</v>
      </c>
      <c r="Y313" s="35" t="str">
        <f>C309</f>
        <v>------</v>
      </c>
      <c r="Z313" s="36"/>
      <c r="AA313" s="37"/>
      <c r="AB313" s="37"/>
      <c r="AC313" s="37"/>
      <c r="AD313" s="38"/>
      <c r="AE313" s="74" t="str">
        <f t="shared" si="234"/>
        <v>0</v>
      </c>
      <c r="AF313" s="14" t="s">
        <v>7</v>
      </c>
      <c r="AG313" s="19" t="str">
        <f t="shared" si="235"/>
        <v>0</v>
      </c>
      <c r="AJ313">
        <f>IF(ISBLANK(U312), A312,0)</f>
        <v>0</v>
      </c>
      <c r="AK313">
        <f>IF(ISBLANK(U308), A308,0)</f>
        <v>0</v>
      </c>
      <c r="AO313" s="203"/>
      <c r="AP313" s="50" t="str">
        <f t="shared" si="236"/>
        <v>0</v>
      </c>
      <c r="AQ313" s="49" t="str">
        <f t="shared" si="237"/>
        <v>0</v>
      </c>
      <c r="AR313" s="93">
        <f t="shared" si="238"/>
        <v>0</v>
      </c>
    </row>
    <row r="314" spans="1:46">
      <c r="A314" s="128"/>
      <c r="B314" s="130">
        <v>4</v>
      </c>
      <c r="C314" s="20" t="str">
        <f>IF(A314&gt;0,IF(VLOOKUP(A314,seznam!$A$2:$C$37,3)&gt;0,VLOOKUP(A314,seznam!$A$2:$C$37,3),"------"),"------")</f>
        <v>------</v>
      </c>
      <c r="D314" s="132" t="str">
        <f>O308</f>
        <v>0</v>
      </c>
      <c r="E314" s="132" t="str">
        <f>N308</f>
        <v>:</v>
      </c>
      <c r="F314" s="134" t="str">
        <f>M308</f>
        <v>0</v>
      </c>
      <c r="G314" s="136" t="str">
        <f>O310</f>
        <v>0</v>
      </c>
      <c r="H314" s="132" t="str">
        <f>N310</f>
        <v>:</v>
      </c>
      <c r="I314" s="134" t="str">
        <f>M310</f>
        <v>0</v>
      </c>
      <c r="J314" s="136" t="str">
        <f>O312</f>
        <v>0</v>
      </c>
      <c r="K314" s="132" t="str">
        <f>N312</f>
        <v>:</v>
      </c>
      <c r="L314" s="134" t="str">
        <f>M312</f>
        <v>0</v>
      </c>
      <c r="M314" s="138"/>
      <c r="N314" s="139"/>
      <c r="O314" s="140"/>
      <c r="P314" s="144">
        <f>D314+G314+J314</f>
        <v>0</v>
      </c>
      <c r="Q314" s="132" t="s">
        <v>7</v>
      </c>
      <c r="R314" s="134">
        <f>F314+I314+L314</f>
        <v>0</v>
      </c>
      <c r="S314" s="146">
        <f>IF(D314&gt;F314,2,IF(AND(D314&lt;F314,E314=":"),1,0))+IF(G314&gt;I314,2,IF(AND(G314&lt;I314,H314=":"),1,0))+IF(J314&gt;L314,2,IF(AND(J314&lt;L314,K314=":"),1,0))</f>
        <v>0</v>
      </c>
      <c r="T314" s="148"/>
      <c r="AM314">
        <f>A314</f>
        <v>0</v>
      </c>
      <c r="AN314" t="str">
        <f>IF(ISBLANK(  T314),"",T314)</f>
        <v/>
      </c>
      <c r="AO314" s="203"/>
      <c r="AP314" s="47"/>
      <c r="AR314" s="93"/>
      <c r="AS314" s="75">
        <f ca="1">IF($AJ308=INDIRECT(ADDRESS(ROW(),1)),$AR308,0)+IF($AJ309=INDIRECT(ADDRESS(ROW(),1)),$AR309,0)+IF($AJ310=INDIRECT(ADDRESS(ROW(),1)),$AR310,0)+IF($AJ311=INDIRECT(ADDRESS(ROW(),1)),$AR311,0)+IF($AJ312=INDIRECT(ADDRESS(ROW(),1)),$AR312,0)+IF($AJ313=INDIRECT(ADDRESS(ROW(),1)),$AR313,0)+IF($AK308=INDIRECT(ADDRESS(ROW(),1)),-$AR308,0)+IF($AK309=INDIRECT(ADDRESS(ROW(),1)),-$AR309,0)+IF($AK310=INDIRECT(ADDRESS(ROW(),1)),-$AR310,0)+IF($AK311=INDIRECT(ADDRESS(ROW(),1)),-$AR311,0)+IF($AK312=INDIRECT(ADDRESS(ROW(),1)),-$AR312,0)+IF($AK313=INDIRECT(ADDRESS(ROW(),1)),-$AR313,0)</f>
        <v>0</v>
      </c>
      <c r="AT314" t="str">
        <f>IF($A314&gt;0,IF(VLOOKUP($A314,seznam!$A$2:$C$152,2)&gt;0,VLOOKUP($A314,seznam!$A$2:$C$152,2),"------"),"------")</f>
        <v>------</v>
      </c>
    </row>
    <row r="315" spans="1:46" ht="13.5" thickBot="1">
      <c r="A315" s="129"/>
      <c r="B315" s="131"/>
      <c r="C315" s="41" t="str">
        <f>IF(A314&gt;0,IF(VLOOKUP(A314,seznam!$A$2:$C$37,2)&gt;0,VLOOKUP(A314,seznam!$A$2:$C$37,2),"------"),"------")</f>
        <v>------</v>
      </c>
      <c r="D315" s="133"/>
      <c r="E315" s="133"/>
      <c r="F315" s="135"/>
      <c r="G315" s="137"/>
      <c r="H315" s="133"/>
      <c r="I315" s="135"/>
      <c r="J315" s="137"/>
      <c r="K315" s="133"/>
      <c r="L315" s="135"/>
      <c r="M315" s="141"/>
      <c r="N315" s="142"/>
      <c r="O315" s="143"/>
      <c r="P315" s="145"/>
      <c r="Q315" s="133"/>
      <c r="R315" s="135"/>
      <c r="S315" s="147"/>
      <c r="T315" s="149"/>
      <c r="AO315" s="203"/>
      <c r="AP315" s="47"/>
      <c r="AR315" s="93"/>
    </row>
    <row r="316" spans="1:46" ht="13.5" thickBot="1">
      <c r="T316" s="53"/>
      <c r="AO316" s="82"/>
      <c r="AR316" s="93"/>
    </row>
    <row r="317" spans="1:46" ht="13.5" thickBot="1">
      <c r="A317" s="44" t="s">
        <v>2</v>
      </c>
      <c r="B317" s="126" t="s">
        <v>184</v>
      </c>
      <c r="C317" s="127"/>
      <c r="D317" s="168">
        <v>1</v>
      </c>
      <c r="E317" s="169"/>
      <c r="F317" s="170"/>
      <c r="G317" s="171">
        <v>2</v>
      </c>
      <c r="H317" s="169"/>
      <c r="I317" s="170"/>
      <c r="J317" s="171">
        <v>3</v>
      </c>
      <c r="K317" s="169"/>
      <c r="L317" s="170"/>
      <c r="M317" s="171">
        <v>4</v>
      </c>
      <c r="N317" s="169"/>
      <c r="O317" s="172"/>
      <c r="P317" s="168" t="s">
        <v>4</v>
      </c>
      <c r="Q317" s="173"/>
      <c r="R317" s="174"/>
      <c r="S317" s="51" t="s">
        <v>5</v>
      </c>
      <c r="T317" s="54" t="s">
        <v>6</v>
      </c>
      <c r="AO317" s="83" t="s">
        <v>6</v>
      </c>
      <c r="AR317" s="93"/>
    </row>
    <row r="318" spans="1:46" ht="13.5" thickBot="1">
      <c r="A318" s="175"/>
      <c r="B318" s="176">
        <v>1</v>
      </c>
      <c r="C318" s="20" t="str">
        <f>IF(A318&gt;0,IF(VLOOKUP(A318,seznam!$A$2:$C$37,3)&gt;0,VLOOKUP(A318,seznam!$A$2:$C$37,3),"------"),"------")</f>
        <v>------</v>
      </c>
      <c r="D318" s="177"/>
      <c r="E318" s="178"/>
      <c r="F318" s="179"/>
      <c r="G318" s="180" t="str">
        <f>AE321</f>
        <v>0</v>
      </c>
      <c r="H318" s="181" t="str">
        <f>AF321</f>
        <v>:</v>
      </c>
      <c r="I318" s="182" t="str">
        <f>AG321</f>
        <v>0</v>
      </c>
      <c r="J318" s="180" t="str">
        <f>AG323</f>
        <v>0</v>
      </c>
      <c r="K318" s="181" t="str">
        <f>AF323</f>
        <v>:</v>
      </c>
      <c r="L318" s="182" t="str">
        <f>AE323</f>
        <v>0</v>
      </c>
      <c r="M318" s="180" t="str">
        <f>AE318</f>
        <v>0</v>
      </c>
      <c r="N318" s="181" t="str">
        <f>AF318</f>
        <v>:</v>
      </c>
      <c r="O318" s="183" t="str">
        <f>AG318</f>
        <v>0</v>
      </c>
      <c r="P318" s="184">
        <f>G318+J318+M318</f>
        <v>0</v>
      </c>
      <c r="Q318" s="181" t="s">
        <v>7</v>
      </c>
      <c r="R318" s="182">
        <f>I318+L318+O318</f>
        <v>0</v>
      </c>
      <c r="S318" s="163">
        <f>IF(G318&gt;I318,2,IF(AND(G318&lt;I318,H318=":"),1,0))+IF(J318&gt;L318,2,IF(AND(J318&lt;L318,K318=":"),1,0))+IF(M318&gt;O318,2,IF(AND(M318&lt;O318,N318=":"),1,0))</f>
        <v>0</v>
      </c>
      <c r="T318" s="164"/>
      <c r="V318" s="21">
        <v>1</v>
      </c>
      <c r="W318" s="4" t="str">
        <f>C319</f>
        <v>------</v>
      </c>
      <c r="X318" s="7" t="s">
        <v>10</v>
      </c>
      <c r="Y318" s="22" t="str">
        <f>C325</f>
        <v>------</v>
      </c>
      <c r="Z318" s="23"/>
      <c r="AA318" s="24"/>
      <c r="AB318" s="24"/>
      <c r="AC318" s="24"/>
      <c r="AD318" s="25"/>
      <c r="AE318" s="26" t="str">
        <f t="shared" ref="AE318:AE323" si="239">IF(OR(VALUE($AJ318)=0,VALUE($AK318)=0), "0",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)</f>
        <v>0</v>
      </c>
      <c r="AF318" s="11" t="s">
        <v>7</v>
      </c>
      <c r="AG318" s="12" t="str">
        <f t="shared" ref="AG318:AG323" si="240">IF(OR(VALUE($AJ318)=0,VALUE($AK318)=0), "0",IF(AND(LEN(Z318)&gt;0,MID(Z318,1,1)="-"),"1","0")+IF(AND(LEN(AA318)&gt;0,MID(AA318,1,1)="-"),"1","0")+IF(AND(LEN(AB318)&gt;0,MID(AB318,1,1)="-"),"1","0")+IF(AND(LEN(AC318)&gt;0,MID(AC318,1,1)="-"),"1","0")+IF(AND(LEN(AD318)&gt;0,MID(AD318,1,1)="-"),"1","0"))</f>
        <v>0</v>
      </c>
      <c r="AJ318">
        <f>IF(ISBLANK(U318), A318,0)</f>
        <v>0</v>
      </c>
      <c r="AK318">
        <f>IF(ISBLANK(U324), A324,0)</f>
        <v>0</v>
      </c>
      <c r="AM318">
        <f>A318</f>
        <v>0</v>
      </c>
      <c r="AN318" t="str">
        <f>IF(ISBLANK(  T318),"",T318)</f>
        <v/>
      </c>
      <c r="AO318" s="203"/>
      <c r="AP318" s="50" t="str">
        <f t="shared" ref="AP318:AP323" si="241">IF(OR(VALUE($AJ318)=0,VALUE($AK318)=0), "0",IF(LEN(Z318)&gt;0,IF(MID(Z318,1,1)&lt;&gt;"-",IF(ABS(Z318)&gt;9,ABS(Z318)+2,11),ABS(Z318)),0)+IF(LEN(AA318)&gt;0,IF(MID(AA318,1,1)&lt;&gt;"-",IF(ABS(AA318)&gt;9,ABS(AA318)+2,11),ABS(AA318)),0)+IF(LEN(AB318)&gt;0,IF(MID(AB318,1,1)&lt;&gt;"-",IF(ABS(AB318)&gt;9,ABS(AB318)+2,11),ABS(AB318)),0)+IF(LEN(AC318)&gt;0,IF(MID(AC318,1,1)&lt;&gt;"-",IF(ABS(AC318)&gt;9,ABS(AC318)+2,11),ABS(AC318)),0)+IF(LEN(AD318)&gt;0,IF(MID(AD318,1,1)&lt;&gt;"-",IF(ABS(AD318)&gt;9,ABS(AD318)+2,11),ABS(AD318)),0))</f>
        <v>0</v>
      </c>
      <c r="AQ318" s="49" t="str">
        <f t="shared" ref="AQ318:AQ323" si="242">IF(OR(VALUE($AJ318)=0,VALUE($AK318)=0), "0",IF(LEN(Z318)&gt;0,IF(MID(Z318,1,1)&lt;&gt;"-",Z318,IF(ABS(Z318)&gt;9,ABS(Z318)+2,11)),0)+IF(LEN(AA318)&gt;0,IF(MID(AA318,1,1)&lt;&gt;"-",AA318,IF(ABS(AA318)&gt;9,ABS(AA318)+2,11)),0)+IF(LEN(AB318)&gt;0,IF(MID(AB318,1,1)&lt;&gt;"-",AB318,IF(ABS(AB318)&gt;9,ABS(AB318)+2,11)),0)+IF(LEN(AC318)&gt;0,IF(MID(AC318,1,1)&lt;&gt;"-",AC318,IF(ABS(AC318)&gt;9,ABS(AC318)+2,11)),0)+IF(LEN(AD318)&gt;0,IF(MID(AD318,1,1)&lt;&gt;"-",AD318,IF(ABS(AD318)&gt;9,ABS(AD318)+2,11)),0))</f>
        <v>0</v>
      </c>
      <c r="AR318" s="93">
        <f>AP318-AQ318</f>
        <v>0</v>
      </c>
      <c r="AS318" s="75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T318" t="str">
        <f>IF($A318&gt;0,IF(VLOOKUP($A318,seznam!$A$2:$C$152,2)&gt;0,VLOOKUP($A318,seznam!$A$2:$C$152,2),"------"),"------")</f>
        <v>------</v>
      </c>
    </row>
    <row r="319" spans="1:46" ht="13.5" thickBot="1">
      <c r="A319" s="128"/>
      <c r="B319" s="150"/>
      <c r="C319" s="41" t="str">
        <f>IF(A318&gt;0,IF(VLOOKUP(A318,seznam!$A$2:$C$37,2)&gt;0,VLOOKUP(A318,seznam!$A$2:$C$37,2),"------"),"------")</f>
        <v>------</v>
      </c>
      <c r="D319" s="156"/>
      <c r="E319" s="156"/>
      <c r="F319" s="157"/>
      <c r="G319" s="153"/>
      <c r="H319" s="151"/>
      <c r="I319" s="152"/>
      <c r="J319" s="153"/>
      <c r="K319" s="151"/>
      <c r="L319" s="152"/>
      <c r="M319" s="153"/>
      <c r="N319" s="151"/>
      <c r="O319" s="159"/>
      <c r="P319" s="160"/>
      <c r="Q319" s="151"/>
      <c r="R319" s="152"/>
      <c r="S319" s="161"/>
      <c r="T319" s="162"/>
      <c r="V319" s="28">
        <v>2</v>
      </c>
      <c r="W319" s="5" t="str">
        <f>C321</f>
        <v>------</v>
      </c>
      <c r="X319" s="8" t="s">
        <v>10</v>
      </c>
      <c r="Y319" s="29" t="str">
        <f>C323</f>
        <v>------</v>
      </c>
      <c r="Z319" s="30"/>
      <c r="AA319" s="31"/>
      <c r="AB319" s="31"/>
      <c r="AC319" s="31"/>
      <c r="AD319" s="32"/>
      <c r="AE319" s="26" t="str">
        <f t="shared" si="239"/>
        <v>0</v>
      </c>
      <c r="AF319" s="13" t="s">
        <v>7</v>
      </c>
      <c r="AG319" s="12" t="str">
        <f t="shared" si="240"/>
        <v>0</v>
      </c>
      <c r="AJ319">
        <f>IF(ISBLANK(U320), A320,0)</f>
        <v>0</v>
      </c>
      <c r="AK319">
        <f>IF(ISBLANK(U322), A322,0)</f>
        <v>0</v>
      </c>
      <c r="AO319" s="203"/>
      <c r="AP319" s="50" t="str">
        <f t="shared" si="241"/>
        <v>0</v>
      </c>
      <c r="AQ319" s="49" t="str">
        <f t="shared" si="242"/>
        <v>0</v>
      </c>
      <c r="AR319" s="93">
        <f t="shared" ref="AR319:AR323" si="243">AP319-AQ319</f>
        <v>0</v>
      </c>
    </row>
    <row r="320" spans="1:46" ht="13.5" thickBot="1">
      <c r="A320" s="128"/>
      <c r="B320" s="130">
        <v>2</v>
      </c>
      <c r="C320" s="20" t="str">
        <f>IF(A320&gt;0,IF(VLOOKUP(A320,seznam!$A$2:$C$37,3)&gt;0,VLOOKUP(A320,seznam!$A$2:$C$37,3),"------"),"------")</f>
        <v>------</v>
      </c>
      <c r="D320" s="132" t="str">
        <f>I318</f>
        <v>0</v>
      </c>
      <c r="E320" s="132" t="str">
        <f>H318</f>
        <v>:</v>
      </c>
      <c r="F320" s="134" t="str">
        <f>G318</f>
        <v>0</v>
      </c>
      <c r="G320" s="138"/>
      <c r="H320" s="139"/>
      <c r="I320" s="154"/>
      <c r="J320" s="136" t="str">
        <f>AE319</f>
        <v>0</v>
      </c>
      <c r="K320" s="132" t="str">
        <f>AF319</f>
        <v>:</v>
      </c>
      <c r="L320" s="134" t="str">
        <f>AG319</f>
        <v>0</v>
      </c>
      <c r="M320" s="136" t="str">
        <f>AE322</f>
        <v>0</v>
      </c>
      <c r="N320" s="132" t="str">
        <f>AF322</f>
        <v>:</v>
      </c>
      <c r="O320" s="158" t="str">
        <f>AG322</f>
        <v>0</v>
      </c>
      <c r="P320" s="144">
        <f>D320+J320+M320</f>
        <v>0</v>
      </c>
      <c r="Q320" s="132" t="s">
        <v>7</v>
      </c>
      <c r="R320" s="134">
        <f>F320+L320+O320</f>
        <v>0</v>
      </c>
      <c r="S320" s="146">
        <f>IF(D320&gt;F320,2,IF(AND(D320&lt;F320,E320=":"),1,0))+IF(J320&gt;L320,2,IF(AND(J320&lt;L320,K320=":"),1,0))+IF(M320&gt;O320,2,IF(AND(M320&lt;O320,N320=":"),1,0))</f>
        <v>0</v>
      </c>
      <c r="T320" s="148"/>
      <c r="V320" s="28">
        <v>3</v>
      </c>
      <c r="W320" s="5" t="str">
        <f>C325</f>
        <v>------</v>
      </c>
      <c r="X320" s="9" t="s">
        <v>10</v>
      </c>
      <c r="Y320" s="29" t="str">
        <f>C323</f>
        <v>------</v>
      </c>
      <c r="Z320" s="30"/>
      <c r="AA320" s="31"/>
      <c r="AB320" s="31"/>
      <c r="AC320" s="31"/>
      <c r="AD320" s="32"/>
      <c r="AE320" s="26" t="str">
        <f t="shared" si="239"/>
        <v>0</v>
      </c>
      <c r="AF320" s="13" t="s">
        <v>7</v>
      </c>
      <c r="AG320" s="12" t="str">
        <f t="shared" si="240"/>
        <v>0</v>
      </c>
      <c r="AJ320">
        <f>IF(ISBLANK(U324), A324,0)</f>
        <v>0</v>
      </c>
      <c r="AK320">
        <f>IF(ISBLANK(U322), A322,0)</f>
        <v>0</v>
      </c>
      <c r="AM320">
        <f>A320</f>
        <v>0</v>
      </c>
      <c r="AN320" t="str">
        <f>IF(ISBLANK(  T320),"",T320)</f>
        <v/>
      </c>
      <c r="AO320" s="203"/>
      <c r="AP320" s="50" t="str">
        <f t="shared" si="241"/>
        <v>0</v>
      </c>
      <c r="AQ320" s="49" t="str">
        <f t="shared" si="242"/>
        <v>0</v>
      </c>
      <c r="AR320" s="93">
        <f t="shared" si="243"/>
        <v>0</v>
      </c>
      <c r="AS320" s="75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T320" t="str">
        <f>IF($A320&gt;0,IF(VLOOKUP($A320,seznam!$A$2:$C$152,2)&gt;0,VLOOKUP($A320,seznam!$A$2:$C$152,2),"------"),"------")</f>
        <v>------</v>
      </c>
    </row>
    <row r="321" spans="1:46" ht="13.5" thickBot="1">
      <c r="A321" s="128"/>
      <c r="B321" s="150"/>
      <c r="C321" s="41" t="str">
        <f>IF(A320&gt;0,IF(VLOOKUP(A320,seznam!$A$2:$C$37,2)&gt;0,VLOOKUP(A320,seznam!$A$2:$C$37,2),"------"),"------")</f>
        <v>------</v>
      </c>
      <c r="D321" s="151"/>
      <c r="E321" s="151"/>
      <c r="F321" s="152"/>
      <c r="G321" s="155"/>
      <c r="H321" s="156"/>
      <c r="I321" s="157"/>
      <c r="J321" s="153"/>
      <c r="K321" s="151"/>
      <c r="L321" s="152"/>
      <c r="M321" s="153"/>
      <c r="N321" s="151"/>
      <c r="O321" s="159"/>
      <c r="P321" s="165"/>
      <c r="Q321" s="166"/>
      <c r="R321" s="167"/>
      <c r="S321" s="161"/>
      <c r="T321" s="162"/>
      <c r="V321" s="28">
        <v>4</v>
      </c>
      <c r="W321" s="5" t="str">
        <f>C319</f>
        <v>------</v>
      </c>
      <c r="X321" s="8" t="s">
        <v>10</v>
      </c>
      <c r="Y321" s="29" t="str">
        <f>C321</f>
        <v>------</v>
      </c>
      <c r="Z321" s="30"/>
      <c r="AA321" s="31"/>
      <c r="AB321" s="31"/>
      <c r="AC321" s="31"/>
      <c r="AD321" s="32"/>
      <c r="AE321" s="26" t="str">
        <f t="shared" si="239"/>
        <v>0</v>
      </c>
      <c r="AF321" s="13" t="s">
        <v>7</v>
      </c>
      <c r="AG321" s="12" t="str">
        <f t="shared" si="240"/>
        <v>0</v>
      </c>
      <c r="AJ321">
        <f>IF(ISBLANK(U318), A318,0)</f>
        <v>0</v>
      </c>
      <c r="AK321">
        <f>IF(ISBLANK(U320), A320,0)</f>
        <v>0</v>
      </c>
      <c r="AO321" s="203"/>
      <c r="AP321" s="50" t="str">
        <f t="shared" si="241"/>
        <v>0</v>
      </c>
      <c r="AQ321" s="49" t="str">
        <f t="shared" si="242"/>
        <v>0</v>
      </c>
      <c r="AR321" s="93">
        <f t="shared" si="243"/>
        <v>0</v>
      </c>
    </row>
    <row r="322" spans="1:46" ht="13.5" thickBot="1">
      <c r="A322" s="128"/>
      <c r="B322" s="130">
        <v>3</v>
      </c>
      <c r="C322" s="20" t="str">
        <f>IF(A322&gt;0,IF(VLOOKUP(A322,seznam!$A$2:$C$37,3)&gt;0,VLOOKUP(A322,seznam!$A$2:$C$37,3),"------"),"------")</f>
        <v>------</v>
      </c>
      <c r="D322" s="132" t="str">
        <f>L318</f>
        <v>0</v>
      </c>
      <c r="E322" s="132" t="str">
        <f>K318</f>
        <v>:</v>
      </c>
      <c r="F322" s="134" t="str">
        <f>J318</f>
        <v>0</v>
      </c>
      <c r="G322" s="136" t="str">
        <f>L320</f>
        <v>0</v>
      </c>
      <c r="H322" s="132" t="str">
        <f>K320</f>
        <v>:</v>
      </c>
      <c r="I322" s="134" t="str">
        <f>J320</f>
        <v>0</v>
      </c>
      <c r="J322" s="138"/>
      <c r="K322" s="139"/>
      <c r="L322" s="154"/>
      <c r="M322" s="136" t="str">
        <f>AG320</f>
        <v>0</v>
      </c>
      <c r="N322" s="132" t="str">
        <f>AF320</f>
        <v>:</v>
      </c>
      <c r="O322" s="158" t="str">
        <f>AE320</f>
        <v>0</v>
      </c>
      <c r="P322" s="144">
        <f>D322+G322+M322</f>
        <v>0</v>
      </c>
      <c r="Q322" s="132" t="s">
        <v>7</v>
      </c>
      <c r="R322" s="134">
        <f>F322+I322+O322</f>
        <v>0</v>
      </c>
      <c r="S322" s="146">
        <f>IF(D322&gt;F322,2,IF(AND(D322&lt;F322,E322=":"),1,0))+IF(G322&gt;I322,2,IF(AND(G322&lt;I322,H322=":"),1,0))+IF(M322&gt;O322,2,IF(AND(M322&lt;O322,N322=":"),1,0))</f>
        <v>0</v>
      </c>
      <c r="T322" s="148"/>
      <c r="V322" s="28">
        <v>5</v>
      </c>
      <c r="W322" s="5" t="str">
        <f>C321</f>
        <v>------</v>
      </c>
      <c r="X322" s="8" t="s">
        <v>10</v>
      </c>
      <c r="Y322" s="29" t="str">
        <f>C325</f>
        <v>------</v>
      </c>
      <c r="Z322" s="30"/>
      <c r="AA322" s="31"/>
      <c r="AB322" s="31"/>
      <c r="AC322" s="31"/>
      <c r="AD322" s="32"/>
      <c r="AE322" s="26" t="str">
        <f t="shared" si="239"/>
        <v>0</v>
      </c>
      <c r="AF322" s="13" t="s">
        <v>7</v>
      </c>
      <c r="AG322" s="12" t="str">
        <f t="shared" si="240"/>
        <v>0</v>
      </c>
      <c r="AJ322">
        <f>IF(ISBLANK(U320), A320,0)</f>
        <v>0</v>
      </c>
      <c r="AK322">
        <f>IF(ISBLANK(U324), A324,0)</f>
        <v>0</v>
      </c>
      <c r="AM322">
        <f>A322</f>
        <v>0</v>
      </c>
      <c r="AN322" t="str">
        <f>IF(ISBLANK(  T322),"",T322)</f>
        <v/>
      </c>
      <c r="AO322" s="203"/>
      <c r="AP322" s="50" t="str">
        <f t="shared" si="241"/>
        <v>0</v>
      </c>
      <c r="AQ322" s="49" t="str">
        <f t="shared" si="242"/>
        <v>0</v>
      </c>
      <c r="AR322" s="93">
        <f t="shared" si="243"/>
        <v>0</v>
      </c>
      <c r="AS322" s="75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T322" t="str">
        <f>IF($A322&gt;0,IF(VLOOKUP($A322,seznam!$A$2:$C$152,2)&gt;0,VLOOKUP($A322,seznam!$A$2:$C$152,2),"------"),"------")</f>
        <v>------</v>
      </c>
    </row>
    <row r="323" spans="1:46" ht="13.5" thickBot="1">
      <c r="A323" s="128"/>
      <c r="B323" s="150"/>
      <c r="C323" s="41" t="str">
        <f>IF(A322&gt;0,IF(VLOOKUP(A322,seznam!$A$2:$C$37,2)&gt;0,VLOOKUP(A322,seznam!$A$2:$C$37,2),"------"),"------")</f>
        <v>------</v>
      </c>
      <c r="D323" s="151"/>
      <c r="E323" s="151"/>
      <c r="F323" s="152"/>
      <c r="G323" s="153"/>
      <c r="H323" s="151"/>
      <c r="I323" s="152"/>
      <c r="J323" s="155"/>
      <c r="K323" s="156"/>
      <c r="L323" s="157"/>
      <c r="M323" s="153"/>
      <c r="N323" s="151"/>
      <c r="O323" s="159"/>
      <c r="P323" s="160"/>
      <c r="Q323" s="151"/>
      <c r="R323" s="152"/>
      <c r="S323" s="161"/>
      <c r="T323" s="162"/>
      <c r="V323" s="34">
        <v>6</v>
      </c>
      <c r="W323" s="6" t="str">
        <f>C323</f>
        <v>------</v>
      </c>
      <c r="X323" s="10" t="s">
        <v>10</v>
      </c>
      <c r="Y323" s="35" t="str">
        <f>C319</f>
        <v>------</v>
      </c>
      <c r="Z323" s="36"/>
      <c r="AA323" s="37"/>
      <c r="AB323" s="37"/>
      <c r="AC323" s="37"/>
      <c r="AD323" s="38"/>
      <c r="AE323" s="74" t="str">
        <f t="shared" si="239"/>
        <v>0</v>
      </c>
      <c r="AF323" s="14" t="s">
        <v>7</v>
      </c>
      <c r="AG323" s="19" t="str">
        <f t="shared" si="240"/>
        <v>0</v>
      </c>
      <c r="AJ323">
        <f>IF(ISBLANK(U322), A322,0)</f>
        <v>0</v>
      </c>
      <c r="AK323">
        <f>IF(ISBLANK(U318), A318,0)</f>
        <v>0</v>
      </c>
      <c r="AO323" s="203"/>
      <c r="AP323" s="50" t="str">
        <f t="shared" si="241"/>
        <v>0</v>
      </c>
      <c r="AQ323" s="49" t="str">
        <f t="shared" si="242"/>
        <v>0</v>
      </c>
      <c r="AR323" s="93">
        <f t="shared" si="243"/>
        <v>0</v>
      </c>
    </row>
    <row r="324" spans="1:46">
      <c r="A324" s="128"/>
      <c r="B324" s="130">
        <v>4</v>
      </c>
      <c r="C324" s="20" t="str">
        <f>IF(A324&gt;0,IF(VLOOKUP(A324,seznam!$A$2:$C$37,3)&gt;0,VLOOKUP(A324,seznam!$A$2:$C$37,3),"------"),"------")</f>
        <v>------</v>
      </c>
      <c r="D324" s="132" t="str">
        <f>O318</f>
        <v>0</v>
      </c>
      <c r="E324" s="132" t="str">
        <f>N318</f>
        <v>:</v>
      </c>
      <c r="F324" s="134" t="str">
        <f>M318</f>
        <v>0</v>
      </c>
      <c r="G324" s="136" t="str">
        <f>O320</f>
        <v>0</v>
      </c>
      <c r="H324" s="132" t="str">
        <f>N320</f>
        <v>:</v>
      </c>
      <c r="I324" s="134" t="str">
        <f>M320</f>
        <v>0</v>
      </c>
      <c r="J324" s="136" t="str">
        <f>O322</f>
        <v>0</v>
      </c>
      <c r="K324" s="132" t="str">
        <f>N322</f>
        <v>:</v>
      </c>
      <c r="L324" s="134" t="str">
        <f>M322</f>
        <v>0</v>
      </c>
      <c r="M324" s="138"/>
      <c r="N324" s="139"/>
      <c r="O324" s="140"/>
      <c r="P324" s="144">
        <f>D324+G324+J324</f>
        <v>0</v>
      </c>
      <c r="Q324" s="132" t="s">
        <v>7</v>
      </c>
      <c r="R324" s="134">
        <f>F324+I324+L324</f>
        <v>0</v>
      </c>
      <c r="S324" s="146">
        <f>IF(D324&gt;F324,2,IF(AND(D324&lt;F324,E324=":"),1,0))+IF(G324&gt;I324,2,IF(AND(G324&lt;I324,H324=":"),1,0))+IF(J324&gt;L324,2,IF(AND(J324&lt;L324,K324=":"),1,0))</f>
        <v>0</v>
      </c>
      <c r="T324" s="148"/>
      <c r="AM324">
        <f>A324</f>
        <v>0</v>
      </c>
      <c r="AN324" t="str">
        <f>IF(ISBLANK(  T324),"",T324)</f>
        <v/>
      </c>
      <c r="AO324" s="203"/>
      <c r="AP324" s="47"/>
      <c r="AR324" s="93"/>
      <c r="AS324" s="75">
        <f ca="1">IF($AJ318=INDIRECT(ADDRESS(ROW(),1)),$AR318,0)+IF($AJ319=INDIRECT(ADDRESS(ROW(),1)),$AR319,0)+IF($AJ320=INDIRECT(ADDRESS(ROW(),1)),$AR320,0)+IF($AJ321=INDIRECT(ADDRESS(ROW(),1)),$AR321,0)+IF($AJ322=INDIRECT(ADDRESS(ROW(),1)),$AR322,0)+IF($AJ323=INDIRECT(ADDRESS(ROW(),1)),$AR323,0)+IF($AK318=INDIRECT(ADDRESS(ROW(),1)),-$AR318,0)+IF($AK319=INDIRECT(ADDRESS(ROW(),1)),-$AR319,0)+IF($AK320=INDIRECT(ADDRESS(ROW(),1)),-$AR320,0)+IF($AK321=INDIRECT(ADDRESS(ROW(),1)),-$AR321,0)+IF($AK322=INDIRECT(ADDRESS(ROW(),1)),-$AR322,0)+IF($AK323=INDIRECT(ADDRESS(ROW(),1)),-$AR323,0)</f>
        <v>0</v>
      </c>
      <c r="AT324" t="str">
        <f>IF($A324&gt;0,IF(VLOOKUP($A324,seznam!$A$2:$C$152,2)&gt;0,VLOOKUP($A324,seznam!$A$2:$C$152,2),"------"),"------")</f>
        <v>------</v>
      </c>
    </row>
    <row r="325" spans="1:46" ht="13.5" thickBot="1">
      <c r="A325" s="129"/>
      <c r="B325" s="131"/>
      <c r="C325" s="41" t="str">
        <f>IF(A324&gt;0,IF(VLOOKUP(A324,seznam!$A$2:$C$37,2)&gt;0,VLOOKUP(A324,seznam!$A$2:$C$37,2),"------"),"------")</f>
        <v>------</v>
      </c>
      <c r="D325" s="133"/>
      <c r="E325" s="133"/>
      <c r="F325" s="135"/>
      <c r="G325" s="137"/>
      <c r="H325" s="133"/>
      <c r="I325" s="135"/>
      <c r="J325" s="137"/>
      <c r="K325" s="133"/>
      <c r="L325" s="135"/>
      <c r="M325" s="141"/>
      <c r="N325" s="142"/>
      <c r="O325" s="143"/>
      <c r="P325" s="145"/>
      <c r="Q325" s="133"/>
      <c r="R325" s="135"/>
      <c r="S325" s="147"/>
      <c r="T325" s="149"/>
      <c r="AO325" s="203"/>
      <c r="AP325" s="47"/>
      <c r="AR325" s="93"/>
    </row>
    <row r="326" spans="1:46" ht="13.5" thickBot="1">
      <c r="T326" s="53"/>
      <c r="AO326" s="82"/>
      <c r="AR326" s="93"/>
    </row>
    <row r="327" spans="1:46" ht="13.5" thickBot="1">
      <c r="A327" s="44" t="s">
        <v>2</v>
      </c>
      <c r="B327" s="126" t="s">
        <v>185</v>
      </c>
      <c r="C327" s="127"/>
      <c r="D327" s="168">
        <v>1</v>
      </c>
      <c r="E327" s="169"/>
      <c r="F327" s="170"/>
      <c r="G327" s="171">
        <v>2</v>
      </c>
      <c r="H327" s="169"/>
      <c r="I327" s="170"/>
      <c r="J327" s="171">
        <v>3</v>
      </c>
      <c r="K327" s="169"/>
      <c r="L327" s="170"/>
      <c r="M327" s="171">
        <v>4</v>
      </c>
      <c r="N327" s="169"/>
      <c r="O327" s="172"/>
      <c r="P327" s="168" t="s">
        <v>4</v>
      </c>
      <c r="Q327" s="173"/>
      <c r="R327" s="174"/>
      <c r="S327" s="51" t="s">
        <v>5</v>
      </c>
      <c r="T327" s="54" t="s">
        <v>6</v>
      </c>
      <c r="AO327" s="83" t="s">
        <v>6</v>
      </c>
      <c r="AR327" s="93"/>
    </row>
    <row r="328" spans="1:46" ht="13.5" thickBot="1">
      <c r="A328" s="175"/>
      <c r="B328" s="176">
        <v>1</v>
      </c>
      <c r="C328" s="20" t="str">
        <f>IF(A328&gt;0,IF(VLOOKUP(A328,seznam!$A$2:$C$37,3)&gt;0,VLOOKUP(A328,seznam!$A$2:$C$37,3),"------"),"------")</f>
        <v>------</v>
      </c>
      <c r="D328" s="177"/>
      <c r="E328" s="178"/>
      <c r="F328" s="179"/>
      <c r="G328" s="180" t="str">
        <f>AE331</f>
        <v>0</v>
      </c>
      <c r="H328" s="181" t="str">
        <f>AF331</f>
        <v>:</v>
      </c>
      <c r="I328" s="182" t="str">
        <f>AG331</f>
        <v>0</v>
      </c>
      <c r="J328" s="180" t="str">
        <f>AG333</f>
        <v>0</v>
      </c>
      <c r="K328" s="181" t="str">
        <f>AF333</f>
        <v>:</v>
      </c>
      <c r="L328" s="182" t="str">
        <f>AE333</f>
        <v>0</v>
      </c>
      <c r="M328" s="180" t="str">
        <f>AE328</f>
        <v>0</v>
      </c>
      <c r="N328" s="181" t="str">
        <f>AF328</f>
        <v>:</v>
      </c>
      <c r="O328" s="183" t="str">
        <f>AG328</f>
        <v>0</v>
      </c>
      <c r="P328" s="184">
        <f>G328+J328+M328</f>
        <v>0</v>
      </c>
      <c r="Q328" s="181" t="s">
        <v>7</v>
      </c>
      <c r="R328" s="182">
        <f>I328+L328+O328</f>
        <v>0</v>
      </c>
      <c r="S328" s="163">
        <f>IF(G328&gt;I328,2,IF(AND(G328&lt;I328,H328=":"),1,0))+IF(J328&gt;L328,2,IF(AND(J328&lt;L328,K328=":"),1,0))+IF(M328&gt;O328,2,IF(AND(M328&lt;O328,N328=":"),1,0))</f>
        <v>0</v>
      </c>
      <c r="T328" s="164"/>
      <c r="V328" s="21">
        <v>1</v>
      </c>
      <c r="W328" s="4" t="str">
        <f>C329</f>
        <v>------</v>
      </c>
      <c r="X328" s="7" t="s">
        <v>10</v>
      </c>
      <c r="Y328" s="22" t="str">
        <f>C335</f>
        <v>------</v>
      </c>
      <c r="Z328" s="23"/>
      <c r="AA328" s="24"/>
      <c r="AB328" s="24"/>
      <c r="AC328" s="24"/>
      <c r="AD328" s="25"/>
      <c r="AE328" s="26" t="str">
        <f t="shared" ref="AE328:AE333" si="244">IF(OR(VALUE($AJ328)=0,VALUE($AK328)=0), "0",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)</f>
        <v>0</v>
      </c>
      <c r="AF328" s="11" t="s">
        <v>7</v>
      </c>
      <c r="AG328" s="12" t="str">
        <f t="shared" ref="AG328:AG333" si="245">IF(OR(VALUE($AJ328)=0,VALUE($AK328)=0), "0",IF(AND(LEN(Z328)&gt;0,MID(Z328,1,1)="-"),"1","0")+IF(AND(LEN(AA328)&gt;0,MID(AA328,1,1)="-"),"1","0")+IF(AND(LEN(AB328)&gt;0,MID(AB328,1,1)="-"),"1","0")+IF(AND(LEN(AC328)&gt;0,MID(AC328,1,1)="-"),"1","0")+IF(AND(LEN(AD328)&gt;0,MID(AD328,1,1)="-"),"1","0"))</f>
        <v>0</v>
      </c>
      <c r="AJ328">
        <f>IF(ISBLANK(U328), A328,0)</f>
        <v>0</v>
      </c>
      <c r="AK328">
        <f>IF(ISBLANK(U334), A334,0)</f>
        <v>0</v>
      </c>
      <c r="AM328">
        <f>A328</f>
        <v>0</v>
      </c>
      <c r="AN328" t="str">
        <f>IF(ISBLANK(  T328),"",T328)</f>
        <v/>
      </c>
      <c r="AO328" s="203"/>
      <c r="AP328" s="50" t="str">
        <f t="shared" ref="AP328:AP333" si="246">IF(OR(VALUE($AJ328)=0,VALUE($AK328)=0), "0",IF(LEN(Z328)&gt;0,IF(MID(Z328,1,1)&lt;&gt;"-",IF(ABS(Z328)&gt;9,ABS(Z328)+2,11),ABS(Z328)),0)+IF(LEN(AA328)&gt;0,IF(MID(AA328,1,1)&lt;&gt;"-",IF(ABS(AA328)&gt;9,ABS(AA328)+2,11),ABS(AA328)),0)+IF(LEN(AB328)&gt;0,IF(MID(AB328,1,1)&lt;&gt;"-",IF(ABS(AB328)&gt;9,ABS(AB328)+2,11),ABS(AB328)),0)+IF(LEN(AC328)&gt;0,IF(MID(AC328,1,1)&lt;&gt;"-",IF(ABS(AC328)&gt;9,ABS(AC328)+2,11),ABS(AC328)),0)+IF(LEN(AD328)&gt;0,IF(MID(AD328,1,1)&lt;&gt;"-",IF(ABS(AD328)&gt;9,ABS(AD328)+2,11),ABS(AD328)),0))</f>
        <v>0</v>
      </c>
      <c r="AQ328" s="49" t="str">
        <f t="shared" ref="AQ328:AQ333" si="247">IF(OR(VALUE($AJ328)=0,VALUE($AK328)=0), "0",IF(LEN(Z328)&gt;0,IF(MID(Z328,1,1)&lt;&gt;"-",Z328,IF(ABS(Z328)&gt;9,ABS(Z328)+2,11)),0)+IF(LEN(AA328)&gt;0,IF(MID(AA328,1,1)&lt;&gt;"-",AA328,IF(ABS(AA328)&gt;9,ABS(AA328)+2,11)),0)+IF(LEN(AB328)&gt;0,IF(MID(AB328,1,1)&lt;&gt;"-",AB328,IF(ABS(AB328)&gt;9,ABS(AB328)+2,11)),0)+IF(LEN(AC328)&gt;0,IF(MID(AC328,1,1)&lt;&gt;"-",AC328,IF(ABS(AC328)&gt;9,ABS(AC328)+2,11)),0)+IF(LEN(AD328)&gt;0,IF(MID(AD328,1,1)&lt;&gt;"-",AD328,IF(ABS(AD328)&gt;9,ABS(AD328)+2,11)),0))</f>
        <v>0</v>
      </c>
      <c r="AR328" s="93">
        <f>AP328-AQ328</f>
        <v>0</v>
      </c>
      <c r="AS328" s="75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T328" t="str">
        <f>IF($A328&gt;0,IF(VLOOKUP($A328,seznam!$A$2:$C$152,2)&gt;0,VLOOKUP($A328,seznam!$A$2:$C$152,2),"------"),"------")</f>
        <v>------</v>
      </c>
    </row>
    <row r="329" spans="1:46" ht="13.5" thickBot="1">
      <c r="A329" s="128"/>
      <c r="B329" s="150"/>
      <c r="C329" s="41" t="str">
        <f>IF(A328&gt;0,IF(VLOOKUP(A328,seznam!$A$2:$C$37,2)&gt;0,VLOOKUP(A328,seznam!$A$2:$C$37,2),"------"),"------")</f>
        <v>------</v>
      </c>
      <c r="D329" s="156"/>
      <c r="E329" s="156"/>
      <c r="F329" s="157"/>
      <c r="G329" s="153"/>
      <c r="H329" s="151"/>
      <c r="I329" s="152"/>
      <c r="J329" s="153"/>
      <c r="K329" s="151"/>
      <c r="L329" s="152"/>
      <c r="M329" s="153"/>
      <c r="N329" s="151"/>
      <c r="O329" s="159"/>
      <c r="P329" s="160"/>
      <c r="Q329" s="151"/>
      <c r="R329" s="152"/>
      <c r="S329" s="161"/>
      <c r="T329" s="162"/>
      <c r="V329" s="28">
        <v>2</v>
      </c>
      <c r="W329" s="5" t="str">
        <f>C331</f>
        <v>------</v>
      </c>
      <c r="X329" s="8" t="s">
        <v>10</v>
      </c>
      <c r="Y329" s="29" t="str">
        <f>C333</f>
        <v>------</v>
      </c>
      <c r="Z329" s="30"/>
      <c r="AA329" s="31"/>
      <c r="AB329" s="31"/>
      <c r="AC329" s="31"/>
      <c r="AD329" s="32"/>
      <c r="AE329" s="26" t="str">
        <f t="shared" si="244"/>
        <v>0</v>
      </c>
      <c r="AF329" s="13" t="s">
        <v>7</v>
      </c>
      <c r="AG329" s="12" t="str">
        <f t="shared" si="245"/>
        <v>0</v>
      </c>
      <c r="AJ329">
        <f>IF(ISBLANK(U330), A330,0)</f>
        <v>0</v>
      </c>
      <c r="AK329">
        <f>IF(ISBLANK(U332), A332,0)</f>
        <v>0</v>
      </c>
      <c r="AO329" s="203"/>
      <c r="AP329" s="50" t="str">
        <f t="shared" si="246"/>
        <v>0</v>
      </c>
      <c r="AQ329" s="49" t="str">
        <f t="shared" si="247"/>
        <v>0</v>
      </c>
      <c r="AR329" s="93">
        <f t="shared" ref="AR329:AR333" si="248">AP329-AQ329</f>
        <v>0</v>
      </c>
    </row>
    <row r="330" spans="1:46" ht="13.5" thickBot="1">
      <c r="A330" s="128"/>
      <c r="B330" s="130">
        <v>2</v>
      </c>
      <c r="C330" s="20" t="str">
        <f>IF(A330&gt;0,IF(VLOOKUP(A330,seznam!$A$2:$C$37,3)&gt;0,VLOOKUP(A330,seznam!$A$2:$C$37,3),"------"),"------")</f>
        <v>------</v>
      </c>
      <c r="D330" s="132" t="str">
        <f>I328</f>
        <v>0</v>
      </c>
      <c r="E330" s="132" t="str">
        <f>H328</f>
        <v>:</v>
      </c>
      <c r="F330" s="134" t="str">
        <f>G328</f>
        <v>0</v>
      </c>
      <c r="G330" s="138"/>
      <c r="H330" s="139"/>
      <c r="I330" s="154"/>
      <c r="J330" s="136" t="str">
        <f>AE329</f>
        <v>0</v>
      </c>
      <c r="K330" s="132" t="str">
        <f>AF329</f>
        <v>:</v>
      </c>
      <c r="L330" s="134" t="str">
        <f>AG329</f>
        <v>0</v>
      </c>
      <c r="M330" s="136" t="str">
        <f>AE332</f>
        <v>0</v>
      </c>
      <c r="N330" s="132" t="str">
        <f>AF332</f>
        <v>:</v>
      </c>
      <c r="O330" s="158" t="str">
        <f>AG332</f>
        <v>0</v>
      </c>
      <c r="P330" s="144">
        <f>D330+J330+M330</f>
        <v>0</v>
      </c>
      <c r="Q330" s="132" t="s">
        <v>7</v>
      </c>
      <c r="R330" s="134">
        <f>F330+L330+O330</f>
        <v>0</v>
      </c>
      <c r="S330" s="146">
        <f>IF(D330&gt;F330,2,IF(AND(D330&lt;F330,E330=":"),1,0))+IF(J330&gt;L330,2,IF(AND(J330&lt;L330,K330=":"),1,0))+IF(M330&gt;O330,2,IF(AND(M330&lt;O330,N330=":"),1,0))</f>
        <v>0</v>
      </c>
      <c r="T330" s="148"/>
      <c r="V330" s="28">
        <v>3</v>
      </c>
      <c r="W330" s="5" t="str">
        <f>C335</f>
        <v>------</v>
      </c>
      <c r="X330" s="9" t="s">
        <v>10</v>
      </c>
      <c r="Y330" s="29" t="str">
        <f>C333</f>
        <v>------</v>
      </c>
      <c r="Z330" s="30"/>
      <c r="AA330" s="31"/>
      <c r="AB330" s="31"/>
      <c r="AC330" s="31"/>
      <c r="AD330" s="32"/>
      <c r="AE330" s="26" t="str">
        <f t="shared" si="244"/>
        <v>0</v>
      </c>
      <c r="AF330" s="13" t="s">
        <v>7</v>
      </c>
      <c r="AG330" s="12" t="str">
        <f t="shared" si="245"/>
        <v>0</v>
      </c>
      <c r="AJ330">
        <f>IF(ISBLANK(U334), A334,0)</f>
        <v>0</v>
      </c>
      <c r="AK330">
        <f>IF(ISBLANK(U332), A332,0)</f>
        <v>0</v>
      </c>
      <c r="AM330">
        <f>A330</f>
        <v>0</v>
      </c>
      <c r="AN330" t="str">
        <f>IF(ISBLANK(  T330),"",T330)</f>
        <v/>
      </c>
      <c r="AO330" s="203"/>
      <c r="AP330" s="50" t="str">
        <f t="shared" si="246"/>
        <v>0</v>
      </c>
      <c r="AQ330" s="49" t="str">
        <f t="shared" si="247"/>
        <v>0</v>
      </c>
      <c r="AR330" s="93">
        <f t="shared" si="248"/>
        <v>0</v>
      </c>
      <c r="AS330" s="75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T330" t="str">
        <f>IF($A330&gt;0,IF(VLOOKUP($A330,seznam!$A$2:$C$152,2)&gt;0,VLOOKUP($A330,seznam!$A$2:$C$152,2),"------"),"------")</f>
        <v>------</v>
      </c>
    </row>
    <row r="331" spans="1:46" ht="13.5" thickBot="1">
      <c r="A331" s="128"/>
      <c r="B331" s="150"/>
      <c r="C331" s="41" t="str">
        <f>IF(A330&gt;0,IF(VLOOKUP(A330,seznam!$A$2:$C$37,2)&gt;0,VLOOKUP(A330,seznam!$A$2:$C$37,2),"------"),"------")</f>
        <v>------</v>
      </c>
      <c r="D331" s="151"/>
      <c r="E331" s="151"/>
      <c r="F331" s="152"/>
      <c r="G331" s="155"/>
      <c r="H331" s="156"/>
      <c r="I331" s="157"/>
      <c r="J331" s="153"/>
      <c r="K331" s="151"/>
      <c r="L331" s="152"/>
      <c r="M331" s="153"/>
      <c r="N331" s="151"/>
      <c r="O331" s="159"/>
      <c r="P331" s="165"/>
      <c r="Q331" s="166"/>
      <c r="R331" s="167"/>
      <c r="S331" s="161"/>
      <c r="T331" s="162"/>
      <c r="V331" s="28">
        <v>4</v>
      </c>
      <c r="W331" s="5" t="str">
        <f>C329</f>
        <v>------</v>
      </c>
      <c r="X331" s="8" t="s">
        <v>10</v>
      </c>
      <c r="Y331" s="29" t="str">
        <f>C331</f>
        <v>------</v>
      </c>
      <c r="Z331" s="30"/>
      <c r="AA331" s="31"/>
      <c r="AB331" s="31"/>
      <c r="AC331" s="31"/>
      <c r="AD331" s="32"/>
      <c r="AE331" s="26" t="str">
        <f t="shared" si="244"/>
        <v>0</v>
      </c>
      <c r="AF331" s="13" t="s">
        <v>7</v>
      </c>
      <c r="AG331" s="12" t="str">
        <f t="shared" si="245"/>
        <v>0</v>
      </c>
      <c r="AJ331">
        <f>IF(ISBLANK(U328), A328,0)</f>
        <v>0</v>
      </c>
      <c r="AK331">
        <f>IF(ISBLANK(U330), A330,0)</f>
        <v>0</v>
      </c>
      <c r="AO331" s="203"/>
      <c r="AP331" s="50" t="str">
        <f t="shared" si="246"/>
        <v>0</v>
      </c>
      <c r="AQ331" s="49" t="str">
        <f t="shared" si="247"/>
        <v>0</v>
      </c>
      <c r="AR331" s="93">
        <f t="shared" si="248"/>
        <v>0</v>
      </c>
    </row>
    <row r="332" spans="1:46" ht="13.5" thickBot="1">
      <c r="A332" s="128"/>
      <c r="B332" s="130">
        <v>3</v>
      </c>
      <c r="C332" s="20" t="str">
        <f>IF(A332&gt;0,IF(VLOOKUP(A332,seznam!$A$2:$C$37,3)&gt;0,VLOOKUP(A332,seznam!$A$2:$C$37,3),"------"),"------")</f>
        <v>------</v>
      </c>
      <c r="D332" s="132" t="str">
        <f>L328</f>
        <v>0</v>
      </c>
      <c r="E332" s="132" t="str">
        <f>K328</f>
        <v>:</v>
      </c>
      <c r="F332" s="134" t="str">
        <f>J328</f>
        <v>0</v>
      </c>
      <c r="G332" s="136" t="str">
        <f>L330</f>
        <v>0</v>
      </c>
      <c r="H332" s="132" t="str">
        <f>K330</f>
        <v>:</v>
      </c>
      <c r="I332" s="134" t="str">
        <f>J330</f>
        <v>0</v>
      </c>
      <c r="J332" s="138"/>
      <c r="K332" s="139"/>
      <c r="L332" s="154"/>
      <c r="M332" s="136" t="str">
        <f>AG330</f>
        <v>0</v>
      </c>
      <c r="N332" s="132" t="str">
        <f>AF330</f>
        <v>:</v>
      </c>
      <c r="O332" s="158" t="str">
        <f>AE330</f>
        <v>0</v>
      </c>
      <c r="P332" s="144">
        <f>D332+G332+M332</f>
        <v>0</v>
      </c>
      <c r="Q332" s="132" t="s">
        <v>7</v>
      </c>
      <c r="R332" s="134">
        <f>F332+I332+O332</f>
        <v>0</v>
      </c>
      <c r="S332" s="146">
        <f>IF(D332&gt;F332,2,IF(AND(D332&lt;F332,E332=":"),1,0))+IF(G332&gt;I332,2,IF(AND(G332&lt;I332,H332=":"),1,0))+IF(M332&gt;O332,2,IF(AND(M332&lt;O332,N332=":"),1,0))</f>
        <v>0</v>
      </c>
      <c r="T332" s="148"/>
      <c r="V332" s="28">
        <v>5</v>
      </c>
      <c r="W332" s="5" t="str">
        <f>C331</f>
        <v>------</v>
      </c>
      <c r="X332" s="8" t="s">
        <v>10</v>
      </c>
      <c r="Y332" s="29" t="str">
        <f>C335</f>
        <v>------</v>
      </c>
      <c r="Z332" s="30"/>
      <c r="AA332" s="31"/>
      <c r="AB332" s="31"/>
      <c r="AC332" s="31"/>
      <c r="AD332" s="32"/>
      <c r="AE332" s="26" t="str">
        <f t="shared" si="244"/>
        <v>0</v>
      </c>
      <c r="AF332" s="13" t="s">
        <v>7</v>
      </c>
      <c r="AG332" s="12" t="str">
        <f t="shared" si="245"/>
        <v>0</v>
      </c>
      <c r="AJ332">
        <f>IF(ISBLANK(U330), A330,0)</f>
        <v>0</v>
      </c>
      <c r="AK332">
        <f>IF(ISBLANK(U334), A334,0)</f>
        <v>0</v>
      </c>
      <c r="AM332">
        <f>A332</f>
        <v>0</v>
      </c>
      <c r="AN332" t="str">
        <f>IF(ISBLANK(  T332),"",T332)</f>
        <v/>
      </c>
      <c r="AO332" s="203"/>
      <c r="AP332" s="50" t="str">
        <f t="shared" si="246"/>
        <v>0</v>
      </c>
      <c r="AQ332" s="49" t="str">
        <f t="shared" si="247"/>
        <v>0</v>
      </c>
      <c r="AR332" s="93">
        <f t="shared" si="248"/>
        <v>0</v>
      </c>
      <c r="AS332" s="75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T332" t="str">
        <f>IF($A332&gt;0,IF(VLOOKUP($A332,seznam!$A$2:$C$152,2)&gt;0,VLOOKUP($A332,seznam!$A$2:$C$152,2),"------"),"------")</f>
        <v>------</v>
      </c>
    </row>
    <row r="333" spans="1:46" ht="13.5" thickBot="1">
      <c r="A333" s="128"/>
      <c r="B333" s="150"/>
      <c r="C333" s="41" t="str">
        <f>IF(A332&gt;0,IF(VLOOKUP(A332,seznam!$A$2:$C$37,2)&gt;0,VLOOKUP(A332,seznam!$A$2:$C$37,2),"------"),"------")</f>
        <v>------</v>
      </c>
      <c r="D333" s="151"/>
      <c r="E333" s="151"/>
      <c r="F333" s="152"/>
      <c r="G333" s="153"/>
      <c r="H333" s="151"/>
      <c r="I333" s="152"/>
      <c r="J333" s="155"/>
      <c r="K333" s="156"/>
      <c r="L333" s="157"/>
      <c r="M333" s="153"/>
      <c r="N333" s="151"/>
      <c r="O333" s="159"/>
      <c r="P333" s="160"/>
      <c r="Q333" s="151"/>
      <c r="R333" s="152"/>
      <c r="S333" s="161"/>
      <c r="T333" s="162"/>
      <c r="V333" s="34">
        <v>6</v>
      </c>
      <c r="W333" s="6" t="str">
        <f>C333</f>
        <v>------</v>
      </c>
      <c r="X333" s="10" t="s">
        <v>10</v>
      </c>
      <c r="Y333" s="35" t="str">
        <f>C329</f>
        <v>------</v>
      </c>
      <c r="Z333" s="36"/>
      <c r="AA333" s="37"/>
      <c r="AB333" s="37"/>
      <c r="AC333" s="37"/>
      <c r="AD333" s="38"/>
      <c r="AE333" s="74" t="str">
        <f t="shared" si="244"/>
        <v>0</v>
      </c>
      <c r="AF333" s="14" t="s">
        <v>7</v>
      </c>
      <c r="AG333" s="19" t="str">
        <f t="shared" si="245"/>
        <v>0</v>
      </c>
      <c r="AJ333">
        <f>IF(ISBLANK(U332), A332,0)</f>
        <v>0</v>
      </c>
      <c r="AK333">
        <f>IF(ISBLANK(U328), A328,0)</f>
        <v>0</v>
      </c>
      <c r="AO333" s="203"/>
      <c r="AP333" s="50" t="str">
        <f t="shared" si="246"/>
        <v>0</v>
      </c>
      <c r="AQ333" s="49" t="str">
        <f t="shared" si="247"/>
        <v>0</v>
      </c>
      <c r="AR333" s="93">
        <f t="shared" si="248"/>
        <v>0</v>
      </c>
    </row>
    <row r="334" spans="1:46">
      <c r="A334" s="128"/>
      <c r="B334" s="130">
        <v>4</v>
      </c>
      <c r="C334" s="20" t="str">
        <f>IF(A334&gt;0,IF(VLOOKUP(A334,seznam!$A$2:$C$37,3)&gt;0,VLOOKUP(A334,seznam!$A$2:$C$37,3),"------"),"------")</f>
        <v>------</v>
      </c>
      <c r="D334" s="132" t="str">
        <f>O328</f>
        <v>0</v>
      </c>
      <c r="E334" s="132" t="str">
        <f>N328</f>
        <v>:</v>
      </c>
      <c r="F334" s="134" t="str">
        <f>M328</f>
        <v>0</v>
      </c>
      <c r="G334" s="136" t="str">
        <f>O330</f>
        <v>0</v>
      </c>
      <c r="H334" s="132" t="str">
        <f>N330</f>
        <v>:</v>
      </c>
      <c r="I334" s="134" t="str">
        <f>M330</f>
        <v>0</v>
      </c>
      <c r="J334" s="136" t="str">
        <f>O332</f>
        <v>0</v>
      </c>
      <c r="K334" s="132" t="str">
        <f>N332</f>
        <v>:</v>
      </c>
      <c r="L334" s="134" t="str">
        <f>M332</f>
        <v>0</v>
      </c>
      <c r="M334" s="138"/>
      <c r="N334" s="139"/>
      <c r="O334" s="140"/>
      <c r="P334" s="144">
        <f>D334+G334+J334</f>
        <v>0</v>
      </c>
      <c r="Q334" s="132" t="s">
        <v>7</v>
      </c>
      <c r="R334" s="134">
        <f>F334+I334+L334</f>
        <v>0</v>
      </c>
      <c r="S334" s="146">
        <f>IF(D334&gt;F334,2,IF(AND(D334&lt;F334,E334=":"),1,0))+IF(G334&gt;I334,2,IF(AND(G334&lt;I334,H334=":"),1,0))+IF(J334&gt;L334,2,IF(AND(J334&lt;L334,K334=":"),1,0))</f>
        <v>0</v>
      </c>
      <c r="T334" s="148"/>
      <c r="AM334">
        <f>A334</f>
        <v>0</v>
      </c>
      <c r="AN334" t="str">
        <f>IF(ISBLANK(  T334),"",T334)</f>
        <v/>
      </c>
      <c r="AO334" s="203"/>
      <c r="AP334" s="47"/>
      <c r="AR334" s="93"/>
      <c r="AS334" s="75">
        <f ca="1">IF($AJ328=INDIRECT(ADDRESS(ROW(),1)),$AR328,0)+IF($AJ329=INDIRECT(ADDRESS(ROW(),1)),$AR329,0)+IF($AJ330=INDIRECT(ADDRESS(ROW(),1)),$AR330,0)+IF($AJ331=INDIRECT(ADDRESS(ROW(),1)),$AR331,0)+IF($AJ332=INDIRECT(ADDRESS(ROW(),1)),$AR332,0)+IF($AJ333=INDIRECT(ADDRESS(ROW(),1)),$AR333,0)+IF($AK328=INDIRECT(ADDRESS(ROW(),1)),-$AR328,0)+IF($AK329=INDIRECT(ADDRESS(ROW(),1)),-$AR329,0)+IF($AK330=INDIRECT(ADDRESS(ROW(),1)),-$AR330,0)+IF($AK331=INDIRECT(ADDRESS(ROW(),1)),-$AR331,0)+IF($AK332=INDIRECT(ADDRESS(ROW(),1)),-$AR332,0)+IF($AK333=INDIRECT(ADDRESS(ROW(),1)),-$AR333,0)</f>
        <v>0</v>
      </c>
      <c r="AT334" t="str">
        <f>IF($A334&gt;0,IF(VLOOKUP($A334,seznam!$A$2:$C$152,2)&gt;0,VLOOKUP($A334,seznam!$A$2:$C$152,2),"------"),"------")</f>
        <v>------</v>
      </c>
    </row>
    <row r="335" spans="1:46" ht="13.5" thickBot="1">
      <c r="A335" s="129"/>
      <c r="B335" s="131"/>
      <c r="C335" s="41" t="str">
        <f>IF(A334&gt;0,IF(VLOOKUP(A334,seznam!$A$2:$C$37,2)&gt;0,VLOOKUP(A334,seznam!$A$2:$C$37,2),"------"),"------")</f>
        <v>------</v>
      </c>
      <c r="D335" s="133"/>
      <c r="E335" s="133"/>
      <c r="F335" s="135"/>
      <c r="G335" s="137"/>
      <c r="H335" s="133"/>
      <c r="I335" s="135"/>
      <c r="J335" s="137"/>
      <c r="K335" s="133"/>
      <c r="L335" s="135"/>
      <c r="M335" s="141"/>
      <c r="N335" s="142"/>
      <c r="O335" s="143"/>
      <c r="P335" s="145"/>
      <c r="Q335" s="133"/>
      <c r="R335" s="135"/>
      <c r="S335" s="147"/>
      <c r="T335" s="149"/>
      <c r="AO335" s="203"/>
      <c r="AP335" s="47"/>
      <c r="AR335" s="93"/>
    </row>
    <row r="336" spans="1:46">
      <c r="T336" s="53"/>
      <c r="AO336" s="82"/>
    </row>
    <row r="337" spans="1:43" ht="13.5" thickBot="1">
      <c r="T337" s="53"/>
      <c r="AO337" s="82"/>
      <c r="AQ337" t="s">
        <v>186</v>
      </c>
    </row>
    <row r="338" spans="1:43" ht="13.5" thickBot="1">
      <c r="A338" s="44" t="s">
        <v>2</v>
      </c>
      <c r="B338" s="126" t="s">
        <v>21</v>
      </c>
      <c r="C338" s="127"/>
      <c r="D338" s="168">
        <v>1</v>
      </c>
      <c r="E338" s="169"/>
      <c r="F338" s="170"/>
      <c r="G338" s="171">
        <v>2</v>
      </c>
      <c r="H338" s="169"/>
      <c r="I338" s="170"/>
      <c r="J338" s="171">
        <v>3</v>
      </c>
      <c r="K338" s="169"/>
      <c r="L338" s="170"/>
      <c r="M338" s="171">
        <v>4</v>
      </c>
      <c r="N338" s="169"/>
      <c r="O338" s="172"/>
      <c r="P338" s="168" t="s">
        <v>4</v>
      </c>
      <c r="Q338" s="173"/>
      <c r="R338" s="174"/>
      <c r="S338" s="51" t="s">
        <v>5</v>
      </c>
      <c r="T338" s="54" t="s">
        <v>6</v>
      </c>
      <c r="AO338" s="83"/>
    </row>
    <row r="339" spans="1:43">
      <c r="A339" s="175"/>
      <c r="B339" s="176">
        <v>1</v>
      </c>
      <c r="C339" s="20" t="str">
        <f>IF(A339&gt;0,IF(VLOOKUP(A339,seznam!$A$2:$C$37,3)&gt;0,VLOOKUP(A339,seznam!$A$2:$C$37,3),"------"),"------")</f>
        <v>------</v>
      </c>
      <c r="D339" s="177"/>
      <c r="E339" s="178"/>
      <c r="F339" s="179"/>
      <c r="G339" s="180">
        <f>AE342</f>
        <v>0</v>
      </c>
      <c r="H339" s="181">
        <f>AF342</f>
        <v>0</v>
      </c>
      <c r="I339" s="182">
        <f>AG342</f>
        <v>0</v>
      </c>
      <c r="J339" s="180">
        <f>AG344</f>
        <v>0</v>
      </c>
      <c r="K339" s="181">
        <f>AF344</f>
        <v>0</v>
      </c>
      <c r="L339" s="182">
        <f>AE344</f>
        <v>0</v>
      </c>
      <c r="M339" s="180">
        <f>AE339</f>
        <v>0</v>
      </c>
      <c r="N339" s="181">
        <f>AF339</f>
        <v>0</v>
      </c>
      <c r="O339" s="183">
        <f>AG339</f>
        <v>0</v>
      </c>
      <c r="P339" s="184">
        <f>G339+J339+M339</f>
        <v>0</v>
      </c>
      <c r="Q339" s="181" t="s">
        <v>7</v>
      </c>
      <c r="R339" s="182">
        <f>I339+L339+O339</f>
        <v>0</v>
      </c>
      <c r="S339" s="163">
        <f>IF(G339&gt;I339,2,IF(AND(G339&lt;I339,H339=":"),1,0))+IF(J339&gt;L339,2,IF(AND(J339&lt;L339,K339=":"),1,0))+IF(M339&gt;O339,2,IF(AND(M339&lt;O339,N339=":"),1,0))</f>
        <v>0</v>
      </c>
      <c r="T339" s="164"/>
      <c r="AO339" s="202"/>
    </row>
    <row r="340" spans="1:43" ht="13.5" thickBot="1">
      <c r="A340" s="128"/>
      <c r="B340" s="150"/>
      <c r="C340" s="41" t="str">
        <f>IF(A339&gt;0,IF(VLOOKUP(A339,seznam!$A$2:$C$37,2)&gt;0,VLOOKUP(A339,seznam!$A$2:$C$37,2),"------"),"------")</f>
        <v>------</v>
      </c>
      <c r="D340" s="156"/>
      <c r="E340" s="156"/>
      <c r="F340" s="157"/>
      <c r="G340" s="153"/>
      <c r="H340" s="151"/>
      <c r="I340" s="152"/>
      <c r="J340" s="153"/>
      <c r="K340" s="151"/>
      <c r="L340" s="152"/>
      <c r="M340" s="153"/>
      <c r="N340" s="151"/>
      <c r="O340" s="159"/>
      <c r="P340" s="160"/>
      <c r="Q340" s="151"/>
      <c r="R340" s="152"/>
      <c r="S340" s="161"/>
      <c r="T340" s="162"/>
      <c r="AO340" s="204"/>
    </row>
    <row r="341" spans="1:43">
      <c r="A341" s="128"/>
      <c r="B341" s="130">
        <v>2</v>
      </c>
      <c r="C341" s="20" t="str">
        <f>IF(A341&gt;0,IF(VLOOKUP(A341,seznam!$A$2:$C$37,3)&gt;0,VLOOKUP(A341,seznam!$A$2:$C$37,3),"------"),"------")</f>
        <v>------</v>
      </c>
      <c r="D341" s="132">
        <f>I339</f>
        <v>0</v>
      </c>
      <c r="E341" s="132">
        <f>H339</f>
        <v>0</v>
      </c>
      <c r="F341" s="134">
        <f>G339</f>
        <v>0</v>
      </c>
      <c r="G341" s="138"/>
      <c r="H341" s="139"/>
      <c r="I341" s="154"/>
      <c r="J341" s="136">
        <f>AE340</f>
        <v>0</v>
      </c>
      <c r="K341" s="132">
        <f>AF340</f>
        <v>0</v>
      </c>
      <c r="L341" s="134">
        <f>AG340</f>
        <v>0</v>
      </c>
      <c r="M341" s="136">
        <f>AE343</f>
        <v>0</v>
      </c>
      <c r="N341" s="132">
        <f>AF343</f>
        <v>0</v>
      </c>
      <c r="O341" s="158">
        <f>AG343</f>
        <v>0</v>
      </c>
      <c r="P341" s="144">
        <f>D341+J341+M341</f>
        <v>0</v>
      </c>
      <c r="Q341" s="132" t="s">
        <v>7</v>
      </c>
      <c r="R341" s="134">
        <f>F341+L341+O341</f>
        <v>0</v>
      </c>
      <c r="S341" s="146">
        <f>IF(D341&gt;F341,2,IF(AND(D341&lt;F341,E341=":"),1,0))+IF(J341&gt;L341,2,IF(AND(J341&lt;L341,K341=":"),1,0))+IF(M341&gt;O341,2,IF(AND(M341&lt;O341,N341=":"),1,0))</f>
        <v>0</v>
      </c>
      <c r="T341" s="148"/>
      <c r="AO341" s="202"/>
    </row>
    <row r="342" spans="1:43" ht="13.5" thickBot="1">
      <c r="A342" s="128"/>
      <c r="B342" s="150"/>
      <c r="C342" s="41" t="str">
        <f>IF(A341&gt;0,IF(VLOOKUP(A341,seznam!$A$2:$C$37,2)&gt;0,VLOOKUP(A341,seznam!$A$2:$C$37,2),"------"),"------")</f>
        <v>------</v>
      </c>
      <c r="D342" s="151"/>
      <c r="E342" s="151"/>
      <c r="F342" s="152"/>
      <c r="G342" s="155"/>
      <c r="H342" s="156"/>
      <c r="I342" s="157"/>
      <c r="J342" s="153"/>
      <c r="K342" s="151"/>
      <c r="L342" s="152"/>
      <c r="M342" s="153"/>
      <c r="N342" s="151"/>
      <c r="O342" s="159"/>
      <c r="P342" s="165"/>
      <c r="Q342" s="166"/>
      <c r="R342" s="167"/>
      <c r="S342" s="161"/>
      <c r="T342" s="162"/>
      <c r="AO342" s="204"/>
    </row>
    <row r="343" spans="1:43">
      <c r="A343" s="128"/>
      <c r="B343" s="130">
        <v>3</v>
      </c>
      <c r="C343" s="20" t="str">
        <f>IF(A343&gt;0,IF(VLOOKUP(A343,seznam!$A$2:$C$37,3)&gt;0,VLOOKUP(A343,seznam!$A$2:$C$37,3),"------"),"------")</f>
        <v>------</v>
      </c>
      <c r="D343" s="132">
        <f>L339</f>
        <v>0</v>
      </c>
      <c r="E343" s="132">
        <f>K339</f>
        <v>0</v>
      </c>
      <c r="F343" s="134">
        <f>J339</f>
        <v>0</v>
      </c>
      <c r="G343" s="136">
        <f>L341</f>
        <v>0</v>
      </c>
      <c r="H343" s="132">
        <f>K341</f>
        <v>0</v>
      </c>
      <c r="I343" s="134">
        <f>J341</f>
        <v>0</v>
      </c>
      <c r="J343" s="138"/>
      <c r="K343" s="139"/>
      <c r="L343" s="154"/>
      <c r="M343" s="136">
        <f>AG341</f>
        <v>0</v>
      </c>
      <c r="N343" s="132">
        <f>AF341</f>
        <v>0</v>
      </c>
      <c r="O343" s="158">
        <f>AE341</f>
        <v>0</v>
      </c>
      <c r="P343" s="144">
        <f>D343+G343+M343</f>
        <v>0</v>
      </c>
      <c r="Q343" s="132" t="s">
        <v>7</v>
      </c>
      <c r="R343" s="134">
        <f>F343+I343+O343</f>
        <v>0</v>
      </c>
      <c r="S343" s="146">
        <f>IF(D343&gt;F343,2,IF(AND(D343&lt;F343,E343=":"),1,0))+IF(G343&gt;I343,2,IF(AND(G343&lt;I343,H343=":"),1,0))+IF(M343&gt;O343,2,IF(AND(M343&lt;O343,N343=":"),1,0))</f>
        <v>0</v>
      </c>
      <c r="T343" s="148"/>
      <c r="AO343" s="202"/>
    </row>
    <row r="344" spans="1:43" ht="13.5" thickBot="1">
      <c r="A344" s="128"/>
      <c r="B344" s="150"/>
      <c r="C344" s="41" t="str">
        <f>IF(A343&gt;0,IF(VLOOKUP(A343,seznam!$A$2:$C$37,2)&gt;0,VLOOKUP(A343,seznam!$A$2:$C$37,2),"------"),"------")</f>
        <v>------</v>
      </c>
      <c r="D344" s="151"/>
      <c r="E344" s="151"/>
      <c r="F344" s="152"/>
      <c r="G344" s="153"/>
      <c r="H344" s="151"/>
      <c r="I344" s="152"/>
      <c r="J344" s="155"/>
      <c r="K344" s="156"/>
      <c r="L344" s="157"/>
      <c r="M344" s="153"/>
      <c r="N344" s="151"/>
      <c r="O344" s="159"/>
      <c r="P344" s="160"/>
      <c r="Q344" s="151"/>
      <c r="R344" s="152"/>
      <c r="S344" s="161"/>
      <c r="T344" s="162"/>
      <c r="AO344" s="204"/>
    </row>
    <row r="345" spans="1:43">
      <c r="A345" s="128"/>
      <c r="B345" s="130">
        <v>4</v>
      </c>
      <c r="C345" s="20" t="str">
        <f>IF(A345&gt;0,IF(VLOOKUP(A345,seznam!$A$2:$C$37,3)&gt;0,VLOOKUP(A345,seznam!$A$2:$C$37,3),"------"),"------")</f>
        <v>------</v>
      </c>
      <c r="D345" s="132">
        <f>O339</f>
        <v>0</v>
      </c>
      <c r="E345" s="132">
        <f>N339</f>
        <v>0</v>
      </c>
      <c r="F345" s="134">
        <f>M339</f>
        <v>0</v>
      </c>
      <c r="G345" s="136">
        <f>O341</f>
        <v>0</v>
      </c>
      <c r="H345" s="132">
        <f>N341</f>
        <v>0</v>
      </c>
      <c r="I345" s="134">
        <f>M341</f>
        <v>0</v>
      </c>
      <c r="J345" s="136">
        <f>O343</f>
        <v>0</v>
      </c>
      <c r="K345" s="132">
        <f>N343</f>
        <v>0</v>
      </c>
      <c r="L345" s="134">
        <f>M343</f>
        <v>0</v>
      </c>
      <c r="M345" s="138"/>
      <c r="N345" s="139"/>
      <c r="O345" s="140"/>
      <c r="P345" s="144">
        <f>D345+G345+J345</f>
        <v>0</v>
      </c>
      <c r="Q345" s="132" t="s">
        <v>7</v>
      </c>
      <c r="R345" s="134">
        <f>F345+I345+L345</f>
        <v>0</v>
      </c>
      <c r="S345" s="146">
        <f>IF(D345&gt;F345,2,IF(AND(D345&lt;F345,E345=":"),1,0))+IF(G345&gt;I345,2,IF(AND(G345&lt;I345,H345=":"),1,0))+IF(J345&gt;L345,2,IF(AND(J345&lt;L345,K345=":"),1,0))</f>
        <v>0</v>
      </c>
      <c r="T345" s="148"/>
      <c r="AO345" s="202"/>
    </row>
    <row r="346" spans="1:43" ht="13.5" thickBot="1">
      <c r="A346" s="129"/>
      <c r="B346" s="131"/>
      <c r="C346" s="41" t="str">
        <f>IF(A345&gt;0,IF(VLOOKUP(A345,seznam!$A$2:$C$37,2)&gt;0,VLOOKUP(A345,seznam!$A$2:$C$37,2),"------"),"------")</f>
        <v>------</v>
      </c>
      <c r="D346" s="133"/>
      <c r="E346" s="133"/>
      <c r="F346" s="135"/>
      <c r="G346" s="137"/>
      <c r="H346" s="133"/>
      <c r="I346" s="135"/>
      <c r="J346" s="137"/>
      <c r="K346" s="133"/>
      <c r="L346" s="135"/>
      <c r="M346" s="141"/>
      <c r="N346" s="142"/>
      <c r="O346" s="143"/>
      <c r="P346" s="145"/>
      <c r="Q346" s="133"/>
      <c r="R346" s="135"/>
      <c r="S346" s="147"/>
      <c r="T346" s="149"/>
      <c r="AO346" s="204"/>
    </row>
  </sheetData>
  <mergeCells count="2678">
    <mergeCell ref="AO320:AO321"/>
    <mergeCell ref="AO322:AO323"/>
    <mergeCell ref="AO324:AO325"/>
    <mergeCell ref="AO328:AO329"/>
    <mergeCell ref="AO330:AO331"/>
    <mergeCell ref="AO332:AO333"/>
    <mergeCell ref="AO334:AO335"/>
    <mergeCell ref="AO339:AO340"/>
    <mergeCell ref="AO341:AO342"/>
    <mergeCell ref="AO343:AO344"/>
    <mergeCell ref="AO345:AO346"/>
    <mergeCell ref="AO276:AO277"/>
    <mergeCell ref="AO278:AO279"/>
    <mergeCell ref="AO280:AO281"/>
    <mergeCell ref="AO282:AO283"/>
    <mergeCell ref="AO286:AO287"/>
    <mergeCell ref="AO288:AO289"/>
    <mergeCell ref="AO290:AO291"/>
    <mergeCell ref="AO292:AO293"/>
    <mergeCell ref="AO298:AO299"/>
    <mergeCell ref="AO300:AO301"/>
    <mergeCell ref="AO302:AO303"/>
    <mergeCell ref="AO304:AO305"/>
    <mergeCell ref="AO308:AO309"/>
    <mergeCell ref="AO310:AO311"/>
    <mergeCell ref="AO312:AO313"/>
    <mergeCell ref="AO314:AO315"/>
    <mergeCell ref="AO318:AO319"/>
    <mergeCell ref="AO230:AO231"/>
    <mergeCell ref="AO234:AO235"/>
    <mergeCell ref="AO236:AO237"/>
    <mergeCell ref="AO238:AO239"/>
    <mergeCell ref="AO240:AO241"/>
    <mergeCell ref="AO244:AO245"/>
    <mergeCell ref="AO246:AO247"/>
    <mergeCell ref="AO248:AO249"/>
    <mergeCell ref="AO250:AO251"/>
    <mergeCell ref="AO256:AO257"/>
    <mergeCell ref="AO258:AO259"/>
    <mergeCell ref="AO260:AO261"/>
    <mergeCell ref="AO262:AO263"/>
    <mergeCell ref="AO266:AO267"/>
    <mergeCell ref="AO268:AO269"/>
    <mergeCell ref="AO270:AO271"/>
    <mergeCell ref="AO272:AO273"/>
    <mergeCell ref="AO186:AO187"/>
    <mergeCell ref="AO188:AO189"/>
    <mergeCell ref="AO192:AO193"/>
    <mergeCell ref="AO194:AO195"/>
    <mergeCell ref="AO196:AO197"/>
    <mergeCell ref="AO198:AO199"/>
    <mergeCell ref="AO202:AO203"/>
    <mergeCell ref="AO204:AO205"/>
    <mergeCell ref="AO206:AO207"/>
    <mergeCell ref="AO208:AO209"/>
    <mergeCell ref="AO214:AO215"/>
    <mergeCell ref="AO216:AO217"/>
    <mergeCell ref="AO218:AO219"/>
    <mergeCell ref="AO220:AO221"/>
    <mergeCell ref="AO224:AO225"/>
    <mergeCell ref="AO226:AO227"/>
    <mergeCell ref="AO228:AO229"/>
    <mergeCell ref="AO142:AO143"/>
    <mergeCell ref="AO144:AO145"/>
    <mergeCell ref="AO146:AO147"/>
    <mergeCell ref="AO150:AO151"/>
    <mergeCell ref="AO152:AO153"/>
    <mergeCell ref="AO154:AO155"/>
    <mergeCell ref="AO156:AO157"/>
    <mergeCell ref="AO160:AO161"/>
    <mergeCell ref="AO162:AO163"/>
    <mergeCell ref="AO164:AO165"/>
    <mergeCell ref="AO166:AO167"/>
    <mergeCell ref="AO172:AO173"/>
    <mergeCell ref="AO174:AO175"/>
    <mergeCell ref="AO176:AO177"/>
    <mergeCell ref="AO178:AO179"/>
    <mergeCell ref="AO182:AO183"/>
    <mergeCell ref="AO184:AO185"/>
    <mergeCell ref="AO98:AO99"/>
    <mergeCell ref="AO100:AO101"/>
    <mergeCell ref="AO102:AO103"/>
    <mergeCell ref="AO104:AO105"/>
    <mergeCell ref="AO108:AO109"/>
    <mergeCell ref="AO110:AO111"/>
    <mergeCell ref="AO112:AO113"/>
    <mergeCell ref="AO114:AO115"/>
    <mergeCell ref="AO118:AO119"/>
    <mergeCell ref="AO120:AO121"/>
    <mergeCell ref="AO122:AO123"/>
    <mergeCell ref="AO124:AO125"/>
    <mergeCell ref="AO130:AO131"/>
    <mergeCell ref="AO132:AO133"/>
    <mergeCell ref="AO134:AO135"/>
    <mergeCell ref="AO136:AO137"/>
    <mergeCell ref="AO140:AO141"/>
    <mergeCell ref="AO52:AO53"/>
    <mergeCell ref="AO56:AO57"/>
    <mergeCell ref="AO58:AO59"/>
    <mergeCell ref="AO60:AO61"/>
    <mergeCell ref="AO62:AO63"/>
    <mergeCell ref="AO66:AO67"/>
    <mergeCell ref="AO68:AO69"/>
    <mergeCell ref="AO70:AO71"/>
    <mergeCell ref="AO72:AO73"/>
    <mergeCell ref="AO76:AO77"/>
    <mergeCell ref="AO78:AO79"/>
    <mergeCell ref="AO80:AO81"/>
    <mergeCell ref="AO82:AO83"/>
    <mergeCell ref="AO88:AO89"/>
    <mergeCell ref="AO90:AO91"/>
    <mergeCell ref="AO92:AO93"/>
    <mergeCell ref="AO94:AO95"/>
    <mergeCell ref="AO4:AO5"/>
    <mergeCell ref="AO6:AO7"/>
    <mergeCell ref="AO8:AO9"/>
    <mergeCell ref="AO10:AO11"/>
    <mergeCell ref="AO14:AO15"/>
    <mergeCell ref="AO16:AO17"/>
    <mergeCell ref="AO18:AO19"/>
    <mergeCell ref="AO20:AO21"/>
    <mergeCell ref="AO24:AO25"/>
    <mergeCell ref="AO26:AO27"/>
    <mergeCell ref="AO28:AO29"/>
    <mergeCell ref="AO30:AO31"/>
    <mergeCell ref="AO34:AO35"/>
    <mergeCell ref="AO36:AO37"/>
    <mergeCell ref="AO38:AO39"/>
    <mergeCell ref="AO40:AO41"/>
    <mergeCell ref="AO46:AO47"/>
    <mergeCell ref="AO48:AO49"/>
    <mergeCell ref="AO50:AO51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B204:B205"/>
    <mergeCell ref="D204:D205"/>
    <mergeCell ref="E204:E205"/>
    <mergeCell ref="F204:F205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P202:P203"/>
    <mergeCell ref="Q202:Q203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P206:P207"/>
    <mergeCell ref="Q206:Q207"/>
    <mergeCell ref="R206:R207"/>
    <mergeCell ref="S206:S207"/>
    <mergeCell ref="T206:T207"/>
    <mergeCell ref="O204:O205"/>
    <mergeCell ref="B208:B209"/>
    <mergeCell ref="D208:D209"/>
    <mergeCell ref="E208:E209"/>
    <mergeCell ref="F208:F209"/>
    <mergeCell ref="H206:H207"/>
    <mergeCell ref="B202:B203"/>
    <mergeCell ref="D202:F203"/>
    <mergeCell ref="G202:G203"/>
    <mergeCell ref="H202:H203"/>
    <mergeCell ref="I202:I203"/>
    <mergeCell ref="I228:I229"/>
    <mergeCell ref="H230:H231"/>
    <mergeCell ref="I230:I231"/>
    <mergeCell ref="J228:L229"/>
    <mergeCell ref="B214:B215"/>
    <mergeCell ref="D214:F215"/>
    <mergeCell ref="G214:G215"/>
    <mergeCell ref="B206:B207"/>
    <mergeCell ref="D206:D207"/>
    <mergeCell ref="E206:E207"/>
    <mergeCell ref="F206:F207"/>
    <mergeCell ref="G206:G207"/>
    <mergeCell ref="A240:A241"/>
    <mergeCell ref="A238:A239"/>
    <mergeCell ref="A236:A237"/>
    <mergeCell ref="A234:A235"/>
    <mergeCell ref="M208:O209"/>
    <mergeCell ref="I206:I207"/>
    <mergeCell ref="J206:L207"/>
    <mergeCell ref="M206:M207"/>
    <mergeCell ref="N206:N207"/>
    <mergeCell ref="O206:O207"/>
    <mergeCell ref="D234:F235"/>
    <mergeCell ref="G234:G235"/>
    <mergeCell ref="H234:H235"/>
    <mergeCell ref="D233:F233"/>
    <mergeCell ref="G233:I233"/>
    <mergeCell ref="K226:K227"/>
    <mergeCell ref="L226:L227"/>
    <mergeCell ref="J233:L233"/>
    <mergeCell ref="D230:D231"/>
    <mergeCell ref="E230:E231"/>
    <mergeCell ref="F230:F231"/>
    <mergeCell ref="G230:G231"/>
    <mergeCell ref="G226:I227"/>
    <mergeCell ref="G228:G229"/>
    <mergeCell ref="H228:H229"/>
    <mergeCell ref="B236:B237"/>
    <mergeCell ref="B240:B241"/>
    <mergeCell ref="J238:L239"/>
    <mergeCell ref="M238:M239"/>
    <mergeCell ref="M228:M229"/>
    <mergeCell ref="B230:B231"/>
    <mergeCell ref="D236:D237"/>
    <mergeCell ref="B201:C201"/>
    <mergeCell ref="D201:F201"/>
    <mergeCell ref="G201:I201"/>
    <mergeCell ref="J201:L201"/>
    <mergeCell ref="M201:O201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R202:R203"/>
    <mergeCell ref="S202:S203"/>
    <mergeCell ref="T202:T203"/>
    <mergeCell ref="J202:J203"/>
    <mergeCell ref="K202:K203"/>
    <mergeCell ref="L202:L203"/>
    <mergeCell ref="M202:M203"/>
    <mergeCell ref="N202:N203"/>
    <mergeCell ref="O202:O203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I192:I193"/>
    <mergeCell ref="O194:O195"/>
    <mergeCell ref="B188:B189"/>
    <mergeCell ref="D188:D189"/>
    <mergeCell ref="E188:E189"/>
    <mergeCell ref="F188:F189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P191:R191"/>
    <mergeCell ref="M188:O189"/>
    <mergeCell ref="P188:P189"/>
    <mergeCell ref="Q188:Q189"/>
    <mergeCell ref="R188:R189"/>
    <mergeCell ref="S188:S189"/>
    <mergeCell ref="T188:T189"/>
    <mergeCell ref="P194:P195"/>
    <mergeCell ref="B196:B197"/>
    <mergeCell ref="D196:D197"/>
    <mergeCell ref="E196:E197"/>
    <mergeCell ref="F196:F197"/>
    <mergeCell ref="G196:G197"/>
    <mergeCell ref="N196:N197"/>
    <mergeCell ref="O196:O19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H186:H187"/>
    <mergeCell ref="I186:I187"/>
    <mergeCell ref="J186:L187"/>
    <mergeCell ref="M186:M187"/>
    <mergeCell ref="N186:N187"/>
    <mergeCell ref="O186:O187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D171:F171"/>
    <mergeCell ref="G171:I171"/>
    <mergeCell ref="J171:L171"/>
    <mergeCell ref="M171:O171"/>
    <mergeCell ref="P171:R171"/>
    <mergeCell ref="T328:T329"/>
    <mergeCell ref="B330:B331"/>
    <mergeCell ref="D330:D331"/>
    <mergeCell ref="E330:E331"/>
    <mergeCell ref="F330:F331"/>
    <mergeCell ref="G330:I331"/>
    <mergeCell ref="J330:J331"/>
    <mergeCell ref="K330:K331"/>
    <mergeCell ref="L330:L331"/>
    <mergeCell ref="R330:R331"/>
    <mergeCell ref="I328:I329"/>
    <mergeCell ref="J328:J329"/>
    <mergeCell ref="K328:K329"/>
    <mergeCell ref="B327:C327"/>
    <mergeCell ref="D327:F327"/>
    <mergeCell ref="B328:B329"/>
    <mergeCell ref="D328:F329"/>
    <mergeCell ref="G328:G329"/>
    <mergeCell ref="H328:H329"/>
    <mergeCell ref="G327:I327"/>
    <mergeCell ref="J327:L327"/>
    <mergeCell ref="D324:D325"/>
    <mergeCell ref="E324:E325"/>
    <mergeCell ref="F324:F325"/>
    <mergeCell ref="G324:G325"/>
    <mergeCell ref="B174:B175"/>
    <mergeCell ref="D174:D175"/>
    <mergeCell ref="H324:H325"/>
    <mergeCell ref="I324:I325"/>
    <mergeCell ref="K324:K325"/>
    <mergeCell ref="L324:L325"/>
    <mergeCell ref="T318:T319"/>
    <mergeCell ref="B320:B321"/>
    <mergeCell ref="D320:D321"/>
    <mergeCell ref="E320:E321"/>
    <mergeCell ref="F320:F321"/>
    <mergeCell ref="G320:I321"/>
    <mergeCell ref="J320:J321"/>
    <mergeCell ref="K320:K321"/>
    <mergeCell ref="L320:L321"/>
    <mergeCell ref="S320:S321"/>
    <mergeCell ref="P317:R317"/>
    <mergeCell ref="B318:B319"/>
    <mergeCell ref="D318:F319"/>
    <mergeCell ref="G318:G319"/>
    <mergeCell ref="H318:H319"/>
    <mergeCell ref="I318:I319"/>
    <mergeCell ref="J318:J319"/>
    <mergeCell ref="K318:K319"/>
    <mergeCell ref="B317:C317"/>
    <mergeCell ref="D317:F317"/>
    <mergeCell ref="S322:S323"/>
    <mergeCell ref="E322:E323"/>
    <mergeCell ref="F322:F323"/>
    <mergeCell ref="N322:N323"/>
    <mergeCell ref="O322:O323"/>
    <mergeCell ref="T320:T321"/>
    <mergeCell ref="T322:T323"/>
    <mergeCell ref="M320:M321"/>
    <mergeCell ref="I304:I305"/>
    <mergeCell ref="I308:I309"/>
    <mergeCell ref="J308:J309"/>
    <mergeCell ref="K308:K309"/>
    <mergeCell ref="B307:C307"/>
    <mergeCell ref="B308:B309"/>
    <mergeCell ref="D308:F309"/>
    <mergeCell ref="G308:G309"/>
    <mergeCell ref="H308:H309"/>
    <mergeCell ref="D307:F307"/>
    <mergeCell ref="J307:L307"/>
    <mergeCell ref="B314:B315"/>
    <mergeCell ref="K314:K315"/>
    <mergeCell ref="J314:J315"/>
    <mergeCell ref="I314:I315"/>
    <mergeCell ref="B304:B305"/>
    <mergeCell ref="D312:D313"/>
    <mergeCell ref="E312:E313"/>
    <mergeCell ref="F312:F313"/>
    <mergeCell ref="D304:D305"/>
    <mergeCell ref="E304:E305"/>
    <mergeCell ref="F304:F305"/>
    <mergeCell ref="G304:G305"/>
    <mergeCell ref="J304:J305"/>
    <mergeCell ref="H304:H305"/>
    <mergeCell ref="M297:O297"/>
    <mergeCell ref="P297:R297"/>
    <mergeCell ref="J297:L297"/>
    <mergeCell ref="S292:S293"/>
    <mergeCell ref="S290:S291"/>
    <mergeCell ref="Q300:Q301"/>
    <mergeCell ref="H302:H303"/>
    <mergeCell ref="I302:I303"/>
    <mergeCell ref="K304:K305"/>
    <mergeCell ref="O290:O291"/>
    <mergeCell ref="J290:L291"/>
    <mergeCell ref="M290:M291"/>
    <mergeCell ref="I290:I291"/>
    <mergeCell ref="J310:J311"/>
    <mergeCell ref="K310:K311"/>
    <mergeCell ref="L310:L311"/>
    <mergeCell ref="G317:I317"/>
    <mergeCell ref="J317:L317"/>
    <mergeCell ref="G314:G315"/>
    <mergeCell ref="H314:H315"/>
    <mergeCell ref="G307:I307"/>
    <mergeCell ref="H312:H313"/>
    <mergeCell ref="G312:G313"/>
    <mergeCell ref="N312:N313"/>
    <mergeCell ref="O312:O313"/>
    <mergeCell ref="S302:S303"/>
    <mergeCell ref="Q302:Q303"/>
    <mergeCell ref="R302:R303"/>
    <mergeCell ref="N302:N303"/>
    <mergeCell ref="O302:O303"/>
    <mergeCell ref="M302:M303"/>
    <mergeCell ref="G302:G303"/>
    <mergeCell ref="G280:G281"/>
    <mergeCell ref="H280:H281"/>
    <mergeCell ref="I280:I281"/>
    <mergeCell ref="S276:S277"/>
    <mergeCell ref="B282:B283"/>
    <mergeCell ref="T278:T279"/>
    <mergeCell ref="M278:M279"/>
    <mergeCell ref="N278:N279"/>
    <mergeCell ref="B285:C285"/>
    <mergeCell ref="D285:F285"/>
    <mergeCell ref="T286:T287"/>
    <mergeCell ref="B288:B289"/>
    <mergeCell ref="D288:D289"/>
    <mergeCell ref="E288:E289"/>
    <mergeCell ref="F288:F289"/>
    <mergeCell ref="G288:I289"/>
    <mergeCell ref="J288:J289"/>
    <mergeCell ref="K288:K289"/>
    <mergeCell ref="B286:B287"/>
    <mergeCell ref="D286:F287"/>
    <mergeCell ref="G286:G287"/>
    <mergeCell ref="H286:H287"/>
    <mergeCell ref="I286:I287"/>
    <mergeCell ref="J286:J287"/>
    <mergeCell ref="G285:I285"/>
    <mergeCell ref="J285:L285"/>
    <mergeCell ref="Q288:Q289"/>
    <mergeCell ref="S286:S287"/>
    <mergeCell ref="M285:O285"/>
    <mergeCell ref="T288:T289"/>
    <mergeCell ref="S288:S289"/>
    <mergeCell ref="O278:O279"/>
    <mergeCell ref="E268:E269"/>
    <mergeCell ref="F268:F269"/>
    <mergeCell ref="G268:I269"/>
    <mergeCell ref="J268:J269"/>
    <mergeCell ref="R276:R277"/>
    <mergeCell ref="M275:O275"/>
    <mergeCell ref="B270:B271"/>
    <mergeCell ref="D270:D271"/>
    <mergeCell ref="E270:E271"/>
    <mergeCell ref="J272:J273"/>
    <mergeCell ref="D282:D283"/>
    <mergeCell ref="E282:E283"/>
    <mergeCell ref="F282:F283"/>
    <mergeCell ref="G282:G283"/>
    <mergeCell ref="H282:H283"/>
    <mergeCell ref="I282:I283"/>
    <mergeCell ref="K282:K283"/>
    <mergeCell ref="L282:L283"/>
    <mergeCell ref="B278:B279"/>
    <mergeCell ref="D278:D279"/>
    <mergeCell ref="E278:E279"/>
    <mergeCell ref="F278:F279"/>
    <mergeCell ref="G278:I279"/>
    <mergeCell ref="J278:J279"/>
    <mergeCell ref="K278:K279"/>
    <mergeCell ref="L278:L279"/>
    <mergeCell ref="Q278:Q279"/>
    <mergeCell ref="R278:R279"/>
    <mergeCell ref="B280:B281"/>
    <mergeCell ref="D280:D281"/>
    <mergeCell ref="E280:E281"/>
    <mergeCell ref="F280:F281"/>
    <mergeCell ref="M266:M267"/>
    <mergeCell ref="N266:N267"/>
    <mergeCell ref="O266:O267"/>
    <mergeCell ref="P266:P267"/>
    <mergeCell ref="R262:R263"/>
    <mergeCell ref="S262:S263"/>
    <mergeCell ref="M265:O265"/>
    <mergeCell ref="J265:L265"/>
    <mergeCell ref="B262:B263"/>
    <mergeCell ref="Q258:Q259"/>
    <mergeCell ref="P275:R275"/>
    <mergeCell ref="B276:B277"/>
    <mergeCell ref="D276:F277"/>
    <mergeCell ref="G276:G277"/>
    <mergeCell ref="H276:H277"/>
    <mergeCell ref="I276:I277"/>
    <mergeCell ref="J276:J277"/>
    <mergeCell ref="K276:K277"/>
    <mergeCell ref="B275:C275"/>
    <mergeCell ref="D275:F275"/>
    <mergeCell ref="L268:L269"/>
    <mergeCell ref="G275:I275"/>
    <mergeCell ref="J275:L275"/>
    <mergeCell ref="D272:D273"/>
    <mergeCell ref="E272:E273"/>
    <mergeCell ref="F272:F273"/>
    <mergeCell ref="G272:G273"/>
    <mergeCell ref="H272:H273"/>
    <mergeCell ref="I272:I273"/>
    <mergeCell ref="K272:K273"/>
    <mergeCell ref="B268:B269"/>
    <mergeCell ref="D268:D269"/>
    <mergeCell ref="B265:C265"/>
    <mergeCell ref="B266:B267"/>
    <mergeCell ref="D266:F267"/>
    <mergeCell ref="G266:G267"/>
    <mergeCell ref="H266:H267"/>
    <mergeCell ref="D265:F265"/>
    <mergeCell ref="G265:I265"/>
    <mergeCell ref="D262:D263"/>
    <mergeCell ref="E262:E263"/>
    <mergeCell ref="F262:F263"/>
    <mergeCell ref="G262:G263"/>
    <mergeCell ref="J262:J263"/>
    <mergeCell ref="H262:H263"/>
    <mergeCell ref="I262:I263"/>
    <mergeCell ref="H248:H249"/>
    <mergeCell ref="J255:L255"/>
    <mergeCell ref="J250:J251"/>
    <mergeCell ref="I250:I251"/>
    <mergeCell ref="L266:L267"/>
    <mergeCell ref="K262:K263"/>
    <mergeCell ref="L262:L263"/>
    <mergeCell ref="G250:G251"/>
    <mergeCell ref="B248:B249"/>
    <mergeCell ref="G248:G249"/>
    <mergeCell ref="D248:D249"/>
    <mergeCell ref="E248:E249"/>
    <mergeCell ref="F248:F249"/>
    <mergeCell ref="H260:H261"/>
    <mergeCell ref="I260:I261"/>
    <mergeCell ref="L250:L251"/>
    <mergeCell ref="I266:I267"/>
    <mergeCell ref="J266:J267"/>
    <mergeCell ref="T334:T335"/>
    <mergeCell ref="T234:T235"/>
    <mergeCell ref="K334:K335"/>
    <mergeCell ref="L334:L335"/>
    <mergeCell ref="M334:O335"/>
    <mergeCell ref="S332:S333"/>
    <mergeCell ref="R334:R335"/>
    <mergeCell ref="S334:S335"/>
    <mergeCell ref="S330:S331"/>
    <mergeCell ref="P243:R243"/>
    <mergeCell ref="T224:T225"/>
    <mergeCell ref="P233:R233"/>
    <mergeCell ref="P214:P215"/>
    <mergeCell ref="Q228:Q229"/>
    <mergeCell ref="R228:R229"/>
    <mergeCell ref="T220:T221"/>
    <mergeCell ref="R224:R225"/>
    <mergeCell ref="S224:S225"/>
    <mergeCell ref="S218:S219"/>
    <mergeCell ref="T216:T217"/>
    <mergeCell ref="R214:R215"/>
    <mergeCell ref="P223:R223"/>
    <mergeCell ref="J223:L223"/>
    <mergeCell ref="J220:J221"/>
    <mergeCell ref="L224:L225"/>
    <mergeCell ref="J218:L219"/>
    <mergeCell ref="J244:J245"/>
    <mergeCell ref="K244:K245"/>
    <mergeCell ref="K236:K237"/>
    <mergeCell ref="L236:L237"/>
    <mergeCell ref="J243:L243"/>
    <mergeCell ref="S248:S249"/>
    <mergeCell ref="J324:J325"/>
    <mergeCell ref="G322:G323"/>
    <mergeCell ref="H322:H323"/>
    <mergeCell ref="I322:I323"/>
    <mergeCell ref="R320:R321"/>
    <mergeCell ref="B322:B323"/>
    <mergeCell ref="D322:D323"/>
    <mergeCell ref="H214:H215"/>
    <mergeCell ref="I214:I215"/>
    <mergeCell ref="J214:J215"/>
    <mergeCell ref="K214:K215"/>
    <mergeCell ref="K224:K225"/>
    <mergeCell ref="G220:G221"/>
    <mergeCell ref="H224:H225"/>
    <mergeCell ref="G224:G225"/>
    <mergeCell ref="J224:J225"/>
    <mergeCell ref="G218:G219"/>
    <mergeCell ref="D223:F223"/>
    <mergeCell ref="G223:I223"/>
    <mergeCell ref="B223:C223"/>
    <mergeCell ref="B224:B225"/>
    <mergeCell ref="J226:J227"/>
    <mergeCell ref="B226:B227"/>
    <mergeCell ref="D226:D227"/>
    <mergeCell ref="E226:E227"/>
    <mergeCell ref="F226:F227"/>
    <mergeCell ref="D224:F225"/>
    <mergeCell ref="D216:D217"/>
    <mergeCell ref="E216:E217"/>
    <mergeCell ref="H220:H221"/>
    <mergeCell ref="H218:H219"/>
    <mergeCell ref="I220:I221"/>
    <mergeCell ref="I334:I335"/>
    <mergeCell ref="Q332:Q333"/>
    <mergeCell ref="I332:I333"/>
    <mergeCell ref="J332:L333"/>
    <mergeCell ref="P334:P335"/>
    <mergeCell ref="Q334:Q335"/>
    <mergeCell ref="J334:J335"/>
    <mergeCell ref="O332:O333"/>
    <mergeCell ref="G332:G333"/>
    <mergeCell ref="H332:H333"/>
    <mergeCell ref="G334:G335"/>
    <mergeCell ref="B332:B333"/>
    <mergeCell ref="D332:D333"/>
    <mergeCell ref="E332:E333"/>
    <mergeCell ref="F332:F333"/>
    <mergeCell ref="B334:B335"/>
    <mergeCell ref="D334:D335"/>
    <mergeCell ref="E334:E335"/>
    <mergeCell ref="F334:F335"/>
    <mergeCell ref="H334:H335"/>
    <mergeCell ref="N332:N333"/>
    <mergeCell ref="T330:T331"/>
    <mergeCell ref="T332:T333"/>
    <mergeCell ref="M330:M331"/>
    <mergeCell ref="N330:N331"/>
    <mergeCell ref="O330:O331"/>
    <mergeCell ref="P330:P331"/>
    <mergeCell ref="P332:P333"/>
    <mergeCell ref="Q330:Q331"/>
    <mergeCell ref="R332:R333"/>
    <mergeCell ref="M332:M333"/>
    <mergeCell ref="T324:T325"/>
    <mergeCell ref="L328:L329"/>
    <mergeCell ref="M328:M329"/>
    <mergeCell ref="N328:N329"/>
    <mergeCell ref="O328:O329"/>
    <mergeCell ref="P328:P329"/>
    <mergeCell ref="Q328:Q329"/>
    <mergeCell ref="R328:R329"/>
    <mergeCell ref="M324:O325"/>
    <mergeCell ref="S328:S329"/>
    <mergeCell ref="M327:O327"/>
    <mergeCell ref="Q324:Q325"/>
    <mergeCell ref="R324:R325"/>
    <mergeCell ref="S324:S325"/>
    <mergeCell ref="P324:P325"/>
    <mergeCell ref="P327:R327"/>
    <mergeCell ref="P322:P323"/>
    <mergeCell ref="Q322:Q323"/>
    <mergeCell ref="R322:R323"/>
    <mergeCell ref="Q320:Q321"/>
    <mergeCell ref="T314:T315"/>
    <mergeCell ref="L318:L319"/>
    <mergeCell ref="M318:M319"/>
    <mergeCell ref="N318:N319"/>
    <mergeCell ref="O318:O319"/>
    <mergeCell ref="P318:P319"/>
    <mergeCell ref="Q318:Q319"/>
    <mergeCell ref="R318:R319"/>
    <mergeCell ref="S318:S319"/>
    <mergeCell ref="M317:O317"/>
    <mergeCell ref="Q314:Q315"/>
    <mergeCell ref="R314:R315"/>
    <mergeCell ref="S314:S315"/>
    <mergeCell ref="L314:L315"/>
    <mergeCell ref="M314:O315"/>
    <mergeCell ref="P314:P315"/>
    <mergeCell ref="J322:L323"/>
    <mergeCell ref="M322:M323"/>
    <mergeCell ref="T312:T313"/>
    <mergeCell ref="I312:I313"/>
    <mergeCell ref="S312:S313"/>
    <mergeCell ref="J312:L313"/>
    <mergeCell ref="M312:M313"/>
    <mergeCell ref="P312:P313"/>
    <mergeCell ref="Q312:Q313"/>
    <mergeCell ref="R312:R313"/>
    <mergeCell ref="N320:N321"/>
    <mergeCell ref="O320:O321"/>
    <mergeCell ref="P320:P321"/>
    <mergeCell ref="D314:D315"/>
    <mergeCell ref="E314:E315"/>
    <mergeCell ref="F314:F315"/>
    <mergeCell ref="S308:S309"/>
    <mergeCell ref="T310:T311"/>
    <mergeCell ref="P307:R307"/>
    <mergeCell ref="T308:T309"/>
    <mergeCell ref="R310:R311"/>
    <mergeCell ref="S310:S311"/>
    <mergeCell ref="P310:P311"/>
    <mergeCell ref="M307:O307"/>
    <mergeCell ref="D310:D311"/>
    <mergeCell ref="E310:E311"/>
    <mergeCell ref="F310:F311"/>
    <mergeCell ref="G310:I311"/>
    <mergeCell ref="T304:T305"/>
    <mergeCell ref="L308:L309"/>
    <mergeCell ref="M308:M309"/>
    <mergeCell ref="N308:N309"/>
    <mergeCell ref="O308:O309"/>
    <mergeCell ref="P308:P309"/>
    <mergeCell ref="R304:R305"/>
    <mergeCell ref="S304:S305"/>
    <mergeCell ref="Q308:Q309"/>
    <mergeCell ref="R308:R309"/>
    <mergeCell ref="L304:L305"/>
    <mergeCell ref="M304:O305"/>
    <mergeCell ref="P304:P305"/>
    <mergeCell ref="Q304:Q305"/>
    <mergeCell ref="M310:M311"/>
    <mergeCell ref="N310:N311"/>
    <mergeCell ref="O310:O311"/>
    <mergeCell ref="Q310:Q311"/>
    <mergeCell ref="D300:D301"/>
    <mergeCell ref="E300:E301"/>
    <mergeCell ref="F300:F301"/>
    <mergeCell ref="D302:D303"/>
    <mergeCell ref="E302:E303"/>
    <mergeCell ref="F302:F303"/>
    <mergeCell ref="B300:B301"/>
    <mergeCell ref="G300:I301"/>
    <mergeCell ref="S300:S301"/>
    <mergeCell ref="T300:T301"/>
    <mergeCell ref="T298:T299"/>
    <mergeCell ref="R300:R301"/>
    <mergeCell ref="R298:R299"/>
    <mergeCell ref="J298:J299"/>
    <mergeCell ref="K298:K299"/>
    <mergeCell ref="J302:L303"/>
    <mergeCell ref="L300:L301"/>
    <mergeCell ref="J300:J301"/>
    <mergeCell ref="K300:K301"/>
    <mergeCell ref="T292:T293"/>
    <mergeCell ref="T302:T303"/>
    <mergeCell ref="M300:M301"/>
    <mergeCell ref="N300:N301"/>
    <mergeCell ref="O300:O301"/>
    <mergeCell ref="P300:P301"/>
    <mergeCell ref="P302:P303"/>
    <mergeCell ref="N298:N299"/>
    <mergeCell ref="O298:O299"/>
    <mergeCell ref="P292:P293"/>
    <mergeCell ref="B298:B299"/>
    <mergeCell ref="D298:F299"/>
    <mergeCell ref="G298:G299"/>
    <mergeCell ref="S298:S299"/>
    <mergeCell ref="L298:L299"/>
    <mergeCell ref="M298:M299"/>
    <mergeCell ref="P298:P299"/>
    <mergeCell ref="Q298:Q299"/>
    <mergeCell ref="H298:H299"/>
    <mergeCell ref="I298:I299"/>
    <mergeCell ref="K292:K293"/>
    <mergeCell ref="L292:L293"/>
    <mergeCell ref="M292:O293"/>
    <mergeCell ref="Q292:Q293"/>
    <mergeCell ref="R292:R293"/>
    <mergeCell ref="B292:B293"/>
    <mergeCell ref="B295:AG295"/>
    <mergeCell ref="B297:C297"/>
    <mergeCell ref="D297:F297"/>
    <mergeCell ref="G297:I297"/>
    <mergeCell ref="H292:H293"/>
    <mergeCell ref="F292:F293"/>
    <mergeCell ref="B290:B291"/>
    <mergeCell ref="J292:J293"/>
    <mergeCell ref="F290:F291"/>
    <mergeCell ref="G290:G291"/>
    <mergeCell ref="H290:H291"/>
    <mergeCell ref="I292:I293"/>
    <mergeCell ref="D292:D293"/>
    <mergeCell ref="E292:E293"/>
    <mergeCell ref="N290:N291"/>
    <mergeCell ref="D290:D291"/>
    <mergeCell ref="E290:E291"/>
    <mergeCell ref="Q286:Q287"/>
    <mergeCell ref="R286:R287"/>
    <mergeCell ref="R288:R289"/>
    <mergeCell ref="P290:P291"/>
    <mergeCell ref="K286:K287"/>
    <mergeCell ref="L288:L289"/>
    <mergeCell ref="G292:G293"/>
    <mergeCell ref="T276:T277"/>
    <mergeCell ref="S278:S279"/>
    <mergeCell ref="T290:T291"/>
    <mergeCell ref="M288:M289"/>
    <mergeCell ref="N288:N289"/>
    <mergeCell ref="O288:O289"/>
    <mergeCell ref="P288:P289"/>
    <mergeCell ref="Q290:Q291"/>
    <mergeCell ref="R290:R291"/>
    <mergeCell ref="J280:L281"/>
    <mergeCell ref="M280:M281"/>
    <mergeCell ref="M282:O283"/>
    <mergeCell ref="P282:P283"/>
    <mergeCell ref="L286:L287"/>
    <mergeCell ref="M286:M287"/>
    <mergeCell ref="N286:N287"/>
    <mergeCell ref="O286:O287"/>
    <mergeCell ref="P286:P287"/>
    <mergeCell ref="P285:R285"/>
    <mergeCell ref="T282:T283"/>
    <mergeCell ref="R280:R281"/>
    <mergeCell ref="O280:O281"/>
    <mergeCell ref="J282:J283"/>
    <mergeCell ref="R282:R283"/>
    <mergeCell ref="S280:S281"/>
    <mergeCell ref="Q282:Q283"/>
    <mergeCell ref="S282:S283"/>
    <mergeCell ref="T280:T281"/>
    <mergeCell ref="K266:K267"/>
    <mergeCell ref="K268:K269"/>
    <mergeCell ref="P265:R265"/>
    <mergeCell ref="T266:T267"/>
    <mergeCell ref="Q266:Q267"/>
    <mergeCell ref="R266:R267"/>
    <mergeCell ref="S266:S267"/>
    <mergeCell ref="Q268:Q269"/>
    <mergeCell ref="R268:R269"/>
    <mergeCell ref="T262:T263"/>
    <mergeCell ref="P278:P279"/>
    <mergeCell ref="P280:P281"/>
    <mergeCell ref="N280:N281"/>
    <mergeCell ref="Q280:Q281"/>
    <mergeCell ref="L276:L277"/>
    <mergeCell ref="M276:M277"/>
    <mergeCell ref="N276:N277"/>
    <mergeCell ref="O276:O277"/>
    <mergeCell ref="P276:P277"/>
    <mergeCell ref="Q276:Q277"/>
    <mergeCell ref="L272:L273"/>
    <mergeCell ref="M272:O273"/>
    <mergeCell ref="O270:O271"/>
    <mergeCell ref="T272:T273"/>
    <mergeCell ref="S270:S271"/>
    <mergeCell ref="N270:N271"/>
    <mergeCell ref="Q272:Q273"/>
    <mergeCell ref="R272:R273"/>
    <mergeCell ref="S272:S273"/>
    <mergeCell ref="P272:P273"/>
    <mergeCell ref="M262:O263"/>
    <mergeCell ref="P262:P263"/>
    <mergeCell ref="B246:B247"/>
    <mergeCell ref="H256:H257"/>
    <mergeCell ref="I256:I257"/>
    <mergeCell ref="J256:J257"/>
    <mergeCell ref="K256:K257"/>
    <mergeCell ref="K250:K251"/>
    <mergeCell ref="B256:B257"/>
    <mergeCell ref="D256:F257"/>
    <mergeCell ref="G256:G257"/>
    <mergeCell ref="Q246:Q247"/>
    <mergeCell ref="I248:I249"/>
    <mergeCell ref="E250:E251"/>
    <mergeCell ref="F270:F271"/>
    <mergeCell ref="B272:B273"/>
    <mergeCell ref="G270:G271"/>
    <mergeCell ref="H270:H271"/>
    <mergeCell ref="T270:T271"/>
    <mergeCell ref="M268:M269"/>
    <mergeCell ref="N268:N269"/>
    <mergeCell ref="O268:O269"/>
    <mergeCell ref="P268:P269"/>
    <mergeCell ref="P270:P271"/>
    <mergeCell ref="Q270:Q271"/>
    <mergeCell ref="R270:R271"/>
    <mergeCell ref="M270:M271"/>
    <mergeCell ref="T268:T269"/>
    <mergeCell ref="S260:S261"/>
    <mergeCell ref="Q260:Q261"/>
    <mergeCell ref="R260:R261"/>
    <mergeCell ref="S268:S269"/>
    <mergeCell ref="I270:I271"/>
    <mergeCell ref="J270:L271"/>
    <mergeCell ref="Q262:Q263"/>
    <mergeCell ref="B258:B259"/>
    <mergeCell ref="N260:N261"/>
    <mergeCell ref="O260:O261"/>
    <mergeCell ref="D260:D261"/>
    <mergeCell ref="E260:E261"/>
    <mergeCell ref="F260:F261"/>
    <mergeCell ref="G260:G261"/>
    <mergeCell ref="J260:L261"/>
    <mergeCell ref="M260:M261"/>
    <mergeCell ref="J258:J259"/>
    <mergeCell ref="K258:K259"/>
    <mergeCell ref="B260:B261"/>
    <mergeCell ref="D258:D259"/>
    <mergeCell ref="E258:E259"/>
    <mergeCell ref="F258:F259"/>
    <mergeCell ref="G258:I259"/>
    <mergeCell ref="T258:T259"/>
    <mergeCell ref="T256:T257"/>
    <mergeCell ref="R258:R259"/>
    <mergeCell ref="R256:R257"/>
    <mergeCell ref="L258:L259"/>
    <mergeCell ref="S256:S257"/>
    <mergeCell ref="L256:L257"/>
    <mergeCell ref="M256:M257"/>
    <mergeCell ref="P256:P257"/>
    <mergeCell ref="Q256:Q257"/>
    <mergeCell ref="T250:T251"/>
    <mergeCell ref="T260:T261"/>
    <mergeCell ref="M258:M259"/>
    <mergeCell ref="N258:N259"/>
    <mergeCell ref="O258:O259"/>
    <mergeCell ref="P258:P259"/>
    <mergeCell ref="P260:P261"/>
    <mergeCell ref="N256:N257"/>
    <mergeCell ref="O256:O257"/>
    <mergeCell ref="S258:S259"/>
    <mergeCell ref="P250:P251"/>
    <mergeCell ref="Q250:Q251"/>
    <mergeCell ref="R250:R251"/>
    <mergeCell ref="M255:O255"/>
    <mergeCell ref="P255:R255"/>
    <mergeCell ref="B253:AG253"/>
    <mergeCell ref="B255:C255"/>
    <mergeCell ref="D255:F255"/>
    <mergeCell ref="G255:I255"/>
    <mergeCell ref="H250:H251"/>
    <mergeCell ref="B250:B251"/>
    <mergeCell ref="D250:D251"/>
    <mergeCell ref="F250:F251"/>
    <mergeCell ref="D246:D247"/>
    <mergeCell ref="E246:E247"/>
    <mergeCell ref="F246:F247"/>
    <mergeCell ref="Q248:Q249"/>
    <mergeCell ref="N248:N249"/>
    <mergeCell ref="G246:I247"/>
    <mergeCell ref="T246:T247"/>
    <mergeCell ref="T248:T249"/>
    <mergeCell ref="M246:M247"/>
    <mergeCell ref="N246:N247"/>
    <mergeCell ref="L244:L245"/>
    <mergeCell ref="M244:M245"/>
    <mergeCell ref="N244:N245"/>
    <mergeCell ref="O244:O245"/>
    <mergeCell ref="P244:P245"/>
    <mergeCell ref="Q244:Q245"/>
    <mergeCell ref="O246:O247"/>
    <mergeCell ref="R248:R249"/>
    <mergeCell ref="J246:J247"/>
    <mergeCell ref="K246:K247"/>
    <mergeCell ref="L246:L247"/>
    <mergeCell ref="S246:S247"/>
    <mergeCell ref="R246:R247"/>
    <mergeCell ref="O248:O249"/>
    <mergeCell ref="J248:L249"/>
    <mergeCell ref="M248:M249"/>
    <mergeCell ref="P248:P249"/>
    <mergeCell ref="P246:P247"/>
    <mergeCell ref="Q240:Q241"/>
    <mergeCell ref="R240:R241"/>
    <mergeCell ref="S240:S241"/>
    <mergeCell ref="R244:R245"/>
    <mergeCell ref="S244:S245"/>
    <mergeCell ref="S250:S251"/>
    <mergeCell ref="M250:O251"/>
    <mergeCell ref="B238:B239"/>
    <mergeCell ref="D238:D239"/>
    <mergeCell ref="E238:E239"/>
    <mergeCell ref="F238:F239"/>
    <mergeCell ref="N238:N239"/>
    <mergeCell ref="O238:O239"/>
    <mergeCell ref="G238:G239"/>
    <mergeCell ref="I238:I239"/>
    <mergeCell ref="T244:T245"/>
    <mergeCell ref="I244:I245"/>
    <mergeCell ref="B243:C243"/>
    <mergeCell ref="D243:F243"/>
    <mergeCell ref="B244:B245"/>
    <mergeCell ref="D244:F245"/>
    <mergeCell ref="G244:G245"/>
    <mergeCell ref="H244:H245"/>
    <mergeCell ref="G243:I243"/>
    <mergeCell ref="D240:D241"/>
    <mergeCell ref="E240:E241"/>
    <mergeCell ref="F240:F241"/>
    <mergeCell ref="G240:G241"/>
    <mergeCell ref="H240:H241"/>
    <mergeCell ref="I240:I241"/>
    <mergeCell ref="H238:H239"/>
    <mergeCell ref="M243:O243"/>
    <mergeCell ref="K240:K241"/>
    <mergeCell ref="L240:L241"/>
    <mergeCell ref="M240:O241"/>
    <mergeCell ref="P240:P241"/>
    <mergeCell ref="J240:J241"/>
    <mergeCell ref="T240:T241"/>
    <mergeCell ref="R234:R235"/>
    <mergeCell ref="S234:S235"/>
    <mergeCell ref="M233:O233"/>
    <mergeCell ref="S236:S237"/>
    <mergeCell ref="T236:T237"/>
    <mergeCell ref="T238:T239"/>
    <mergeCell ref="M236:M237"/>
    <mergeCell ref="N236:N237"/>
    <mergeCell ref="O236:O237"/>
    <mergeCell ref="P236:P237"/>
    <mergeCell ref="M230:O231"/>
    <mergeCell ref="P230:P231"/>
    <mergeCell ref="J230:J231"/>
    <mergeCell ref="T230:T231"/>
    <mergeCell ref="L234:L235"/>
    <mergeCell ref="M234:M235"/>
    <mergeCell ref="N234:N235"/>
    <mergeCell ref="O234:O235"/>
    <mergeCell ref="P234:P235"/>
    <mergeCell ref="Q234:Q235"/>
    <mergeCell ref="Q230:Q231"/>
    <mergeCell ref="R230:R231"/>
    <mergeCell ref="S230:S231"/>
    <mergeCell ref="S238:S239"/>
    <mergeCell ref="P238:P239"/>
    <mergeCell ref="Q238:Q239"/>
    <mergeCell ref="R238:R239"/>
    <mergeCell ref="K230:K231"/>
    <mergeCell ref="L230:L231"/>
    <mergeCell ref="Q236:Q237"/>
    <mergeCell ref="R236:R237"/>
    <mergeCell ref="Q226:Q227"/>
    <mergeCell ref="R226:R227"/>
    <mergeCell ref="B228:B229"/>
    <mergeCell ref="D228:D229"/>
    <mergeCell ref="E228:E229"/>
    <mergeCell ref="F228:F229"/>
    <mergeCell ref="N228:N229"/>
    <mergeCell ref="O228:O229"/>
    <mergeCell ref="P228:P229"/>
    <mergeCell ref="S226:S227"/>
    <mergeCell ref="T226:T227"/>
    <mergeCell ref="T228:T229"/>
    <mergeCell ref="M226:M227"/>
    <mergeCell ref="N226:N227"/>
    <mergeCell ref="O226:O227"/>
    <mergeCell ref="P226:P227"/>
    <mergeCell ref="S228:S229"/>
    <mergeCell ref="E236:E237"/>
    <mergeCell ref="F236:F237"/>
    <mergeCell ref="G236:I237"/>
    <mergeCell ref="J236:J237"/>
    <mergeCell ref="I234:I235"/>
    <mergeCell ref="J234:J235"/>
    <mergeCell ref="K234:K235"/>
    <mergeCell ref="B233:C233"/>
    <mergeCell ref="B234:B235"/>
    <mergeCell ref="S220:S221"/>
    <mergeCell ref="P220:P221"/>
    <mergeCell ref="M224:M225"/>
    <mergeCell ref="N224:N225"/>
    <mergeCell ref="O224:O225"/>
    <mergeCell ref="P224:P225"/>
    <mergeCell ref="M218:M219"/>
    <mergeCell ref="K220:K221"/>
    <mergeCell ref="L220:L221"/>
    <mergeCell ref="M220:O221"/>
    <mergeCell ref="Q224:Q225"/>
    <mergeCell ref="M223:O223"/>
    <mergeCell ref="Q220:Q221"/>
    <mergeCell ref="N218:N219"/>
    <mergeCell ref="B220:B221"/>
    <mergeCell ref="D218:D219"/>
    <mergeCell ref="E218:E219"/>
    <mergeCell ref="F218:F219"/>
    <mergeCell ref="D220:D221"/>
    <mergeCell ref="E220:E221"/>
    <mergeCell ref="F220:F221"/>
    <mergeCell ref="R220:R221"/>
    <mergeCell ref="I224:I225"/>
    <mergeCell ref="Q216:Q217"/>
    <mergeCell ref="R216:R217"/>
    <mergeCell ref="L216:L217"/>
    <mergeCell ref="I218:I219"/>
    <mergeCell ref="B216:B217"/>
    <mergeCell ref="B218:B219"/>
    <mergeCell ref="F216:F217"/>
    <mergeCell ref="G216:I217"/>
    <mergeCell ref="R218:R219"/>
    <mergeCell ref="O218:O219"/>
    <mergeCell ref="J216:J217"/>
    <mergeCell ref="K216:K217"/>
    <mergeCell ref="T218:T219"/>
    <mergeCell ref="M216:M217"/>
    <mergeCell ref="N216:N217"/>
    <mergeCell ref="O216:O217"/>
    <mergeCell ref="P216:P217"/>
    <mergeCell ref="P218:P219"/>
    <mergeCell ref="Q218:Q219"/>
    <mergeCell ref="S216:S217"/>
    <mergeCell ref="T214:T215"/>
    <mergeCell ref="S214:S215"/>
    <mergeCell ref="L214:L215"/>
    <mergeCell ref="M214:M215"/>
    <mergeCell ref="N214:N215"/>
    <mergeCell ref="O214:O215"/>
    <mergeCell ref="Q214:Q215"/>
    <mergeCell ref="B211:AG211"/>
    <mergeCell ref="B213:C213"/>
    <mergeCell ref="D213:F213"/>
    <mergeCell ref="G213:I213"/>
    <mergeCell ref="J213:L213"/>
    <mergeCell ref="M213:O213"/>
    <mergeCell ref="P213:R213"/>
    <mergeCell ref="S88:S89"/>
    <mergeCell ref="G82:G83"/>
    <mergeCell ref="H82:H83"/>
    <mergeCell ref="I82:I83"/>
    <mergeCell ref="J82:J83"/>
    <mergeCell ref="P87:R87"/>
    <mergeCell ref="H88:H89"/>
    <mergeCell ref="I88:I89"/>
    <mergeCell ref="J88:J89"/>
    <mergeCell ref="K88:K89"/>
    <mergeCell ref="P90:P91"/>
    <mergeCell ref="T92:T93"/>
    <mergeCell ref="P92:P93"/>
    <mergeCell ref="R92:R93"/>
    <mergeCell ref="S92:S93"/>
    <mergeCell ref="Q92:Q93"/>
    <mergeCell ref="T94:T95"/>
    <mergeCell ref="K94:K95"/>
    <mergeCell ref="T82:T83"/>
    <mergeCell ref="Q80:Q81"/>
    <mergeCell ref="R80:R81"/>
    <mergeCell ref="S80:S81"/>
    <mergeCell ref="T80:T81"/>
    <mergeCell ref="B85:AG85"/>
    <mergeCell ref="B87:C87"/>
    <mergeCell ref="D87:F87"/>
    <mergeCell ref="G87:I87"/>
    <mergeCell ref="J87:L87"/>
    <mergeCell ref="M87:O87"/>
    <mergeCell ref="R88:R89"/>
    <mergeCell ref="L88:L89"/>
    <mergeCell ref="M88:M89"/>
    <mergeCell ref="N88:N89"/>
    <mergeCell ref="O88:O89"/>
    <mergeCell ref="B88:B89"/>
    <mergeCell ref="B82:B83"/>
    <mergeCell ref="D82:D83"/>
    <mergeCell ref="E82:E83"/>
    <mergeCell ref="F82:F83"/>
    <mergeCell ref="K82:K83"/>
    <mergeCell ref="L82:L83"/>
    <mergeCell ref="I80:I81"/>
    <mergeCell ref="J80:L81"/>
    <mergeCell ref="M80:M81"/>
    <mergeCell ref="N80:N81"/>
    <mergeCell ref="O80:O81"/>
    <mergeCell ref="P80:P81"/>
    <mergeCell ref="B80:B81"/>
    <mergeCell ref="D80:D81"/>
    <mergeCell ref="E80:E81"/>
    <mergeCell ref="F80:F81"/>
    <mergeCell ref="G80:G81"/>
    <mergeCell ref="H80:H81"/>
    <mergeCell ref="K78:K79"/>
    <mergeCell ref="L78:L79"/>
    <mergeCell ref="M78:M79"/>
    <mergeCell ref="N78:N79"/>
    <mergeCell ref="O78:O79"/>
    <mergeCell ref="P78:P79"/>
    <mergeCell ref="M82:O83"/>
    <mergeCell ref="P82:P83"/>
    <mergeCell ref="Q82:Q83"/>
    <mergeCell ref="R82:R83"/>
    <mergeCell ref="S82:S83"/>
    <mergeCell ref="E70:E71"/>
    <mergeCell ref="F70:F71"/>
    <mergeCell ref="G70:G71"/>
    <mergeCell ref="H70:H71"/>
    <mergeCell ref="Q76:Q77"/>
    <mergeCell ref="R76:R77"/>
    <mergeCell ref="S76:S77"/>
    <mergeCell ref="T76:T77"/>
    <mergeCell ref="B78:B79"/>
    <mergeCell ref="D78:D79"/>
    <mergeCell ref="E78:E79"/>
    <mergeCell ref="F78:F79"/>
    <mergeCell ref="G78:I79"/>
    <mergeCell ref="J78:J79"/>
    <mergeCell ref="K76:K77"/>
    <mergeCell ref="L76:L77"/>
    <mergeCell ref="M76:M77"/>
    <mergeCell ref="N76:N77"/>
    <mergeCell ref="O76:O77"/>
    <mergeCell ref="P76:P77"/>
    <mergeCell ref="B76:B77"/>
    <mergeCell ref="D76:F77"/>
    <mergeCell ref="G76:G77"/>
    <mergeCell ref="H76:H77"/>
    <mergeCell ref="I76:I77"/>
    <mergeCell ref="J76:J77"/>
    <mergeCell ref="Q78:Q79"/>
    <mergeCell ref="R78:R79"/>
    <mergeCell ref="S78:S79"/>
    <mergeCell ref="T78:T79"/>
    <mergeCell ref="B66:B67"/>
    <mergeCell ref="D66:F67"/>
    <mergeCell ref="G66:G67"/>
    <mergeCell ref="H66:H67"/>
    <mergeCell ref="S72:S73"/>
    <mergeCell ref="T72:T73"/>
    <mergeCell ref="K72:K73"/>
    <mergeCell ref="L72:L73"/>
    <mergeCell ref="M72:O73"/>
    <mergeCell ref="P72:P73"/>
    <mergeCell ref="Q72:Q73"/>
    <mergeCell ref="R72:R73"/>
    <mergeCell ref="I70:I71"/>
    <mergeCell ref="J70:L71"/>
    <mergeCell ref="B72:B73"/>
    <mergeCell ref="D72:D73"/>
    <mergeCell ref="E72:E73"/>
    <mergeCell ref="F72:F73"/>
    <mergeCell ref="G72:G73"/>
    <mergeCell ref="H72:H73"/>
    <mergeCell ref="I72:I73"/>
    <mergeCell ref="J72:J73"/>
    <mergeCell ref="S70:S71"/>
    <mergeCell ref="T70:T71"/>
    <mergeCell ref="M70:M71"/>
    <mergeCell ref="N70:N71"/>
    <mergeCell ref="O70:O71"/>
    <mergeCell ref="P70:P71"/>
    <mergeCell ref="Q70:Q71"/>
    <mergeCell ref="R70:R71"/>
    <mergeCell ref="B70:B71"/>
    <mergeCell ref="D70:D71"/>
    <mergeCell ref="S60:S61"/>
    <mergeCell ref="T60:T61"/>
    <mergeCell ref="M60:M61"/>
    <mergeCell ref="N60:N61"/>
    <mergeCell ref="O60:O61"/>
    <mergeCell ref="P60:P61"/>
    <mergeCell ref="Q60:Q61"/>
    <mergeCell ref="R60:R61"/>
    <mergeCell ref="M68:M69"/>
    <mergeCell ref="N68:N69"/>
    <mergeCell ref="O68:O69"/>
    <mergeCell ref="P68:P69"/>
    <mergeCell ref="Q68:Q69"/>
    <mergeCell ref="R68:R69"/>
    <mergeCell ref="Q66:Q67"/>
    <mergeCell ref="R66:R67"/>
    <mergeCell ref="B75:C75"/>
    <mergeCell ref="D75:F75"/>
    <mergeCell ref="G75:I75"/>
    <mergeCell ref="J75:L75"/>
    <mergeCell ref="M75:O75"/>
    <mergeCell ref="P75:R75"/>
    <mergeCell ref="S66:S67"/>
    <mergeCell ref="T66:T67"/>
    <mergeCell ref="B68:B69"/>
    <mergeCell ref="D68:D69"/>
    <mergeCell ref="E68:E69"/>
    <mergeCell ref="F68:F69"/>
    <mergeCell ref="S68:S69"/>
    <mergeCell ref="T68:T69"/>
    <mergeCell ref="K66:K67"/>
    <mergeCell ref="L66:L67"/>
    <mergeCell ref="B65:C65"/>
    <mergeCell ref="D65:F65"/>
    <mergeCell ref="G65:I65"/>
    <mergeCell ref="J65:L65"/>
    <mergeCell ref="M65:O65"/>
    <mergeCell ref="P65:R65"/>
    <mergeCell ref="I66:I67"/>
    <mergeCell ref="J66:J67"/>
    <mergeCell ref="G68:I69"/>
    <mergeCell ref="J68:J69"/>
    <mergeCell ref="K68:K69"/>
    <mergeCell ref="L68:L69"/>
    <mergeCell ref="S62:S63"/>
    <mergeCell ref="T62:T63"/>
    <mergeCell ref="K62:K63"/>
    <mergeCell ref="L62:L63"/>
    <mergeCell ref="M62:O63"/>
    <mergeCell ref="P62:P63"/>
    <mergeCell ref="Q62:Q63"/>
    <mergeCell ref="R62:R63"/>
    <mergeCell ref="B62:B63"/>
    <mergeCell ref="D62:D63"/>
    <mergeCell ref="E62:E63"/>
    <mergeCell ref="F62:F63"/>
    <mergeCell ref="G62:G63"/>
    <mergeCell ref="H62:H63"/>
    <mergeCell ref="I62:I63"/>
    <mergeCell ref="J62:J63"/>
    <mergeCell ref="M66:M67"/>
    <mergeCell ref="N66:N67"/>
    <mergeCell ref="O66:O67"/>
    <mergeCell ref="P66:P67"/>
    <mergeCell ref="G58:I59"/>
    <mergeCell ref="J58:J59"/>
    <mergeCell ref="K58:K59"/>
    <mergeCell ref="L58:L59"/>
    <mergeCell ref="B60:B61"/>
    <mergeCell ref="D60:D61"/>
    <mergeCell ref="E60:E61"/>
    <mergeCell ref="F60:F61"/>
    <mergeCell ref="G60:G61"/>
    <mergeCell ref="H60:H61"/>
    <mergeCell ref="M58:M59"/>
    <mergeCell ref="N58:N59"/>
    <mergeCell ref="O58:O59"/>
    <mergeCell ref="P58:P59"/>
    <mergeCell ref="Q58:Q59"/>
    <mergeCell ref="R58:R59"/>
    <mergeCell ref="Q56:Q57"/>
    <mergeCell ref="R56:R57"/>
    <mergeCell ref="I60:I61"/>
    <mergeCell ref="J60:L61"/>
    <mergeCell ref="P55:R55"/>
    <mergeCell ref="Q52:Q53"/>
    <mergeCell ref="R52:R53"/>
    <mergeCell ref="G52:G53"/>
    <mergeCell ref="H52:H53"/>
    <mergeCell ref="I52:I53"/>
    <mergeCell ref="J52:J53"/>
    <mergeCell ref="B52:B53"/>
    <mergeCell ref="D52:D53"/>
    <mergeCell ref="E52:E53"/>
    <mergeCell ref="F52:F53"/>
    <mergeCell ref="S52:S53"/>
    <mergeCell ref="S56:S57"/>
    <mergeCell ref="T56:T57"/>
    <mergeCell ref="B58:B59"/>
    <mergeCell ref="D58:D59"/>
    <mergeCell ref="E58:E59"/>
    <mergeCell ref="F58:F59"/>
    <mergeCell ref="S58:S59"/>
    <mergeCell ref="T58:T59"/>
    <mergeCell ref="K56:K57"/>
    <mergeCell ref="L56:L57"/>
    <mergeCell ref="M56:M57"/>
    <mergeCell ref="N56:N57"/>
    <mergeCell ref="O56:O57"/>
    <mergeCell ref="P56:P57"/>
    <mergeCell ref="B56:B57"/>
    <mergeCell ref="D56:F57"/>
    <mergeCell ref="G56:G57"/>
    <mergeCell ref="H56:H57"/>
    <mergeCell ref="I56:I57"/>
    <mergeCell ref="J56:J57"/>
    <mergeCell ref="T52:T53"/>
    <mergeCell ref="K52:K53"/>
    <mergeCell ref="L52:L53"/>
    <mergeCell ref="M52:O53"/>
    <mergeCell ref="P52:P53"/>
    <mergeCell ref="Q50:Q51"/>
    <mergeCell ref="R50:R51"/>
    <mergeCell ref="G50:G51"/>
    <mergeCell ref="H50:H51"/>
    <mergeCell ref="I50:I51"/>
    <mergeCell ref="J50:L51"/>
    <mergeCell ref="B50:B51"/>
    <mergeCell ref="D50:D51"/>
    <mergeCell ref="E50:E51"/>
    <mergeCell ref="F50:F51"/>
    <mergeCell ref="S50:S51"/>
    <mergeCell ref="T50:T51"/>
    <mergeCell ref="M50:M51"/>
    <mergeCell ref="N50:N51"/>
    <mergeCell ref="O50:O51"/>
    <mergeCell ref="P50:P51"/>
    <mergeCell ref="Q48:Q49"/>
    <mergeCell ref="R48:R49"/>
    <mergeCell ref="G48:I49"/>
    <mergeCell ref="J48:J49"/>
    <mergeCell ref="K48:K49"/>
    <mergeCell ref="L48:L49"/>
    <mergeCell ref="B48:B49"/>
    <mergeCell ref="D48:D49"/>
    <mergeCell ref="E48:E49"/>
    <mergeCell ref="F48:F49"/>
    <mergeCell ref="S48:S49"/>
    <mergeCell ref="T48:T49"/>
    <mergeCell ref="M48:M49"/>
    <mergeCell ref="N48:N49"/>
    <mergeCell ref="O48:O49"/>
    <mergeCell ref="P48:P49"/>
    <mergeCell ref="Q46:Q47"/>
    <mergeCell ref="R46:R47"/>
    <mergeCell ref="I46:I47"/>
    <mergeCell ref="J46:J47"/>
    <mergeCell ref="K46:K47"/>
    <mergeCell ref="L46:L47"/>
    <mergeCell ref="B46:B47"/>
    <mergeCell ref="D46:F47"/>
    <mergeCell ref="G46:G47"/>
    <mergeCell ref="H46:H47"/>
    <mergeCell ref="S46:S47"/>
    <mergeCell ref="T46:T47"/>
    <mergeCell ref="M46:M47"/>
    <mergeCell ref="N46:N47"/>
    <mergeCell ref="O46:O47"/>
    <mergeCell ref="P46:P47"/>
    <mergeCell ref="P45:R45"/>
    <mergeCell ref="B28:B29"/>
    <mergeCell ref="B26:B27"/>
    <mergeCell ref="D26:D27"/>
    <mergeCell ref="E26:E27"/>
    <mergeCell ref="B24:B25"/>
    <mergeCell ref="B43:AG43"/>
    <mergeCell ref="B33:C33"/>
    <mergeCell ref="B30:B31"/>
    <mergeCell ref="I40:I41"/>
    <mergeCell ref="J40:J41"/>
    <mergeCell ref="B1:AG1"/>
    <mergeCell ref="B13:C13"/>
    <mergeCell ref="D13:F13"/>
    <mergeCell ref="G13:I13"/>
    <mergeCell ref="J13:L13"/>
    <mergeCell ref="M3:O3"/>
    <mergeCell ref="M10:O11"/>
    <mergeCell ref="G4:G5"/>
    <mergeCell ref="O4:O5"/>
    <mergeCell ref="N6:N7"/>
    <mergeCell ref="S40:S41"/>
    <mergeCell ref="T40:T41"/>
    <mergeCell ref="K40:K41"/>
    <mergeCell ref="L40:L41"/>
    <mergeCell ref="M40:O41"/>
    <mergeCell ref="P40:P41"/>
    <mergeCell ref="Q40:Q41"/>
    <mergeCell ref="R40:R41"/>
    <mergeCell ref="B40:B41"/>
    <mergeCell ref="D40:D41"/>
    <mergeCell ref="E40:E41"/>
    <mergeCell ref="F40:F41"/>
    <mergeCell ref="G40:G41"/>
    <mergeCell ref="H40:H41"/>
    <mergeCell ref="I38:I39"/>
    <mergeCell ref="J38:L39"/>
    <mergeCell ref="S38:S39"/>
    <mergeCell ref="T38:T39"/>
    <mergeCell ref="M38:M39"/>
    <mergeCell ref="N38:N39"/>
    <mergeCell ref="O38:O39"/>
    <mergeCell ref="P38:P39"/>
    <mergeCell ref="Q38:Q39"/>
    <mergeCell ref="R38:R39"/>
    <mergeCell ref="Q36:Q37"/>
    <mergeCell ref="R36:R37"/>
    <mergeCell ref="S36:S37"/>
    <mergeCell ref="T36:T37"/>
    <mergeCell ref="B38:B39"/>
    <mergeCell ref="D38:D39"/>
    <mergeCell ref="E38:E39"/>
    <mergeCell ref="F38:F39"/>
    <mergeCell ref="G38:G39"/>
    <mergeCell ref="H38:H39"/>
    <mergeCell ref="K36:K37"/>
    <mergeCell ref="L36:L37"/>
    <mergeCell ref="M36:M37"/>
    <mergeCell ref="N36:N37"/>
    <mergeCell ref="O36:O37"/>
    <mergeCell ref="P36:P37"/>
    <mergeCell ref="B36:B37"/>
    <mergeCell ref="D36:D37"/>
    <mergeCell ref="E36:E37"/>
    <mergeCell ref="F36:F37"/>
    <mergeCell ref="G36:I37"/>
    <mergeCell ref="J36:J37"/>
    <mergeCell ref="P34:P35"/>
    <mergeCell ref="Q34:Q35"/>
    <mergeCell ref="R34:R35"/>
    <mergeCell ref="S34:S35"/>
    <mergeCell ref="T34:T35"/>
    <mergeCell ref="M34:M35"/>
    <mergeCell ref="N34:N35"/>
    <mergeCell ref="B34:B35"/>
    <mergeCell ref="D34:F35"/>
    <mergeCell ref="G34:G35"/>
    <mergeCell ref="H34:H35"/>
    <mergeCell ref="I34:I35"/>
    <mergeCell ref="J34:J35"/>
    <mergeCell ref="K34:K35"/>
    <mergeCell ref="L34:L35"/>
    <mergeCell ref="D33:F33"/>
    <mergeCell ref="G33:I33"/>
    <mergeCell ref="J33:L33"/>
    <mergeCell ref="Q30:Q31"/>
    <mergeCell ref="G30:G31"/>
    <mergeCell ref="H30:H31"/>
    <mergeCell ref="I30:I31"/>
    <mergeCell ref="J30:J31"/>
    <mergeCell ref="F30:F31"/>
    <mergeCell ref="M33:O33"/>
    <mergeCell ref="T30:T31"/>
    <mergeCell ref="K30:K31"/>
    <mergeCell ref="L30:L31"/>
    <mergeCell ref="M30:O31"/>
    <mergeCell ref="P30:P31"/>
    <mergeCell ref="R30:R31"/>
    <mergeCell ref="S30:S31"/>
    <mergeCell ref="H28:H29"/>
    <mergeCell ref="I28:I29"/>
    <mergeCell ref="J28:L29"/>
    <mergeCell ref="D28:D29"/>
    <mergeCell ref="E28:E29"/>
    <mergeCell ref="F28:F29"/>
    <mergeCell ref="G28:G29"/>
    <mergeCell ref="T28:T29"/>
    <mergeCell ref="M28:M29"/>
    <mergeCell ref="N28:N29"/>
    <mergeCell ref="O28:O29"/>
    <mergeCell ref="P28:P29"/>
    <mergeCell ref="Q28:Q29"/>
    <mergeCell ref="R28:R29"/>
    <mergeCell ref="S28:S29"/>
    <mergeCell ref="J26:J27"/>
    <mergeCell ref="J24:J25"/>
    <mergeCell ref="K24:K25"/>
    <mergeCell ref="T26:T27"/>
    <mergeCell ref="M26:M27"/>
    <mergeCell ref="N26:N27"/>
    <mergeCell ref="O26:O27"/>
    <mergeCell ref="P26:P27"/>
    <mergeCell ref="R26:R27"/>
    <mergeCell ref="Q26:Q27"/>
    <mergeCell ref="L24:L25"/>
    <mergeCell ref="D24:F25"/>
    <mergeCell ref="G24:G25"/>
    <mergeCell ref="S26:S27"/>
    <mergeCell ref="F26:F27"/>
    <mergeCell ref="K26:K27"/>
    <mergeCell ref="L26:L27"/>
    <mergeCell ref="H24:H25"/>
    <mergeCell ref="P4:P5"/>
    <mergeCell ref="Q4:Q5"/>
    <mergeCell ref="R4:R5"/>
    <mergeCell ref="P10:P11"/>
    <mergeCell ref="T6:T7"/>
    <mergeCell ref="Q8:Q9"/>
    <mergeCell ref="R8:R9"/>
    <mergeCell ref="S8:S9"/>
    <mergeCell ref="T8:T9"/>
    <mergeCell ref="I24:I25"/>
    <mergeCell ref="G26:I27"/>
    <mergeCell ref="T24:T25"/>
    <mergeCell ref="M24:M25"/>
    <mergeCell ref="N24:N25"/>
    <mergeCell ref="O24:O25"/>
    <mergeCell ref="P24:P25"/>
    <mergeCell ref="Q24:Q25"/>
    <mergeCell ref="R24:R25"/>
    <mergeCell ref="S24:S25"/>
    <mergeCell ref="G23:I23"/>
    <mergeCell ref="J23:L23"/>
    <mergeCell ref="G20:G21"/>
    <mergeCell ref="H20:H21"/>
    <mergeCell ref="T10:T11"/>
    <mergeCell ref="S6:S7"/>
    <mergeCell ref="S10:S11"/>
    <mergeCell ref="R10:R11"/>
    <mergeCell ref="Q10:Q11"/>
    <mergeCell ref="P8:P9"/>
    <mergeCell ref="J8:L9"/>
    <mergeCell ref="O8:O9"/>
    <mergeCell ref="T14:T15"/>
    <mergeCell ref="F8:F9"/>
    <mergeCell ref="G6:I7"/>
    <mergeCell ref="H4:H5"/>
    <mergeCell ref="I4:I5"/>
    <mergeCell ref="N4:N5"/>
    <mergeCell ref="M6:M7"/>
    <mergeCell ref="J4:J5"/>
    <mergeCell ref="H8:H9"/>
    <mergeCell ref="I14:I15"/>
    <mergeCell ref="G10:G11"/>
    <mergeCell ref="L10:L11"/>
    <mergeCell ref="I10:I11"/>
    <mergeCell ref="S18:S19"/>
    <mergeCell ref="T18:T19"/>
    <mergeCell ref="T20:T21"/>
    <mergeCell ref="P20:P21"/>
    <mergeCell ref="Q20:Q21"/>
    <mergeCell ref="S20:S21"/>
    <mergeCell ref="N18:N19"/>
    <mergeCell ref="O18:O19"/>
    <mergeCell ref="K20:K21"/>
    <mergeCell ref="O6:O7"/>
    <mergeCell ref="N8:N9"/>
    <mergeCell ref="M4:M5"/>
    <mergeCell ref="N14:N15"/>
    <mergeCell ref="O14:O15"/>
    <mergeCell ref="M20:O21"/>
    <mergeCell ref="I20:I21"/>
    <mergeCell ref="K4:K5"/>
    <mergeCell ref="L4:L5"/>
    <mergeCell ref="K6:K7"/>
    <mergeCell ref="L6:L7"/>
    <mergeCell ref="B3:C3"/>
    <mergeCell ref="D14:F15"/>
    <mergeCell ref="B10:B11"/>
    <mergeCell ref="G3:I3"/>
    <mergeCell ref="B8:B9"/>
    <mergeCell ref="D8:D9"/>
    <mergeCell ref="M14:M15"/>
    <mergeCell ref="T4:T5"/>
    <mergeCell ref="B6:B7"/>
    <mergeCell ref="D6:D7"/>
    <mergeCell ref="E6:E7"/>
    <mergeCell ref="F6:F7"/>
    <mergeCell ref="J6:J7"/>
    <mergeCell ref="Q6:Q7"/>
    <mergeCell ref="R6:R7"/>
    <mergeCell ref="B4:B5"/>
    <mergeCell ref="D4:F5"/>
    <mergeCell ref="S4:S5"/>
    <mergeCell ref="Q14:Q15"/>
    <mergeCell ref="R14:R15"/>
    <mergeCell ref="S14:S15"/>
    <mergeCell ref="P6:P7"/>
    <mergeCell ref="D3:F3"/>
    <mergeCell ref="J3:L3"/>
    <mergeCell ref="G8:G9"/>
    <mergeCell ref="I8:I9"/>
    <mergeCell ref="P3:R3"/>
    <mergeCell ref="P14:P15"/>
    <mergeCell ref="P13:R13"/>
    <mergeCell ref="M8:M9"/>
    <mergeCell ref="G14:G15"/>
    <mergeCell ref="H14:H15"/>
    <mergeCell ref="M13:O13"/>
    <mergeCell ref="B16:B17"/>
    <mergeCell ref="D16:D17"/>
    <mergeCell ref="E16:E17"/>
    <mergeCell ref="F16:F17"/>
    <mergeCell ref="G16:I17"/>
    <mergeCell ref="S16:S17"/>
    <mergeCell ref="T16:T17"/>
    <mergeCell ref="M16:M17"/>
    <mergeCell ref="N16:N17"/>
    <mergeCell ref="O16:O17"/>
    <mergeCell ref="P16:P17"/>
    <mergeCell ref="B14:B15"/>
    <mergeCell ref="K14:K15"/>
    <mergeCell ref="L14:L15"/>
    <mergeCell ref="D10:D11"/>
    <mergeCell ref="F10:F11"/>
    <mergeCell ref="H10:H11"/>
    <mergeCell ref="J10:J11"/>
    <mergeCell ref="J14:J15"/>
    <mergeCell ref="K10:K11"/>
    <mergeCell ref="E10:E11"/>
    <mergeCell ref="E8:E9"/>
    <mergeCell ref="Q90:Q91"/>
    <mergeCell ref="B18:B19"/>
    <mergeCell ref="D18:D19"/>
    <mergeCell ref="E18:E19"/>
    <mergeCell ref="F18:F19"/>
    <mergeCell ref="Q16:Q17"/>
    <mergeCell ref="R16:R17"/>
    <mergeCell ref="R18:R19"/>
    <mergeCell ref="Q18:Q19"/>
    <mergeCell ref="P18:P19"/>
    <mergeCell ref="M18:M19"/>
    <mergeCell ref="P33:R33"/>
    <mergeCell ref="G18:G19"/>
    <mergeCell ref="H18:H19"/>
    <mergeCell ref="I18:I19"/>
    <mergeCell ref="J18:L19"/>
    <mergeCell ref="R20:R21"/>
    <mergeCell ref="M23:O23"/>
    <mergeCell ref="P23:R23"/>
    <mergeCell ref="J20:J21"/>
    <mergeCell ref="L20:L21"/>
    <mergeCell ref="J16:J17"/>
    <mergeCell ref="K16:K17"/>
    <mergeCell ref="L16:L17"/>
    <mergeCell ref="B23:C23"/>
    <mergeCell ref="D23:F23"/>
    <mergeCell ref="B20:B21"/>
    <mergeCell ref="D20:D21"/>
    <mergeCell ref="E20:E21"/>
    <mergeCell ref="F20:F21"/>
    <mergeCell ref="D30:D31"/>
    <mergeCell ref="Q88:Q89"/>
    <mergeCell ref="T88:T89"/>
    <mergeCell ref="B90:B91"/>
    <mergeCell ref="D90:D91"/>
    <mergeCell ref="E90:E91"/>
    <mergeCell ref="F90:F91"/>
    <mergeCell ref="G90:I91"/>
    <mergeCell ref="J90:J91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G97:I97"/>
    <mergeCell ref="J97:L97"/>
    <mergeCell ref="H94:H95"/>
    <mergeCell ref="O92:O93"/>
    <mergeCell ref="F92:F93"/>
    <mergeCell ref="G92:G93"/>
    <mergeCell ref="H92:H93"/>
    <mergeCell ref="I92:I93"/>
    <mergeCell ref="J92:L93"/>
    <mergeCell ref="E30:E31"/>
    <mergeCell ref="B92:B93"/>
    <mergeCell ref="D92:D93"/>
    <mergeCell ref="E92:E93"/>
    <mergeCell ref="B94:B95"/>
    <mergeCell ref="D94:D95"/>
    <mergeCell ref="E94:E95"/>
    <mergeCell ref="M92:M93"/>
    <mergeCell ref="N92:N93"/>
    <mergeCell ref="I94:I95"/>
    <mergeCell ref="D88:F89"/>
    <mergeCell ref="G88:G89"/>
    <mergeCell ref="O34:O35"/>
    <mergeCell ref="B45:C45"/>
    <mergeCell ref="D45:F45"/>
    <mergeCell ref="G45:I45"/>
    <mergeCell ref="J45:L45"/>
    <mergeCell ref="M45:O45"/>
    <mergeCell ref="B55:C55"/>
    <mergeCell ref="D55:F55"/>
    <mergeCell ref="G55:I55"/>
    <mergeCell ref="J55:L55"/>
    <mergeCell ref="M55:O55"/>
    <mergeCell ref="S94:S95"/>
    <mergeCell ref="Q94:Q95"/>
    <mergeCell ref="B97:C97"/>
    <mergeCell ref="B98:B99"/>
    <mergeCell ref="D98:F99"/>
    <mergeCell ref="G100:I101"/>
    <mergeCell ref="J100:J101"/>
    <mergeCell ref="P98:P99"/>
    <mergeCell ref="R100:R101"/>
    <mergeCell ref="N98:N99"/>
    <mergeCell ref="O98:O99"/>
    <mergeCell ref="K100:K101"/>
    <mergeCell ref="L100:L101"/>
    <mergeCell ref="M98:M99"/>
    <mergeCell ref="I98:I99"/>
    <mergeCell ref="S100:S101"/>
    <mergeCell ref="T100:T101"/>
    <mergeCell ref="M100:M101"/>
    <mergeCell ref="N100:N101"/>
    <mergeCell ref="O100:O101"/>
    <mergeCell ref="P100:P101"/>
    <mergeCell ref="Q100:Q101"/>
    <mergeCell ref="M97:O97"/>
    <mergeCell ref="P97:R97"/>
    <mergeCell ref="R94:R95"/>
    <mergeCell ref="F94:F95"/>
    <mergeCell ref="G94:G95"/>
    <mergeCell ref="L94:L95"/>
    <mergeCell ref="M94:O95"/>
    <mergeCell ref="P94:P95"/>
    <mergeCell ref="J94:J95"/>
    <mergeCell ref="D97:F97"/>
    <mergeCell ref="B102:B103"/>
    <mergeCell ref="D102:D103"/>
    <mergeCell ref="E102:E103"/>
    <mergeCell ref="B104:B105"/>
    <mergeCell ref="D104:D105"/>
    <mergeCell ref="E104:E105"/>
    <mergeCell ref="K104:K105"/>
    <mergeCell ref="L104:L105"/>
    <mergeCell ref="M104:O105"/>
    <mergeCell ref="T98:T99"/>
    <mergeCell ref="H98:H99"/>
    <mergeCell ref="S98:S99"/>
    <mergeCell ref="Q98:Q99"/>
    <mergeCell ref="R98:R99"/>
    <mergeCell ref="L98:L99"/>
    <mergeCell ref="B100:B101"/>
    <mergeCell ref="D100:D101"/>
    <mergeCell ref="E100:E101"/>
    <mergeCell ref="F100:F101"/>
    <mergeCell ref="J98:J99"/>
    <mergeCell ref="K98:K99"/>
    <mergeCell ref="G98:G99"/>
    <mergeCell ref="G108:G109"/>
    <mergeCell ref="D107:F107"/>
    <mergeCell ref="M107:O107"/>
    <mergeCell ref="P107:R107"/>
    <mergeCell ref="R104:R105"/>
    <mergeCell ref="T108:T109"/>
    <mergeCell ref="S108:S109"/>
    <mergeCell ref="R108:R109"/>
    <mergeCell ref="Q108:Q109"/>
    <mergeCell ref="G104:G105"/>
    <mergeCell ref="O102:O103"/>
    <mergeCell ref="J102:L103"/>
    <mergeCell ref="F102:F103"/>
    <mergeCell ref="G102:G103"/>
    <mergeCell ref="H102:H103"/>
    <mergeCell ref="I102:I103"/>
    <mergeCell ref="M102:M103"/>
    <mergeCell ref="N102:N103"/>
    <mergeCell ref="B107:C107"/>
    <mergeCell ref="B108:B109"/>
    <mergeCell ref="D108:F109"/>
    <mergeCell ref="G110:I111"/>
    <mergeCell ref="J110:J111"/>
    <mergeCell ref="P108:P109"/>
    <mergeCell ref="R110:R111"/>
    <mergeCell ref="O108:O109"/>
    <mergeCell ref="K110:K111"/>
    <mergeCell ref="L110:L111"/>
    <mergeCell ref="L108:L109"/>
    <mergeCell ref="M108:M109"/>
    <mergeCell ref="N108:N109"/>
    <mergeCell ref="P104:P105"/>
    <mergeCell ref="S104:S105"/>
    <mergeCell ref="Q104:Q105"/>
    <mergeCell ref="T102:T103"/>
    <mergeCell ref="P102:P103"/>
    <mergeCell ref="R102:R103"/>
    <mergeCell ref="S102:S103"/>
    <mergeCell ref="Q102:Q103"/>
    <mergeCell ref="T104:T105"/>
    <mergeCell ref="G107:I107"/>
    <mergeCell ref="F104:F105"/>
    <mergeCell ref="I108:I109"/>
    <mergeCell ref="H108:H109"/>
    <mergeCell ref="J108:J109"/>
    <mergeCell ref="K108:K109"/>
    <mergeCell ref="H104:H105"/>
    <mergeCell ref="I104:I105"/>
    <mergeCell ref="J104:J105"/>
    <mergeCell ref="J107:L107"/>
    <mergeCell ref="S110:S111"/>
    <mergeCell ref="T110:T111"/>
    <mergeCell ref="M110:M111"/>
    <mergeCell ref="N110:N111"/>
    <mergeCell ref="O110:O111"/>
    <mergeCell ref="P110:P111"/>
    <mergeCell ref="Q110:Q111"/>
    <mergeCell ref="O112:O113"/>
    <mergeCell ref="J112:L113"/>
    <mergeCell ref="F112:F113"/>
    <mergeCell ref="G112:G113"/>
    <mergeCell ref="H112:H113"/>
    <mergeCell ref="I112:I113"/>
    <mergeCell ref="M112:M113"/>
    <mergeCell ref="N112:N113"/>
    <mergeCell ref="B112:B113"/>
    <mergeCell ref="D112:D113"/>
    <mergeCell ref="E112:E113"/>
    <mergeCell ref="B110:B111"/>
    <mergeCell ref="D110:D111"/>
    <mergeCell ref="E110:E111"/>
    <mergeCell ref="F110:F111"/>
    <mergeCell ref="T112:T113"/>
    <mergeCell ref="P112:P113"/>
    <mergeCell ref="R112:R113"/>
    <mergeCell ref="S112:S113"/>
    <mergeCell ref="Q112:Q113"/>
    <mergeCell ref="P114:P115"/>
    <mergeCell ref="S114:S115"/>
    <mergeCell ref="Q114:Q115"/>
    <mergeCell ref="G117:I117"/>
    <mergeCell ref="F114:F115"/>
    <mergeCell ref="I118:I119"/>
    <mergeCell ref="H114:H115"/>
    <mergeCell ref="I114:I115"/>
    <mergeCell ref="K120:K121"/>
    <mergeCell ref="R120:R121"/>
    <mergeCell ref="S120:S121"/>
    <mergeCell ref="T120:T121"/>
    <mergeCell ref="M120:M121"/>
    <mergeCell ref="N120:N121"/>
    <mergeCell ref="O120:O121"/>
    <mergeCell ref="S118:S119"/>
    <mergeCell ref="R118:R119"/>
    <mergeCell ref="D117:F117"/>
    <mergeCell ref="Q118:Q119"/>
    <mergeCell ref="J114:J115"/>
    <mergeCell ref="J117:L117"/>
    <mergeCell ref="M117:O117"/>
    <mergeCell ref="P117:R117"/>
    <mergeCell ref="R114:R115"/>
    <mergeCell ref="G114:G115"/>
    <mergeCell ref="T118:T119"/>
    <mergeCell ref="B120:B121"/>
    <mergeCell ref="D120:D121"/>
    <mergeCell ref="E120:E121"/>
    <mergeCell ref="F120:F121"/>
    <mergeCell ref="B118:B119"/>
    <mergeCell ref="D118:F119"/>
    <mergeCell ref="G118:G119"/>
    <mergeCell ref="H118:H119"/>
    <mergeCell ref="G120:I121"/>
    <mergeCell ref="J120:J121"/>
    <mergeCell ref="L120:L121"/>
    <mergeCell ref="P118:P119"/>
    <mergeCell ref="O118:O119"/>
    <mergeCell ref="L118:L119"/>
    <mergeCell ref="M118:M119"/>
    <mergeCell ref="N118:N119"/>
    <mergeCell ref="J118:J119"/>
    <mergeCell ref="K118:K119"/>
    <mergeCell ref="B117:C117"/>
    <mergeCell ref="P120:P121"/>
    <mergeCell ref="Q120:Q121"/>
    <mergeCell ref="B114:B115"/>
    <mergeCell ref="D114:D115"/>
    <mergeCell ref="E114:E115"/>
    <mergeCell ref="T114:T115"/>
    <mergeCell ref="K114:K115"/>
    <mergeCell ref="L114:L115"/>
    <mergeCell ref="M114:O115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Q124:Q125"/>
    <mergeCell ref="R124:R125"/>
    <mergeCell ref="S124:S125"/>
    <mergeCell ref="T124:T125"/>
    <mergeCell ref="K124:K125"/>
    <mergeCell ref="L124:L125"/>
    <mergeCell ref="M124:O125"/>
    <mergeCell ref="P124:P125"/>
    <mergeCell ref="B122:B123"/>
    <mergeCell ref="D122:D123"/>
    <mergeCell ref="E122:E123"/>
    <mergeCell ref="F122:F123"/>
    <mergeCell ref="G122:G123"/>
    <mergeCell ref="H122:H123"/>
    <mergeCell ref="I122:I123"/>
    <mergeCell ref="Q122:Q123"/>
    <mergeCell ref="R122:R123"/>
    <mergeCell ref="S122:S123"/>
    <mergeCell ref="J122:L123"/>
    <mergeCell ref="M122:M123"/>
    <mergeCell ref="N122:N123"/>
    <mergeCell ref="O122:O123"/>
    <mergeCell ref="T122:T123"/>
    <mergeCell ref="B127:AG127"/>
    <mergeCell ref="B129:C129"/>
    <mergeCell ref="D129:F129"/>
    <mergeCell ref="G129:I129"/>
    <mergeCell ref="J129:L129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R132:R133"/>
    <mergeCell ref="S132:S133"/>
    <mergeCell ref="T132:T133"/>
    <mergeCell ref="M132:M133"/>
    <mergeCell ref="N132:N133"/>
    <mergeCell ref="O132:O133"/>
    <mergeCell ref="P132:P133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B130:B131"/>
    <mergeCell ref="D130:F131"/>
    <mergeCell ref="G130:G131"/>
    <mergeCell ref="B136:B137"/>
    <mergeCell ref="D136:D137"/>
    <mergeCell ref="E136:E137"/>
    <mergeCell ref="F136:F137"/>
    <mergeCell ref="N134:N135"/>
    <mergeCell ref="O134:O135"/>
    <mergeCell ref="B134:B135"/>
    <mergeCell ref="D134:D135"/>
    <mergeCell ref="E134:E135"/>
    <mergeCell ref="J134:L135"/>
    <mergeCell ref="G136:G137"/>
    <mergeCell ref="T136:T137"/>
    <mergeCell ref="K136:K137"/>
    <mergeCell ref="L136:L137"/>
    <mergeCell ref="M136:O137"/>
    <mergeCell ref="P136:P137"/>
    <mergeCell ref="S136:S137"/>
    <mergeCell ref="Q136:Q137"/>
    <mergeCell ref="R136:R137"/>
    <mergeCell ref="H136:H137"/>
    <mergeCell ref="N142:N143"/>
    <mergeCell ref="O142:O143"/>
    <mergeCell ref="P142:P143"/>
    <mergeCell ref="Q142:Q143"/>
    <mergeCell ref="I140:I141"/>
    <mergeCell ref="T134:T135"/>
    <mergeCell ref="P134:P135"/>
    <mergeCell ref="R134:R135"/>
    <mergeCell ref="S134:S135"/>
    <mergeCell ref="S140:S141"/>
    <mergeCell ref="R140:R141"/>
    <mergeCell ref="D139:F139"/>
    <mergeCell ref="P139:R139"/>
    <mergeCell ref="I136:I137"/>
    <mergeCell ref="J136:J137"/>
    <mergeCell ref="L140:L141"/>
    <mergeCell ref="M140:M141"/>
    <mergeCell ref="G139:I139"/>
    <mergeCell ref="J139:L139"/>
    <mergeCell ref="M139:O139"/>
    <mergeCell ref="N140:N141"/>
    <mergeCell ref="B144:B145"/>
    <mergeCell ref="D144:D145"/>
    <mergeCell ref="E144:E145"/>
    <mergeCell ref="B146:B147"/>
    <mergeCell ref="D146:D147"/>
    <mergeCell ref="E146:E147"/>
    <mergeCell ref="K146:K147"/>
    <mergeCell ref="L146:L147"/>
    <mergeCell ref="M146:O147"/>
    <mergeCell ref="B142:B143"/>
    <mergeCell ref="D142:D143"/>
    <mergeCell ref="E142:E143"/>
    <mergeCell ref="F142:F143"/>
    <mergeCell ref="T140:T141"/>
    <mergeCell ref="B139:C139"/>
    <mergeCell ref="B140:B141"/>
    <mergeCell ref="D140:F141"/>
    <mergeCell ref="G140:G141"/>
    <mergeCell ref="H140:H141"/>
    <mergeCell ref="G142:I143"/>
    <mergeCell ref="J142:J143"/>
    <mergeCell ref="P140:P141"/>
    <mergeCell ref="R142:R143"/>
    <mergeCell ref="J140:J141"/>
    <mergeCell ref="K140:K141"/>
    <mergeCell ref="Q140:Q141"/>
    <mergeCell ref="K142:K143"/>
    <mergeCell ref="L142:L143"/>
    <mergeCell ref="O140:O141"/>
    <mergeCell ref="S142:S143"/>
    <mergeCell ref="T142:T143"/>
    <mergeCell ref="M142:M143"/>
    <mergeCell ref="G150:G151"/>
    <mergeCell ref="D149:F149"/>
    <mergeCell ref="M149:O149"/>
    <mergeCell ref="P149:R149"/>
    <mergeCell ref="R146:R147"/>
    <mergeCell ref="T150:T151"/>
    <mergeCell ref="S150:S151"/>
    <mergeCell ref="R150:R151"/>
    <mergeCell ref="Q150:Q151"/>
    <mergeCell ref="G146:G147"/>
    <mergeCell ref="O144:O145"/>
    <mergeCell ref="J144:L145"/>
    <mergeCell ref="F144:F145"/>
    <mergeCell ref="G144:G145"/>
    <mergeCell ref="H144:H145"/>
    <mergeCell ref="I144:I145"/>
    <mergeCell ref="M144:M145"/>
    <mergeCell ref="N144:N145"/>
    <mergeCell ref="B149:C149"/>
    <mergeCell ref="B150:B151"/>
    <mergeCell ref="D150:F151"/>
    <mergeCell ref="G152:I153"/>
    <mergeCell ref="J152:J153"/>
    <mergeCell ref="P150:P151"/>
    <mergeCell ref="R152:R153"/>
    <mergeCell ref="O150:O151"/>
    <mergeCell ref="K152:K153"/>
    <mergeCell ref="L152:L153"/>
    <mergeCell ref="L150:L151"/>
    <mergeCell ref="M150:M151"/>
    <mergeCell ref="N150:N151"/>
    <mergeCell ref="P146:P147"/>
    <mergeCell ref="S146:S147"/>
    <mergeCell ref="Q146:Q147"/>
    <mergeCell ref="T144:T145"/>
    <mergeCell ref="P144:P145"/>
    <mergeCell ref="R144:R145"/>
    <mergeCell ref="S144:S145"/>
    <mergeCell ref="Q144:Q145"/>
    <mergeCell ref="T146:T147"/>
    <mergeCell ref="G149:I149"/>
    <mergeCell ref="F146:F147"/>
    <mergeCell ref="I150:I151"/>
    <mergeCell ref="H150:H151"/>
    <mergeCell ref="J150:J151"/>
    <mergeCell ref="K150:K151"/>
    <mergeCell ref="H146:H147"/>
    <mergeCell ref="I146:I147"/>
    <mergeCell ref="J146:J147"/>
    <mergeCell ref="J149:L149"/>
    <mergeCell ref="S152:S153"/>
    <mergeCell ref="T152:T153"/>
    <mergeCell ref="M152:M153"/>
    <mergeCell ref="N152:N153"/>
    <mergeCell ref="O152:O153"/>
    <mergeCell ref="P152:P153"/>
    <mergeCell ref="Q152:Q153"/>
    <mergeCell ref="O154:O155"/>
    <mergeCell ref="J154:L155"/>
    <mergeCell ref="F154:F155"/>
    <mergeCell ref="G154:G155"/>
    <mergeCell ref="H154:H155"/>
    <mergeCell ref="I154:I155"/>
    <mergeCell ref="M154:M155"/>
    <mergeCell ref="N154:N155"/>
    <mergeCell ref="B154:B155"/>
    <mergeCell ref="D154:D155"/>
    <mergeCell ref="E154:E155"/>
    <mergeCell ref="B152:B153"/>
    <mergeCell ref="D152:D153"/>
    <mergeCell ref="E152:E153"/>
    <mergeCell ref="F152:F153"/>
    <mergeCell ref="T154:T155"/>
    <mergeCell ref="P154:P155"/>
    <mergeCell ref="R154:R155"/>
    <mergeCell ref="S154:S155"/>
    <mergeCell ref="Q154:Q155"/>
    <mergeCell ref="P156:P157"/>
    <mergeCell ref="S156:S157"/>
    <mergeCell ref="Q156:Q157"/>
    <mergeCell ref="G159:I159"/>
    <mergeCell ref="F156:F157"/>
    <mergeCell ref="I160:I161"/>
    <mergeCell ref="H156:H157"/>
    <mergeCell ref="I156:I157"/>
    <mergeCell ref="K162:K163"/>
    <mergeCell ref="R162:R163"/>
    <mergeCell ref="S162:S163"/>
    <mergeCell ref="T162:T163"/>
    <mergeCell ref="M162:M163"/>
    <mergeCell ref="N162:N163"/>
    <mergeCell ref="O162:O163"/>
    <mergeCell ref="S160:S161"/>
    <mergeCell ref="R160:R161"/>
    <mergeCell ref="D159:F159"/>
    <mergeCell ref="Q160:Q161"/>
    <mergeCell ref="J156:J157"/>
    <mergeCell ref="J159:L159"/>
    <mergeCell ref="M159:O159"/>
    <mergeCell ref="P159:R159"/>
    <mergeCell ref="R156:R157"/>
    <mergeCell ref="G156:G157"/>
    <mergeCell ref="T160:T161"/>
    <mergeCell ref="B162:B163"/>
    <mergeCell ref="D162:D163"/>
    <mergeCell ref="E162:E163"/>
    <mergeCell ref="F162:F163"/>
    <mergeCell ref="B160:B161"/>
    <mergeCell ref="D160:F161"/>
    <mergeCell ref="G160:G161"/>
    <mergeCell ref="H160:H161"/>
    <mergeCell ref="G162:I163"/>
    <mergeCell ref="J162:J163"/>
    <mergeCell ref="L162:L163"/>
    <mergeCell ref="P160:P161"/>
    <mergeCell ref="O160:O161"/>
    <mergeCell ref="L160:L161"/>
    <mergeCell ref="M160:M161"/>
    <mergeCell ref="N160:N161"/>
    <mergeCell ref="J160:J161"/>
    <mergeCell ref="K160:K161"/>
    <mergeCell ref="B159:C159"/>
    <mergeCell ref="P162:P163"/>
    <mergeCell ref="Q162:Q163"/>
    <mergeCell ref="B156:B157"/>
    <mergeCell ref="D156:D157"/>
    <mergeCell ref="E156:E157"/>
    <mergeCell ref="T156:T157"/>
    <mergeCell ref="K156:K157"/>
    <mergeCell ref="L156:L157"/>
    <mergeCell ref="M156:O157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Q166:Q167"/>
    <mergeCell ref="R166:R167"/>
    <mergeCell ref="S166:S167"/>
    <mergeCell ref="T166:T167"/>
    <mergeCell ref="K166:K167"/>
    <mergeCell ref="L166:L167"/>
    <mergeCell ref="M166:O167"/>
    <mergeCell ref="P166:P167"/>
    <mergeCell ref="B164:B165"/>
    <mergeCell ref="D164:D165"/>
    <mergeCell ref="E164:E165"/>
    <mergeCell ref="F164:F165"/>
    <mergeCell ref="G164:G165"/>
    <mergeCell ref="H164:H165"/>
    <mergeCell ref="I164:I165"/>
    <mergeCell ref="Q164:Q165"/>
    <mergeCell ref="R164:R165"/>
    <mergeCell ref="S164:S165"/>
    <mergeCell ref="J164:L165"/>
    <mergeCell ref="M164:M165"/>
    <mergeCell ref="N164:N165"/>
    <mergeCell ref="O164:O165"/>
    <mergeCell ref="T164:T165"/>
    <mergeCell ref="A14:A15"/>
    <mergeCell ref="A16:A17"/>
    <mergeCell ref="A18:A19"/>
    <mergeCell ref="A20:A21"/>
    <mergeCell ref="A4:A5"/>
    <mergeCell ref="A6:A7"/>
    <mergeCell ref="A8:A9"/>
    <mergeCell ref="A10:A11"/>
    <mergeCell ref="A34:A35"/>
    <mergeCell ref="A36:A37"/>
    <mergeCell ref="A38:A39"/>
    <mergeCell ref="A40:A41"/>
    <mergeCell ref="A24:A25"/>
    <mergeCell ref="A26:A27"/>
    <mergeCell ref="A28:A29"/>
    <mergeCell ref="A30:A31"/>
    <mergeCell ref="A56:A57"/>
    <mergeCell ref="A58:A59"/>
    <mergeCell ref="A60:A61"/>
    <mergeCell ref="A62:A63"/>
    <mergeCell ref="A46:A47"/>
    <mergeCell ref="A48:A49"/>
    <mergeCell ref="A50:A51"/>
    <mergeCell ref="A52:A53"/>
    <mergeCell ref="A76:A77"/>
    <mergeCell ref="A78:A79"/>
    <mergeCell ref="A80:A81"/>
    <mergeCell ref="A82:A83"/>
    <mergeCell ref="A66:A67"/>
    <mergeCell ref="A68:A69"/>
    <mergeCell ref="A70:A71"/>
    <mergeCell ref="A72:A73"/>
    <mergeCell ref="A98:A99"/>
    <mergeCell ref="A100:A101"/>
    <mergeCell ref="A102:A103"/>
    <mergeCell ref="A104:A105"/>
    <mergeCell ref="A88:A89"/>
    <mergeCell ref="A90:A91"/>
    <mergeCell ref="A92:A93"/>
    <mergeCell ref="A94:A95"/>
    <mergeCell ref="A118:A119"/>
    <mergeCell ref="A120:A121"/>
    <mergeCell ref="A122:A123"/>
    <mergeCell ref="A124:A125"/>
    <mergeCell ref="A108:A109"/>
    <mergeCell ref="A110:A111"/>
    <mergeCell ref="A112:A113"/>
    <mergeCell ref="A114:A115"/>
    <mergeCell ref="A140:A141"/>
    <mergeCell ref="A142:A143"/>
    <mergeCell ref="A144:A145"/>
    <mergeCell ref="A146:A147"/>
    <mergeCell ref="A130:A131"/>
    <mergeCell ref="A132:A133"/>
    <mergeCell ref="A134:A135"/>
    <mergeCell ref="A136:A137"/>
    <mergeCell ref="A160:A161"/>
    <mergeCell ref="A162:A163"/>
    <mergeCell ref="A164:A165"/>
    <mergeCell ref="A166:A167"/>
    <mergeCell ref="A150:A151"/>
    <mergeCell ref="A152:A153"/>
    <mergeCell ref="A154:A155"/>
    <mergeCell ref="A156:A157"/>
    <mergeCell ref="A224:A225"/>
    <mergeCell ref="A226:A227"/>
    <mergeCell ref="A228:A229"/>
    <mergeCell ref="A230:A231"/>
    <mergeCell ref="A214:A215"/>
    <mergeCell ref="A216:A217"/>
    <mergeCell ref="A218:A219"/>
    <mergeCell ref="A220:A221"/>
    <mergeCell ref="A174:A175"/>
    <mergeCell ref="A178:A179"/>
    <mergeCell ref="A188:A189"/>
    <mergeCell ref="A198:A199"/>
    <mergeCell ref="A204:A205"/>
    <mergeCell ref="A208:A209"/>
    <mergeCell ref="A202:A203"/>
    <mergeCell ref="A206:A207"/>
    <mergeCell ref="A186:A187"/>
    <mergeCell ref="A196:A197"/>
    <mergeCell ref="A244:A245"/>
    <mergeCell ref="A246:A247"/>
    <mergeCell ref="A248:A249"/>
    <mergeCell ref="A250:A251"/>
    <mergeCell ref="A266:A267"/>
    <mergeCell ref="A268:A269"/>
    <mergeCell ref="A270:A271"/>
    <mergeCell ref="A272:A273"/>
    <mergeCell ref="A256:A257"/>
    <mergeCell ref="A258:A259"/>
    <mergeCell ref="A260:A261"/>
    <mergeCell ref="A262:A263"/>
    <mergeCell ref="A286:A287"/>
    <mergeCell ref="A288:A289"/>
    <mergeCell ref="A290:A291"/>
    <mergeCell ref="A292:A293"/>
    <mergeCell ref="A276:A277"/>
    <mergeCell ref="A278:A279"/>
    <mergeCell ref="A280:A281"/>
    <mergeCell ref="A282:A283"/>
    <mergeCell ref="A308:A309"/>
    <mergeCell ref="A310:A311"/>
    <mergeCell ref="A312:A313"/>
    <mergeCell ref="A314:A315"/>
    <mergeCell ref="A298:A299"/>
    <mergeCell ref="A300:A301"/>
    <mergeCell ref="A302:A303"/>
    <mergeCell ref="A304:A305"/>
    <mergeCell ref="A328:A329"/>
    <mergeCell ref="A330:A331"/>
    <mergeCell ref="A332:A333"/>
    <mergeCell ref="A334:A335"/>
    <mergeCell ref="A318:A319"/>
    <mergeCell ref="A320:A321"/>
    <mergeCell ref="A322:A323"/>
    <mergeCell ref="A324:A325"/>
    <mergeCell ref="B338:C338"/>
    <mergeCell ref="B312:B313"/>
    <mergeCell ref="B324:B325"/>
    <mergeCell ref="B310:B311"/>
    <mergeCell ref="B302:B303"/>
    <mergeCell ref="D338:F338"/>
    <mergeCell ref="G338:I338"/>
    <mergeCell ref="J338:L338"/>
    <mergeCell ref="M338:O338"/>
    <mergeCell ref="P338:R338"/>
    <mergeCell ref="A339:A340"/>
    <mergeCell ref="B339:B340"/>
    <mergeCell ref="D339:F340"/>
    <mergeCell ref="G339:G340"/>
    <mergeCell ref="H339:H340"/>
    <mergeCell ref="I339:I340"/>
    <mergeCell ref="J339:J340"/>
    <mergeCell ref="K339:K340"/>
    <mergeCell ref="L339:L340"/>
    <mergeCell ref="M339:M340"/>
    <mergeCell ref="N339:N340"/>
    <mergeCell ref="O339:O340"/>
    <mergeCell ref="P339:P340"/>
    <mergeCell ref="Q339:Q340"/>
    <mergeCell ref="R339:R340"/>
    <mergeCell ref="S339:S340"/>
    <mergeCell ref="T339:T340"/>
    <mergeCell ref="A341:A342"/>
    <mergeCell ref="B341:B342"/>
    <mergeCell ref="D341:D342"/>
    <mergeCell ref="E341:E342"/>
    <mergeCell ref="F341:F342"/>
    <mergeCell ref="G341:I342"/>
    <mergeCell ref="J341:J342"/>
    <mergeCell ref="K341:K342"/>
    <mergeCell ref="L341:L342"/>
    <mergeCell ref="M341:M342"/>
    <mergeCell ref="N341:N342"/>
    <mergeCell ref="O341:O342"/>
    <mergeCell ref="P341:P342"/>
    <mergeCell ref="Q341:Q342"/>
    <mergeCell ref="R341:R342"/>
    <mergeCell ref="S341:S342"/>
    <mergeCell ref="T341:T342"/>
    <mergeCell ref="A343:A344"/>
    <mergeCell ref="B343:B344"/>
    <mergeCell ref="D343:D344"/>
    <mergeCell ref="E343:E344"/>
    <mergeCell ref="F343:F344"/>
    <mergeCell ref="G343:G344"/>
    <mergeCell ref="H343:H344"/>
    <mergeCell ref="I343:I344"/>
    <mergeCell ref="J343:L344"/>
    <mergeCell ref="M343:M344"/>
    <mergeCell ref="N343:N344"/>
    <mergeCell ref="O343:O344"/>
    <mergeCell ref="P343:P344"/>
    <mergeCell ref="Q343:Q344"/>
    <mergeCell ref="R343:R344"/>
    <mergeCell ref="S343:S344"/>
    <mergeCell ref="T343:T344"/>
    <mergeCell ref="A345:A346"/>
    <mergeCell ref="B345:B346"/>
    <mergeCell ref="D345:D346"/>
    <mergeCell ref="E345:E346"/>
    <mergeCell ref="F345:F346"/>
    <mergeCell ref="G345:G346"/>
    <mergeCell ref="H345:H346"/>
    <mergeCell ref="I345:I346"/>
    <mergeCell ref="J345:J346"/>
    <mergeCell ref="K345:K346"/>
    <mergeCell ref="L345:L346"/>
    <mergeCell ref="M345:O346"/>
    <mergeCell ref="P345:P346"/>
    <mergeCell ref="Q345:Q346"/>
    <mergeCell ref="R345:R346"/>
    <mergeCell ref="S345:S346"/>
    <mergeCell ref="T345:T346"/>
    <mergeCell ref="U24:U25"/>
    <mergeCell ref="U26:U27"/>
    <mergeCell ref="U28:U29"/>
    <mergeCell ref="U30:U31"/>
    <mergeCell ref="U34:U35"/>
    <mergeCell ref="U36:U37"/>
    <mergeCell ref="U38:U39"/>
    <mergeCell ref="U40:U41"/>
    <mergeCell ref="U46:U47"/>
    <mergeCell ref="U48:U49"/>
    <mergeCell ref="U50:U51"/>
    <mergeCell ref="U52:U53"/>
    <mergeCell ref="U56:U57"/>
    <mergeCell ref="U58:U59"/>
    <mergeCell ref="U60:U61"/>
    <mergeCell ref="U62:U63"/>
    <mergeCell ref="U66:U67"/>
    <mergeCell ref="U68:U69"/>
    <mergeCell ref="U70:U71"/>
    <mergeCell ref="U72:U73"/>
    <mergeCell ref="U76:U77"/>
    <mergeCell ref="U78:U79"/>
    <mergeCell ref="U80:U81"/>
    <mergeCell ref="U82:U83"/>
    <mergeCell ref="U88:U89"/>
    <mergeCell ref="U90:U91"/>
    <mergeCell ref="U92:U93"/>
    <mergeCell ref="U94:U95"/>
    <mergeCell ref="U98:U99"/>
    <mergeCell ref="U100:U101"/>
    <mergeCell ref="U102:U103"/>
    <mergeCell ref="U104:U105"/>
    <mergeCell ref="U108:U109"/>
    <mergeCell ref="U110:U111"/>
    <mergeCell ref="U166:U167"/>
    <mergeCell ref="U172:U173"/>
    <mergeCell ref="U174:U175"/>
    <mergeCell ref="U176:U177"/>
    <mergeCell ref="U178:U179"/>
    <mergeCell ref="U182:U183"/>
    <mergeCell ref="U184:U185"/>
    <mergeCell ref="U186:U187"/>
    <mergeCell ref="U188:U189"/>
    <mergeCell ref="U192:U193"/>
    <mergeCell ref="U194:U195"/>
    <mergeCell ref="U196:U197"/>
    <mergeCell ref="U198:U199"/>
    <mergeCell ref="U112:U113"/>
    <mergeCell ref="U114:U115"/>
    <mergeCell ref="U118:U119"/>
    <mergeCell ref="U120:U121"/>
    <mergeCell ref="U122:U123"/>
    <mergeCell ref="U124:U125"/>
    <mergeCell ref="U130:U131"/>
    <mergeCell ref="U132:U133"/>
    <mergeCell ref="U134:U135"/>
    <mergeCell ref="U136:U137"/>
    <mergeCell ref="U140:U141"/>
    <mergeCell ref="U142:U143"/>
    <mergeCell ref="U144:U145"/>
    <mergeCell ref="U146:U147"/>
    <mergeCell ref="U150:U151"/>
    <mergeCell ref="U152:U153"/>
    <mergeCell ref="U154:U155"/>
    <mergeCell ref="B169:AG169"/>
    <mergeCell ref="B171:C171"/>
    <mergeCell ref="U246:U247"/>
    <mergeCell ref="U248:U249"/>
    <mergeCell ref="U250:U251"/>
    <mergeCell ref="U4:U5"/>
    <mergeCell ref="U6:U7"/>
    <mergeCell ref="U8:U9"/>
    <mergeCell ref="U10:U11"/>
    <mergeCell ref="U14:U15"/>
    <mergeCell ref="U16:U17"/>
    <mergeCell ref="U18:U19"/>
    <mergeCell ref="U20:U21"/>
    <mergeCell ref="U202:U203"/>
    <mergeCell ref="U204:U205"/>
    <mergeCell ref="U206:U207"/>
    <mergeCell ref="U208:U209"/>
    <mergeCell ref="U214:U215"/>
    <mergeCell ref="U216:U217"/>
    <mergeCell ref="U218:U219"/>
    <mergeCell ref="U220:U221"/>
    <mergeCell ref="U224:U225"/>
    <mergeCell ref="U226:U227"/>
    <mergeCell ref="U228:U229"/>
    <mergeCell ref="U230:U231"/>
    <mergeCell ref="U234:U235"/>
    <mergeCell ref="U236:U237"/>
    <mergeCell ref="U238:U239"/>
    <mergeCell ref="U240:U241"/>
    <mergeCell ref="U244:U245"/>
    <mergeCell ref="U156:U157"/>
    <mergeCell ref="U160:U161"/>
    <mergeCell ref="U162:U163"/>
    <mergeCell ref="U164:U165"/>
  </mergeCells>
  <phoneticPr fontId="0" type="noConversion"/>
  <conditionalFormatting sqref="T104:T105">
    <cfRule type="expression" dxfId="42" priority="64">
      <formula>MOD($T104,8)=1</formula>
    </cfRule>
  </conditionalFormatting>
  <conditionalFormatting sqref="T94:T95">
    <cfRule type="expression" dxfId="41" priority="63">
      <formula>MOD($T94,8)=1</formula>
    </cfRule>
  </conditionalFormatting>
  <conditionalFormatting sqref="T82:T83">
    <cfRule type="expression" dxfId="40" priority="62">
      <formula>MOD($T82,8)=1</formula>
    </cfRule>
  </conditionalFormatting>
  <conditionalFormatting sqref="T72:T73">
    <cfRule type="expression" dxfId="39" priority="61">
      <formula>MOD($T72,8)=1</formula>
    </cfRule>
  </conditionalFormatting>
  <conditionalFormatting sqref="T62:T63">
    <cfRule type="expression" dxfId="38" priority="60">
      <formula>MOD($T62,8)=1</formula>
    </cfRule>
  </conditionalFormatting>
  <conditionalFormatting sqref="T52:T53">
    <cfRule type="expression" dxfId="37" priority="59">
      <formula>MOD($T52,8)=1</formula>
    </cfRule>
  </conditionalFormatting>
  <conditionalFormatting sqref="T40:T41">
    <cfRule type="expression" dxfId="36" priority="58">
      <formula>MOD($T40,8)=1</formula>
    </cfRule>
  </conditionalFormatting>
  <conditionalFormatting sqref="T30:T31">
    <cfRule type="expression" dxfId="35" priority="57">
      <formula>MOD($T30,8)=1</formula>
    </cfRule>
  </conditionalFormatting>
  <conditionalFormatting sqref="T20:T21">
    <cfRule type="expression" dxfId="34" priority="56">
      <formula>MOD($T20,8)=1</formula>
    </cfRule>
  </conditionalFormatting>
  <conditionalFormatting sqref="T10:T11">
    <cfRule type="expression" dxfId="33" priority="55">
      <formula>MOD($T10,8)=1</formula>
    </cfRule>
  </conditionalFormatting>
  <conditionalFormatting sqref="T114:T115">
    <cfRule type="expression" dxfId="32" priority="30">
      <formula>MOD($T114,8)=1</formula>
    </cfRule>
  </conditionalFormatting>
  <conditionalFormatting sqref="T124:T125">
    <cfRule type="expression" dxfId="31" priority="28">
      <formula>MOD($T124,8)=1</formula>
    </cfRule>
  </conditionalFormatting>
  <conditionalFormatting sqref="AO104:AO105">
    <cfRule type="expression" dxfId="30" priority="27">
      <formula>MOD($T104,8)=1</formula>
    </cfRule>
  </conditionalFormatting>
  <conditionalFormatting sqref="AO94:AO95">
    <cfRule type="expression" dxfId="29" priority="26">
      <formula>MOD($T94,8)=1</formula>
    </cfRule>
  </conditionalFormatting>
  <conditionalFormatting sqref="AO82:AO83">
    <cfRule type="expression" dxfId="28" priority="25">
      <formula>MOD($T82,8)=1</formula>
    </cfRule>
  </conditionalFormatting>
  <conditionalFormatting sqref="AO72:AO73">
    <cfRule type="expression" dxfId="27" priority="24">
      <formula>MOD($T72,8)=1</formula>
    </cfRule>
  </conditionalFormatting>
  <conditionalFormatting sqref="AO62:AO63">
    <cfRule type="expression" dxfId="26" priority="23">
      <formula>MOD($T62,8)=1</formula>
    </cfRule>
  </conditionalFormatting>
  <conditionalFormatting sqref="AO52:AO53">
    <cfRule type="expression" dxfId="25" priority="22">
      <formula>MOD($T52,8)=1</formula>
    </cfRule>
  </conditionalFormatting>
  <conditionalFormatting sqref="AO40:AO41">
    <cfRule type="expression" dxfId="24" priority="21">
      <formula>MOD($T40,8)=1</formula>
    </cfRule>
  </conditionalFormatting>
  <conditionalFormatting sqref="AO30:AO31">
    <cfRule type="expression" dxfId="23" priority="20">
      <formula>MOD($T30,8)=1</formula>
    </cfRule>
  </conditionalFormatting>
  <conditionalFormatting sqref="AO20:AO21">
    <cfRule type="expression" dxfId="22" priority="19">
      <formula>MOD($T20,8)=1</formula>
    </cfRule>
  </conditionalFormatting>
  <conditionalFormatting sqref="AO114:AO115">
    <cfRule type="expression" dxfId="21" priority="17">
      <formula>MOD($T114,8)=1</formula>
    </cfRule>
  </conditionalFormatting>
  <conditionalFormatting sqref="AO124:AO125">
    <cfRule type="expression" dxfId="20" priority="16">
      <formula>MOD($T124,8)=1</formula>
    </cfRule>
  </conditionalFormatting>
  <conditionalFormatting sqref="T136:T137">
    <cfRule type="expression" dxfId="19" priority="15">
      <formula>MOD($T136,8)=1</formula>
    </cfRule>
  </conditionalFormatting>
  <conditionalFormatting sqref="T146:T147">
    <cfRule type="expression" dxfId="18" priority="14">
      <formula>MOD($T146,8)=1</formula>
    </cfRule>
  </conditionalFormatting>
  <conditionalFormatting sqref="T156:T157">
    <cfRule type="expression" dxfId="17" priority="13">
      <formula>MOD($T156,8)=1</formula>
    </cfRule>
  </conditionalFormatting>
  <conditionalFormatting sqref="T166:T167">
    <cfRule type="expression" dxfId="16" priority="12">
      <formula>MOD($T166,8)=1</formula>
    </cfRule>
  </conditionalFormatting>
  <conditionalFormatting sqref="T178:T179">
    <cfRule type="expression" dxfId="15" priority="11">
      <formula>MOD($T178,8)=1</formula>
    </cfRule>
  </conditionalFormatting>
  <conditionalFormatting sqref="T188:T189">
    <cfRule type="expression" dxfId="14" priority="10">
      <formula>MOD($T188,8)=1</formula>
    </cfRule>
  </conditionalFormatting>
  <conditionalFormatting sqref="T198:T199">
    <cfRule type="expression" dxfId="13" priority="9">
      <formula>MOD($T198,8)=1</formula>
    </cfRule>
  </conditionalFormatting>
  <conditionalFormatting sqref="T208:T209">
    <cfRule type="expression" dxfId="12" priority="8">
      <formula>MOD($T208,8)=1</formula>
    </cfRule>
  </conditionalFormatting>
  <conditionalFormatting sqref="T220:T221">
    <cfRule type="expression" dxfId="11" priority="7">
      <formula>MOD($T220,8)=1</formula>
    </cfRule>
  </conditionalFormatting>
  <conditionalFormatting sqref="T230:T231">
    <cfRule type="expression" dxfId="10" priority="6">
      <formula>MOD($T230,8)=1</formula>
    </cfRule>
  </conditionalFormatting>
  <conditionalFormatting sqref="T240:T241">
    <cfRule type="expression" dxfId="9" priority="5">
      <formula>MOD($T240,8)=1</formula>
    </cfRule>
  </conditionalFormatting>
  <conditionalFormatting sqref="T250:T251">
    <cfRule type="expression" dxfId="8" priority="4">
      <formula>MOD($T250,8)=1</formula>
    </cfRule>
  </conditionalFormatting>
  <conditionalFormatting sqref="T262:T263">
    <cfRule type="expression" dxfId="7" priority="3">
      <formula>MOD($T262,8)=1</formula>
    </cfRule>
  </conditionalFormatting>
  <conditionalFormatting sqref="T292:T293">
    <cfRule type="expression" dxfId="6" priority="1">
      <formula>MOD($T292,8)=1</formula>
    </cfRule>
  </conditionalFormatting>
  <conditionalFormatting sqref="T282:T283">
    <cfRule type="expression" dxfId="5" priority="2">
      <formula>MOD($T282,8)=1</formula>
    </cfRule>
  </conditionalFormatting>
  <pageMargins left="0.23622047244094491" right="0.23622047244094491" top="0.74803149606299213" bottom="0.74803149606299213" header="0.31496062992125984" footer="0.31496062992125984"/>
  <pageSetup paperSize="9" scale="84" fitToWidth="0" fitToHeight="0" orientation="landscape" horizontalDpi="300" verticalDpi="300" r:id="rId1"/>
  <headerFooter alignWithMargins="0"/>
  <rowBreaks count="2" manualBreakCount="2">
    <brk id="42" max="16383" man="1"/>
    <brk id="84" max="16383" man="1"/>
  </rowBreaks>
  <colBreaks count="1" manualBreakCount="1">
    <brk id="35" max="221" man="1"/>
  </colBreaks>
  <ignoredErrors>
    <ignoredError sqref="Y7 Y27 Y17 Y37 Y49 Y59 Y69 Y79 Y91 Y101 Y111 Y121 Y133 Y143 Y153 Y163 Y175 Y185 Y195 Y205 Y217 Y227 Y237 Y24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Button 3">
              <controlPr defaultSize="0" print="0" autoFill="0" autoPict="0" macro="[0]!Vymaz_divize" altText="">
                <anchor moveWithCells="1" sizeWithCells="1">
                  <from>
                    <xdr:col>46</xdr:col>
                    <xdr:colOff>9525</xdr:colOff>
                    <xdr:row>0</xdr:row>
                    <xdr:rowOff>219075</xdr:rowOff>
                  </from>
                  <to>
                    <xdr:col>47</xdr:col>
                    <xdr:colOff>28575</xdr:colOff>
                    <xdr:row>2</xdr:row>
                    <xdr:rowOff>95250</xdr:rowOff>
                  </to>
                </anchor>
              </controlPr>
            </control>
          </mc:Choice>
        </mc:AlternateContent>
      </controls>
    </mc:Choice>
  </mc:AlternateContent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4"/>
  <dimension ref="A1:F43"/>
  <sheetViews>
    <sheetView view="pageBreakPreview" topLeftCell="A25" zoomScale="95" zoomScaleNormal="100" zoomScaleSheetLayoutView="95" workbookViewId="0">
      <selection activeCell="C51" sqref="C51"/>
    </sheetView>
  </sheetViews>
  <sheetFormatPr defaultRowHeight="12.75"/>
  <cols>
    <col min="1" max="1" width="11.85546875" customWidth="1"/>
    <col min="2" max="2" width="22.5703125" customWidth="1"/>
    <col min="3" max="3" width="23.7109375" customWidth="1"/>
    <col min="4" max="4" width="18.85546875" customWidth="1"/>
    <col min="5" max="5" width="7.28515625" customWidth="1"/>
    <col min="6" max="6" width="12.5703125" customWidth="1"/>
    <col min="8" max="8" width="11.7109375" customWidth="1"/>
  </cols>
  <sheetData>
    <row r="1" spans="1:6" ht="30" customHeight="1">
      <c r="A1" s="105" t="s">
        <v>85</v>
      </c>
      <c r="B1" s="106" t="s">
        <v>187</v>
      </c>
      <c r="C1" s="105" t="s">
        <v>188</v>
      </c>
      <c r="D1" s="105"/>
    </row>
    <row r="2" spans="1:6">
      <c r="A2" s="107" t="s">
        <v>39</v>
      </c>
      <c r="B2" s="107" t="s">
        <v>44</v>
      </c>
      <c r="C2" s="107" t="s">
        <v>43</v>
      </c>
      <c r="D2" s="107" t="s">
        <v>33</v>
      </c>
      <c r="E2" s="107" t="s">
        <v>1</v>
      </c>
      <c r="F2" s="107" t="s">
        <v>48</v>
      </c>
    </row>
    <row r="3" spans="1:6">
      <c r="A3" s="109">
        <v>1</v>
      </c>
      <c r="B3" s="121">
        <v>1</v>
      </c>
      <c r="C3" s="73" t="str">
        <f>IF( ISERROR(INDEX(seznam!B$2:'seznam'!B$153,MATCH(ROW()-2,seznam!$H$2:'seznam'!$H$153,0))), "", INDEX(seznam!B$2:'seznam'!B$153,MATCH(ROW()-2,seznam!$H$2:'seznam'!$H$153,0)))</f>
        <v>Barták Lukáš</v>
      </c>
      <c r="D3" s="73" t="str">
        <f>IF( ISERROR(INDEX(seznam!C$2:'seznam'!C$153,MATCH(ROW()-2,seznam!$H$2:'seznam'!$H$153,0))), "", INDEX(seznam!C$2:'seznam'!C$153,MATCH(ROW()-2,seznam!$H$2:'seznam'!$H$153,0)))</f>
        <v>Kunštát</v>
      </c>
      <c r="E3" s="73">
        <f>IF( ISERROR(INDEX(seznam!D$2:'seznam'!D$153,MATCH(ROW()-2,seznam!$H$2:'seznam'!$H$153,0))), "", INDEX(seznam!D$2:'seznam'!D$153,MATCH(ROW()-2,seznam!$H$2:'seznam'!$H$153,0)))</f>
        <v>2011</v>
      </c>
      <c r="F3" s="73" t="str">
        <f>IF( LEN($E3)=0, "", IF($E3&lt;=Prehledy!$K$3,"U17,U19",  IF( AND($E3&lt;=Prehledy!$K$4,$E3&gt;=Prehledy!$L$4), "U15",  IF( AND($E3&lt;=Prehledy!$K$5, $E3&gt;=Prehledy!$L$5), "U13","U11"))))</f>
        <v>U13</v>
      </c>
    </row>
    <row r="4" spans="1:6">
      <c r="A4" s="109">
        <v>2</v>
      </c>
      <c r="B4" s="120">
        <v>2</v>
      </c>
      <c r="C4" s="73" t="str">
        <f>IF( ISERROR(INDEX(seznam!B$2:'seznam'!B$153,MATCH(ROW()-2,seznam!$H$2:'seznam'!$H$153,0))), "", INDEX(seznam!B$2:'seznam'!B$153,MATCH(ROW()-2,seznam!$H$2:'seznam'!$H$153,0)))</f>
        <v>Janků Pavel</v>
      </c>
      <c r="D4" s="73" t="str">
        <f>IF( ISERROR(INDEX(seznam!C$2:'seznam'!C$153,MATCH(ROW()-2,seznam!$H$2:'seznam'!$H$153,0))), "", INDEX(seznam!C$2:'seznam'!C$153,MATCH(ROW()-2,seznam!$H$2:'seznam'!$H$153,0)))</f>
        <v>Blansko</v>
      </c>
      <c r="E4" s="73">
        <f>IF( ISERROR(INDEX(seznam!D$2:'seznam'!D$153,MATCH(ROW()-2,seznam!$H$2:'seznam'!$H$153,0))), "", INDEX(seznam!D$2:'seznam'!D$153,MATCH(ROW()-2,seznam!$H$2:'seznam'!$H$153,0)))</f>
        <v>2007</v>
      </c>
      <c r="F4" s="73" t="str">
        <f>IF( LEN($E4)=0, "", IF($E4&lt;=Prehledy!$K$3,"U17,U19",  IF( AND($E4&lt;=Prehledy!$K$4,$E4&gt;=Prehledy!$L$4), "U15",  IF( AND($E4&lt;=Prehledy!$K$5, $E4&gt;=Prehledy!$L$5), "U13","U11"))))</f>
        <v>U17,U19</v>
      </c>
    </row>
    <row r="5" spans="1:6">
      <c r="A5" s="109">
        <v>3</v>
      </c>
      <c r="B5" s="120">
        <v>3</v>
      </c>
      <c r="C5" s="73" t="str">
        <f>IF( ISERROR(INDEX(seznam!B$2:'seznam'!B$153,MATCH(ROW()-2,seznam!$H$2:'seznam'!$H$153,0))), "", INDEX(seznam!B$2:'seznam'!B$153,MATCH(ROW()-2,seznam!$H$2:'seznam'!$H$153,0)))</f>
        <v>Habáňová Michaela</v>
      </c>
      <c r="D5" s="73" t="str">
        <f>IF( ISERROR(INDEX(seznam!C$2:'seznam'!C$153,MATCH(ROW()-2,seznam!$H$2:'seznam'!$H$153,0))), "", INDEX(seznam!C$2:'seznam'!C$153,MATCH(ROW()-2,seznam!$H$2:'seznam'!$H$153,0)))</f>
        <v>Blansko</v>
      </c>
      <c r="E5" s="73">
        <f>IF( ISERROR(INDEX(seznam!D$2:'seznam'!D$153,MATCH(ROW()-2,seznam!$H$2:'seznam'!$H$153,0))), "", INDEX(seznam!D$2:'seznam'!D$153,MATCH(ROW()-2,seznam!$H$2:'seznam'!$H$153,0)))</f>
        <v>2005</v>
      </c>
      <c r="F5" s="73" t="str">
        <f>IF( LEN($E5)=0, "", IF($E5&lt;=Prehledy!$K$3,"U17,U19",  IF( AND($E5&lt;=Prehledy!$K$4,$E5&gt;=Prehledy!$L$4), "U15",  IF( AND($E5&lt;=Prehledy!$K$5, $E5&gt;=Prehledy!$L$5), "U13","U11"))))</f>
        <v>U17,U19</v>
      </c>
    </row>
    <row r="6" spans="1:6">
      <c r="A6" s="109">
        <v>4</v>
      </c>
      <c r="B6" s="109">
        <v>4</v>
      </c>
      <c r="C6" s="73" t="str">
        <f>IF( ISERROR(INDEX(seznam!B$2:'seznam'!B$153,MATCH(ROW()-2,seznam!$H$2:'seznam'!$H$153,0))), "", INDEX(seznam!B$2:'seznam'!B$153,MATCH(ROW()-2,seznam!$H$2:'seznam'!$H$153,0)))</f>
        <v>Pilitowská Lea</v>
      </c>
      <c r="D6" s="73" t="str">
        <f>IF( ISERROR(INDEX(seznam!C$2:'seznam'!C$153,MATCH(ROW()-2,seznam!$H$2:'seznam'!$H$153,0))), "", INDEX(seznam!C$2:'seznam'!C$153,MATCH(ROW()-2,seznam!$H$2:'seznam'!$H$153,0)))</f>
        <v>Blansko</v>
      </c>
      <c r="E6" s="73">
        <f>IF( ISERROR(INDEX(seznam!D$2:'seznam'!D$153,MATCH(ROW()-2,seznam!$H$2:'seznam'!$H$153,0))), "", INDEX(seznam!D$2:'seznam'!D$153,MATCH(ROW()-2,seznam!$H$2:'seznam'!$H$153,0)))</f>
        <v>2005</v>
      </c>
      <c r="F6" s="73" t="str">
        <f>IF( LEN($E6)=0, "", IF($E6&lt;=Prehledy!$K$3,"U17,U19",  IF( AND($E6&lt;=Prehledy!$K$4,$E6&gt;=Prehledy!$L$4), "U15",  IF( AND($E6&lt;=Prehledy!$K$5, $E6&gt;=Prehledy!$L$5), "U13","U11"))))</f>
        <v>U17,U19</v>
      </c>
    </row>
    <row r="7" spans="1:6">
      <c r="A7" s="109">
        <v>5</v>
      </c>
      <c r="B7" s="109">
        <v>5</v>
      </c>
      <c r="C7" s="73" t="str">
        <f>IF( ISERROR(INDEX(seznam!B$2:'seznam'!B$153,MATCH(ROW()-2,seznam!$H$2:'seznam'!$H$153,0))), "", INDEX(seznam!B$2:'seznam'!B$153,MATCH(ROW()-2,seznam!$H$2:'seznam'!$H$153,0)))</f>
        <v>Krchňáková Viktorie</v>
      </c>
      <c r="D7" s="73" t="str">
        <f>IF( ISERROR(INDEX(seznam!C$2:'seznam'!C$153,MATCH(ROW()-2,seznam!$H$2:'seznam'!$H$153,0))), "", INDEX(seznam!C$2:'seznam'!C$153,MATCH(ROW()-2,seznam!$H$2:'seznam'!$H$153,0)))</f>
        <v>Blansko</v>
      </c>
      <c r="E7" s="73">
        <f>IF( ISERROR(INDEX(seznam!D$2:'seznam'!D$153,MATCH(ROW()-2,seznam!$H$2:'seznam'!$H$153,0))), "", INDEX(seznam!D$2:'seznam'!D$153,MATCH(ROW()-2,seznam!$H$2:'seznam'!$H$153,0)))</f>
        <v>2009</v>
      </c>
      <c r="F7" s="73" t="str">
        <f>IF( LEN($E7)=0, "", IF($E7&lt;=Prehledy!$K$3,"U17,U19",  IF( AND($E7&lt;=Prehledy!$K$4,$E7&gt;=Prehledy!$L$4), "U15",  IF( AND($E7&lt;=Prehledy!$K$5, $E7&gt;=Prehledy!$L$5), "U13","U11"))))</f>
        <v>U15</v>
      </c>
    </row>
    <row r="8" spans="1:6">
      <c r="A8" s="109">
        <v>6</v>
      </c>
      <c r="B8" s="109">
        <v>6</v>
      </c>
      <c r="C8" s="73" t="str">
        <f>IF( ISERROR(INDEX(seznam!B$2:'seznam'!B$153,MATCH(ROW()-2,seznam!$H$2:'seznam'!$H$153,0))), "", INDEX(seznam!B$2:'seznam'!B$153,MATCH(ROW()-2,seznam!$H$2:'seznam'!$H$153,0)))</f>
        <v>Fousková Jarmila</v>
      </c>
      <c r="D8" s="73" t="str">
        <f>IF( ISERROR(INDEX(seznam!C$2:'seznam'!C$153,MATCH(ROW()-2,seznam!$H$2:'seznam'!$H$153,0))), "", INDEX(seznam!C$2:'seznam'!C$153,MATCH(ROW()-2,seznam!$H$2:'seznam'!$H$153,0)))</f>
        <v>Blansko</v>
      </c>
      <c r="E8" s="73">
        <f>IF( ISERROR(INDEX(seznam!D$2:'seznam'!D$153,MATCH(ROW()-2,seznam!$H$2:'seznam'!$H$153,0))), "", INDEX(seznam!D$2:'seznam'!D$153,MATCH(ROW()-2,seznam!$H$2:'seznam'!$H$153,0)))</f>
        <v>2009</v>
      </c>
      <c r="F8" s="73" t="str">
        <f>IF( LEN($E8)=0, "", IF($E8&lt;=Prehledy!$K$3,"U17,U19",  IF( AND($E8&lt;=Prehledy!$K$4,$E8&gt;=Prehledy!$L$4), "U15",  IF( AND($E8&lt;=Prehledy!$K$5, $E8&gt;=Prehledy!$L$5), "U13","U11"))))</f>
        <v>U15</v>
      </c>
    </row>
    <row r="9" spans="1:6">
      <c r="A9" s="109">
        <v>7</v>
      </c>
      <c r="B9" s="109">
        <v>7</v>
      </c>
      <c r="C9" s="73" t="str">
        <f>IF( ISERROR(INDEX(seznam!B$2:'seznam'!B$153,MATCH(ROW()-2,seznam!$H$2:'seznam'!$H$153,0))), "", INDEX(seznam!B$2:'seznam'!B$153,MATCH(ROW()-2,seznam!$H$2:'seznam'!$H$153,0)))</f>
        <v>Vaněk Jan</v>
      </c>
      <c r="D9" s="73" t="str">
        <f>IF( ISERROR(INDEX(seznam!C$2:'seznam'!C$153,MATCH(ROW()-2,seznam!$H$2:'seznam'!$H$153,0))), "", INDEX(seznam!C$2:'seznam'!C$153,MATCH(ROW()-2,seznam!$H$2:'seznam'!$H$153,0)))</f>
        <v>V. Opatovice</v>
      </c>
      <c r="E9" s="73">
        <f>IF( ISERROR(INDEX(seznam!D$2:'seznam'!D$153,MATCH(ROW()-2,seznam!$H$2:'seznam'!$H$153,0))), "", INDEX(seznam!D$2:'seznam'!D$153,MATCH(ROW()-2,seznam!$H$2:'seznam'!$H$153,0)))</f>
        <v>2007</v>
      </c>
      <c r="F9" s="73" t="str">
        <f>IF( LEN($E9)=0, "", IF($E9&lt;=Prehledy!$K$3,"U17,U19",  IF( AND($E9&lt;=Prehledy!$K$4,$E9&gt;=Prehledy!$L$4), "U15",  IF( AND($E9&lt;=Prehledy!$K$5, $E9&gt;=Prehledy!$L$5), "U13","U11"))))</f>
        <v>U17,U19</v>
      </c>
    </row>
    <row r="10" spans="1:6" ht="13.5" thickBot="1">
      <c r="A10" s="112">
        <v>8</v>
      </c>
      <c r="B10" s="111">
        <v>8</v>
      </c>
      <c r="C10" s="108" t="str">
        <f>IF( ISERROR(INDEX(seznam!B$2:'seznam'!B$153,MATCH(ROW()-2,seznam!$H$2:'seznam'!$H$153,0))), "", INDEX(seznam!B$2:'seznam'!B$153,MATCH(ROW()-2,seznam!$H$2:'seznam'!$H$153,0)))</f>
        <v>Ševčík Ondřej</v>
      </c>
      <c r="D10" s="108" t="str">
        <f>IF( ISERROR(INDEX(seznam!C$2:'seznam'!C$153,MATCH(ROW()-2,seznam!$H$2:'seznam'!$H$153,0))), "", INDEX(seznam!C$2:'seznam'!C$153,MATCH(ROW()-2,seznam!$H$2:'seznam'!$H$153,0)))</f>
        <v>V. Opatovice</v>
      </c>
      <c r="E10" s="112">
        <f>IF( ISERROR(INDEX(seznam!D$2:'seznam'!D$153,MATCH(ROW()-2,seznam!$H$2:'seznam'!$H$153,0))), "", INDEX(seznam!D$2:'seznam'!D$153,MATCH(ROW()-2,seznam!$H$2:'seznam'!$H$153,0)))</f>
        <v>2007</v>
      </c>
      <c r="F10" s="108" t="str">
        <f>IF( LEN($E10)=0, "", IF($E10&lt;=Prehledy!$K$3,"U17,U19",  IF( AND($E10&lt;=Prehledy!$K$4,$E10&gt;=Prehledy!$L$4), "U15",  IF( AND($E10&lt;=Prehledy!$K$5, $E10&gt;=Prehledy!$L$5), "U13","U11"))))</f>
        <v>U17,U19</v>
      </c>
    </row>
    <row r="11" spans="1:6" ht="13.5" thickTop="1">
      <c r="A11" s="110">
        <v>9</v>
      </c>
      <c r="B11" s="121">
        <v>1</v>
      </c>
      <c r="C11" s="73" t="str">
        <f>IF( ISERROR(INDEX(seznam!B$2:'seznam'!B$153,MATCH(ROW()-2,seznam!$H$2:'seznam'!$H$153,0))), "", INDEX(seznam!B$2:'seznam'!B$153,MATCH(ROW()-2,seznam!$H$2:'seznam'!$H$153,0)))</f>
        <v>Klusáček Ben</v>
      </c>
      <c r="D11" s="73" t="str">
        <f>IF( ISERROR(INDEX(seznam!C$2:'seznam'!C$153,MATCH(ROW()-2,seznam!$H$2:'seznam'!$H$153,0))), "", INDEX(seznam!C$2:'seznam'!C$153,MATCH(ROW()-2,seznam!$H$2:'seznam'!$H$153,0)))</f>
        <v>Boskovice</v>
      </c>
      <c r="E11" s="73">
        <f>IF( ISERROR(INDEX(seznam!D$2:'seznam'!D$153,MATCH(ROW()-2,seznam!$H$2:'seznam'!$H$153,0))), "", INDEX(seznam!D$2:'seznam'!D$153,MATCH(ROW()-2,seznam!$H$2:'seznam'!$H$153,0)))</f>
        <v>2008</v>
      </c>
      <c r="F11" s="73" t="str">
        <f>IF( LEN($E11)=0, "", IF($E11&lt;=Prehledy!$K$3,"U17,U19",  IF( AND($E11&lt;=Prehledy!$K$4,$E11&gt;=Prehledy!$L$4), "U15",  IF( AND($E11&lt;=Prehledy!$K$5, $E11&gt;=Prehledy!$L$5), "U13","U11"))))</f>
        <v>U17,U19</v>
      </c>
    </row>
    <row r="12" spans="1:6">
      <c r="A12" s="109">
        <v>10</v>
      </c>
      <c r="B12" s="120">
        <v>2</v>
      </c>
      <c r="C12" s="73" t="str">
        <f>IF( ISERROR(INDEX(seznam!B$2:'seznam'!B$153,MATCH(ROW()-2,seznam!$H$2:'seznam'!$H$153,0))), "", INDEX(seznam!B$2:'seznam'!B$153,MATCH(ROW()-2,seznam!$H$2:'seznam'!$H$153,0)))</f>
        <v>Hampl Petr</v>
      </c>
      <c r="D12" s="73" t="str">
        <f>IF( ISERROR(INDEX(seznam!C$2:'seznam'!C$153,MATCH(ROW()-2,seznam!$H$2:'seznam'!$H$153,0))), "", INDEX(seznam!C$2:'seznam'!C$153,MATCH(ROW()-2,seznam!$H$2:'seznam'!$H$153,0)))</f>
        <v>Blansko</v>
      </c>
      <c r="E12" s="73">
        <f>IF( ISERROR(INDEX(seznam!D$2:'seznam'!D$153,MATCH(ROW()-2,seznam!$H$2:'seznam'!$H$153,0))), "", INDEX(seznam!D$2:'seznam'!D$153,MATCH(ROW()-2,seznam!$H$2:'seznam'!$H$153,0)))</f>
        <v>2008</v>
      </c>
      <c r="F12" s="73" t="str">
        <f>IF( LEN($E12)=0, "", IF($E12&lt;=Prehledy!$K$3,"U17,U19",  IF( AND($E12&lt;=Prehledy!$K$4,$E12&gt;=Prehledy!$L$4), "U15",  IF( AND($E12&lt;=Prehledy!$K$5, $E12&gt;=Prehledy!$L$5), "U13","U11"))))</f>
        <v>U17,U19</v>
      </c>
    </row>
    <row r="13" spans="1:6">
      <c r="A13" s="109">
        <v>11</v>
      </c>
      <c r="B13" s="120">
        <v>3</v>
      </c>
      <c r="C13" s="73" t="str">
        <f>IF( ISERROR(INDEX(seznam!B$2:'seznam'!B$153,MATCH(ROW()-2,seznam!$H$2:'seznam'!$H$153,0))), "", INDEX(seznam!B$2:'seznam'!B$153,MATCH(ROW()-2,seznam!$H$2:'seznam'!$H$153,0)))</f>
        <v>Kopanický Aleš</v>
      </c>
      <c r="D13" s="73" t="str">
        <f>IF( ISERROR(INDEX(seznam!C$2:'seznam'!C$153,MATCH(ROW()-2,seznam!$H$2:'seznam'!$H$153,0))), "", INDEX(seznam!C$2:'seznam'!C$153,MATCH(ROW()-2,seznam!$H$2:'seznam'!$H$153,0)))</f>
        <v>Blansko</v>
      </c>
      <c r="E13" s="73">
        <f>IF( ISERROR(INDEX(seznam!D$2:'seznam'!D$153,MATCH(ROW()-2,seznam!$H$2:'seznam'!$H$153,0))), "", INDEX(seznam!D$2:'seznam'!D$153,MATCH(ROW()-2,seznam!$H$2:'seznam'!$H$153,0)))</f>
        <v>2009</v>
      </c>
      <c r="F13" s="73" t="str">
        <f>IF( LEN($E13)=0, "", IF($E13&lt;=Prehledy!$K$3,"U17,U19",  IF( AND($E13&lt;=Prehledy!$K$4,$E13&gt;=Prehledy!$L$4), "U15",  IF( AND($E13&lt;=Prehledy!$K$5, $E13&gt;=Prehledy!$L$5), "U13","U11"))))</f>
        <v>U15</v>
      </c>
    </row>
    <row r="14" spans="1:6">
      <c r="A14" s="109">
        <v>12</v>
      </c>
      <c r="B14" s="109">
        <v>4</v>
      </c>
      <c r="C14" s="73" t="str">
        <f>IF( ISERROR(INDEX(seznam!B$2:'seznam'!B$153,MATCH(ROW()-2,seznam!$H$2:'seznam'!$H$153,0))), "", INDEX(seznam!B$2:'seznam'!B$153,MATCH(ROW()-2,seznam!$H$2:'seznam'!$H$153,0)))</f>
        <v>Řehoř Robin</v>
      </c>
      <c r="D14" s="73" t="str">
        <f>IF( ISERROR(INDEX(seznam!C$2:'seznam'!C$153,MATCH(ROW()-2,seznam!$H$2:'seznam'!$H$153,0))), "", INDEX(seznam!C$2:'seznam'!C$153,MATCH(ROW()-2,seznam!$H$2:'seznam'!$H$153,0)))</f>
        <v>V. Opatovice</v>
      </c>
      <c r="E14" s="73">
        <f>IF( ISERROR(INDEX(seznam!D$2:'seznam'!D$153,MATCH(ROW()-2,seznam!$H$2:'seznam'!$H$153,0))), "", INDEX(seznam!D$2:'seznam'!D$153,MATCH(ROW()-2,seznam!$H$2:'seznam'!$H$153,0)))</f>
        <v>2010</v>
      </c>
      <c r="F14" s="73" t="str">
        <f>IF( LEN($E14)=0, "", IF($E14&lt;=Prehledy!$K$3,"U17,U19",  IF( AND($E14&lt;=Prehledy!$K$4,$E14&gt;=Prehledy!$L$4), "U15",  IF( AND($E14&lt;=Prehledy!$K$5, $E14&gt;=Prehledy!$L$5), "U13","U11"))))</f>
        <v>U15</v>
      </c>
    </row>
    <row r="15" spans="1:6">
      <c r="A15" s="109">
        <v>13</v>
      </c>
      <c r="B15" s="109">
        <v>5</v>
      </c>
      <c r="C15" s="73" t="str">
        <f>IF( ISERROR(INDEX(seznam!B$2:'seznam'!B$153,MATCH(ROW()-2,seznam!$H$2:'seznam'!$H$153,0))), "", INDEX(seznam!B$2:'seznam'!B$153,MATCH(ROW()-2,seznam!$H$2:'seznam'!$H$153,0)))</f>
        <v>Kovář Jan</v>
      </c>
      <c r="D15" s="73" t="str">
        <f>IF( ISERROR(INDEX(seznam!C$2:'seznam'!C$153,MATCH(ROW()-2,seznam!$H$2:'seznam'!$H$153,0))), "", INDEX(seznam!C$2:'seznam'!C$153,MATCH(ROW()-2,seznam!$H$2:'seznam'!$H$153,0)))</f>
        <v>Bořitov</v>
      </c>
      <c r="E15" s="73">
        <f>IF( ISERROR(INDEX(seznam!D$2:'seznam'!D$153,MATCH(ROW()-2,seznam!$H$2:'seznam'!$H$153,0))), "", INDEX(seznam!D$2:'seznam'!D$153,MATCH(ROW()-2,seznam!$H$2:'seznam'!$H$153,0)))</f>
        <v>2008</v>
      </c>
      <c r="F15" s="73" t="str">
        <f>IF( LEN($E15)=0, "", IF($E15&lt;=Prehledy!$K$3,"U17,U19",  IF( AND($E15&lt;=Prehledy!$K$4,$E15&gt;=Prehledy!$L$4), "U15",  IF( AND($E15&lt;=Prehledy!$K$5, $E15&gt;=Prehledy!$L$5), "U13","U11"))))</f>
        <v>U17,U19</v>
      </c>
    </row>
    <row r="16" spans="1:6">
      <c r="A16" s="109">
        <v>14</v>
      </c>
      <c r="B16" s="109">
        <v>6</v>
      </c>
      <c r="C16" s="73" t="str">
        <f>IF( ISERROR(INDEX(seznam!B$2:'seznam'!B$153,MATCH(ROW()-2,seznam!$H$2:'seznam'!$H$153,0))), "", INDEX(seznam!B$2:'seznam'!B$153,MATCH(ROW()-2,seznam!$H$2:'seznam'!$H$153,0)))</f>
        <v>Schön Zdeněk</v>
      </c>
      <c r="D16" s="73" t="str">
        <f>IF( ISERROR(INDEX(seznam!C$2:'seznam'!C$153,MATCH(ROW()-2,seznam!$H$2:'seznam'!$H$153,0))), "", INDEX(seznam!C$2:'seznam'!C$153,MATCH(ROW()-2,seznam!$H$2:'seznam'!$H$153,0)))</f>
        <v>Blansko</v>
      </c>
      <c r="E16" s="73">
        <f>IF( ISERROR(INDEX(seznam!D$2:'seznam'!D$153,MATCH(ROW()-2,seznam!$H$2:'seznam'!$H$153,0))), "", INDEX(seznam!D$2:'seznam'!D$153,MATCH(ROW()-2,seznam!$H$2:'seznam'!$H$153,0)))</f>
        <v>2007</v>
      </c>
      <c r="F16" s="73" t="str">
        <f>IF( LEN($E16)=0, "", IF($E16&lt;=Prehledy!$K$3,"U17,U19",  IF( AND($E16&lt;=Prehledy!$K$4,$E16&gt;=Prehledy!$L$4), "U15",  IF( AND($E16&lt;=Prehledy!$K$5, $E16&gt;=Prehledy!$L$5), "U13","U11"))))</f>
        <v>U17,U19</v>
      </c>
    </row>
    <row r="17" spans="1:6">
      <c r="A17" s="109">
        <v>15</v>
      </c>
      <c r="B17" s="109">
        <v>7</v>
      </c>
      <c r="C17" s="73" t="str">
        <f>IF( ISERROR(INDEX(seznam!B$2:'seznam'!B$153,MATCH(ROW()-2,seznam!$H$2:'seznam'!$H$153,0))), "", INDEX(seznam!B$2:'seznam'!B$153,MATCH(ROW()-2,seznam!$H$2:'seznam'!$H$153,0)))</f>
        <v>Bradáč Lukáš</v>
      </c>
      <c r="D17" s="73" t="str">
        <f>IF( ISERROR(INDEX(seznam!C$2:'seznam'!C$153,MATCH(ROW()-2,seznam!$H$2:'seznam'!$H$153,0))), "", INDEX(seznam!C$2:'seznam'!C$153,MATCH(ROW()-2,seznam!$H$2:'seznam'!$H$153,0)))</f>
        <v>Vysočany</v>
      </c>
      <c r="E17" s="73">
        <f>IF( ISERROR(INDEX(seznam!D$2:'seznam'!D$153,MATCH(ROW()-2,seznam!$H$2:'seznam'!$H$153,0))), "", INDEX(seznam!D$2:'seznam'!D$153,MATCH(ROW()-2,seznam!$H$2:'seznam'!$H$153,0)))</f>
        <v>2010</v>
      </c>
      <c r="F17" s="73" t="str">
        <f>IF( LEN($E17)=0, "", IF($E17&lt;=Prehledy!$K$3,"U17,U19",  IF( AND($E17&lt;=Prehledy!$K$4,$E17&gt;=Prehledy!$L$4), "U15",  IF( AND($E17&lt;=Prehledy!$K$5, $E17&gt;=Prehledy!$L$5), "U13","U11"))))</f>
        <v>U15</v>
      </c>
    </row>
    <row r="18" spans="1:6" ht="13.5" thickBot="1">
      <c r="A18" s="112">
        <v>16</v>
      </c>
      <c r="B18" s="111">
        <v>8</v>
      </c>
      <c r="C18" s="108" t="str">
        <f>IF( ISERROR(INDEX(seznam!B$2:'seznam'!B$153,MATCH(ROW()-2,seznam!$H$2:'seznam'!$H$153,0))), "", INDEX(seznam!B$2:'seznam'!B$153,MATCH(ROW()-2,seznam!$H$2:'seznam'!$H$153,0)))</f>
        <v>Křepela David</v>
      </c>
      <c r="D18" s="108" t="str">
        <f>IF( ISERROR(INDEX(seznam!C$2:'seznam'!C$153,MATCH(ROW()-2,seznam!$H$2:'seznam'!$H$153,0))), "", INDEX(seznam!C$2:'seznam'!C$153,MATCH(ROW()-2,seznam!$H$2:'seznam'!$H$153,0)))</f>
        <v>Zbraslavec</v>
      </c>
      <c r="E18" s="73">
        <f>IF( ISERROR(INDEX(seznam!D$2:'seznam'!D$153,MATCH(ROW()-2,seznam!$H$2:'seznam'!$H$153,0))), "", INDEX(seznam!D$2:'seznam'!D$153,MATCH(ROW()-2,seznam!$H$2:'seznam'!$H$153,0)))</f>
        <v>2012</v>
      </c>
      <c r="F18" s="108" t="str">
        <f>IF( LEN($E18)=0, "", IF($E18&lt;=Prehledy!$K$3,"U17,U19",  IF( AND($E18&lt;=Prehledy!$K$4,$E18&gt;=Prehledy!$L$4), "U15",  IF( AND($E18&lt;=Prehledy!$K$5, $E18&gt;=Prehledy!$L$5), "U13","U11"))))</f>
        <v>U13</v>
      </c>
    </row>
    <row r="19" spans="1:6" ht="13.5" thickTop="1">
      <c r="A19" s="110">
        <v>17</v>
      </c>
      <c r="B19" s="121">
        <v>1</v>
      </c>
      <c r="C19" s="73" t="str">
        <f>IF( ISERROR(INDEX(seznam!B$2:'seznam'!B$153,MATCH(ROW()-2,seznam!$H$2:'seznam'!$H$153,0))), "", INDEX(seznam!B$2:'seznam'!B$153,MATCH(ROW()-2,seznam!$H$2:'seznam'!$H$153,0)))</f>
        <v>Švarc Robert</v>
      </c>
      <c r="D19" s="73" t="str">
        <f>IF( ISERROR(INDEX(seznam!C$2:'seznam'!C$153,MATCH(ROW()-2,seznam!$H$2:'seznam'!$H$153,0))), "", INDEX(seznam!C$2:'seznam'!C$153,MATCH(ROW()-2,seznam!$H$2:'seznam'!$H$153,0)))</f>
        <v>Blansko</v>
      </c>
      <c r="E19" s="73">
        <f>IF( ISERROR(INDEX(seznam!D$2:'seznam'!D$153,MATCH(ROW()-2,seznam!$H$2:'seznam'!$H$153,0))), "", INDEX(seznam!D$2:'seznam'!D$153,MATCH(ROW()-2,seznam!$H$2:'seznam'!$H$153,0)))</f>
        <v>2009</v>
      </c>
      <c r="F19" s="73" t="str">
        <f>IF( LEN($E19)=0, "", IF($E19&lt;=Prehledy!$K$3,"U17,U19",  IF( AND($E19&lt;=Prehledy!$K$4,$E19&gt;=Prehledy!$L$4), "U15",  IF( AND($E19&lt;=Prehledy!$K$5, $E19&gt;=Prehledy!$L$5), "U13","U11"))))</f>
        <v>U15</v>
      </c>
    </row>
    <row r="20" spans="1:6">
      <c r="A20" s="109">
        <v>18</v>
      </c>
      <c r="B20" s="120">
        <v>2</v>
      </c>
      <c r="C20" s="73" t="str">
        <f>IF( ISERROR(INDEX(seznam!B$2:'seznam'!B$153,MATCH(ROW()-2,seznam!$H$2:'seznam'!$H$153,0))), "", INDEX(seznam!B$2:'seznam'!B$153,MATCH(ROW()-2,seznam!$H$2:'seznam'!$H$153,0)))</f>
        <v>Bárta Martin</v>
      </c>
      <c r="D20" s="73" t="str">
        <f>IF( ISERROR(INDEX(seznam!C$2:'seznam'!C$153,MATCH(ROW()-2,seznam!$H$2:'seznam'!$H$153,0))), "", INDEX(seznam!C$2:'seznam'!C$153,MATCH(ROW()-2,seznam!$H$2:'seznam'!$H$153,0)))</f>
        <v>Blansko</v>
      </c>
      <c r="E20" s="73">
        <f>IF( ISERROR(INDEX(seznam!D$2:'seznam'!D$153,MATCH(ROW()-2,seznam!$H$2:'seznam'!$H$153,0))), "", INDEX(seznam!D$2:'seznam'!D$153,MATCH(ROW()-2,seznam!$H$2:'seznam'!$H$153,0)))</f>
        <v>2011</v>
      </c>
      <c r="F20" s="73" t="str">
        <f>IF( LEN($E20)=0, "", IF($E20&lt;=Prehledy!$K$3,"U17,U19",  IF( AND($E20&lt;=Prehledy!$K$4,$E20&gt;=Prehledy!$L$4), "U15",  IF( AND($E20&lt;=Prehledy!$K$5, $E20&gt;=Prehledy!$L$5), "U13","U11"))))</f>
        <v>U13</v>
      </c>
    </row>
    <row r="21" spans="1:6">
      <c r="A21" s="109">
        <v>19</v>
      </c>
      <c r="B21" s="120">
        <v>3</v>
      </c>
      <c r="C21" s="73" t="str">
        <f>IF( ISERROR(INDEX(seznam!B$2:'seznam'!B$153,MATCH(ROW()-2,seznam!$H$2:'seznam'!$H$153,0))), "", INDEX(seznam!B$2:'seznam'!B$153,MATCH(ROW()-2,seznam!$H$2:'seznam'!$H$153,0)))</f>
        <v>Chloupek Tomáš</v>
      </c>
      <c r="D21" s="73" t="str">
        <f>IF( ISERROR(INDEX(seznam!C$2:'seznam'!C$153,MATCH(ROW()-2,seznam!$H$2:'seznam'!$H$153,0))), "", INDEX(seznam!C$2:'seznam'!C$153,MATCH(ROW()-2,seznam!$H$2:'seznam'!$H$153,0)))</f>
        <v>Kunštát</v>
      </c>
      <c r="E21" s="73">
        <f>IF( ISERROR(INDEX(seznam!D$2:'seznam'!D$153,MATCH(ROW()-2,seznam!$H$2:'seznam'!$H$153,0))), "", INDEX(seznam!D$2:'seznam'!D$153,MATCH(ROW()-2,seznam!$H$2:'seznam'!$H$153,0)))</f>
        <v>2011</v>
      </c>
      <c r="F21" s="73" t="str">
        <f>IF( LEN($E21)=0, "", IF($E21&lt;=Prehledy!$K$3,"U17,U19",  IF( AND($E21&lt;=Prehledy!$K$4,$E21&gt;=Prehledy!$L$4), "U15",  IF( AND($E21&lt;=Prehledy!$K$5, $E21&gt;=Prehledy!$L$5), "U13","U11"))))</f>
        <v>U13</v>
      </c>
    </row>
    <row r="22" spans="1:6">
      <c r="A22" s="109">
        <v>20</v>
      </c>
      <c r="B22" s="109">
        <v>4</v>
      </c>
      <c r="C22" s="73" t="str">
        <f>IF( ISERROR(INDEX(seznam!B$2:'seznam'!B$153,MATCH(ROW()-2,seznam!$H$2:'seznam'!$H$153,0))), "", INDEX(seznam!B$2:'seznam'!B$153,MATCH(ROW()-2,seznam!$H$2:'seznam'!$H$153,0)))</f>
        <v xml:space="preserve">Polický Jan </v>
      </c>
      <c r="D22" s="73" t="str">
        <f>IF( ISERROR(INDEX(seznam!C$2:'seznam'!C$153,MATCH(ROW()-2,seznam!$H$2:'seznam'!$H$153,0))), "", INDEX(seznam!C$2:'seznam'!C$153,MATCH(ROW()-2,seznam!$H$2:'seznam'!$H$153,0)))</f>
        <v>Blansko</v>
      </c>
      <c r="E22" s="73">
        <f>IF( ISERROR(INDEX(seznam!D$2:'seznam'!D$153,MATCH(ROW()-2,seznam!$H$2:'seznam'!$H$153,0))), "", INDEX(seznam!D$2:'seznam'!D$153,MATCH(ROW()-2,seznam!$H$2:'seznam'!$H$153,0)))</f>
        <v>2012</v>
      </c>
      <c r="F22" s="73" t="str">
        <f>IF( LEN($E22)=0, "", IF($E22&lt;=Prehledy!$K$3,"U17,U19",  IF( AND($E22&lt;=Prehledy!$K$4,$E22&gt;=Prehledy!$L$4), "U15",  IF( AND($E22&lt;=Prehledy!$K$5, $E22&gt;=Prehledy!$L$5), "U13","U11"))))</f>
        <v>U13</v>
      </c>
    </row>
    <row r="23" spans="1:6">
      <c r="A23" s="109">
        <v>21</v>
      </c>
      <c r="B23" s="109">
        <v>5</v>
      </c>
      <c r="C23" s="73" t="str">
        <f>IF( ISERROR(INDEX(seznam!B$2:'seznam'!B$153,MATCH(ROW()-2,seznam!$H$2:'seznam'!$H$153,0))), "", INDEX(seznam!B$2:'seznam'!B$153,MATCH(ROW()-2,seznam!$H$2:'seznam'!$H$153,0)))</f>
        <v>Přikrylová Adéla</v>
      </c>
      <c r="D23" s="73" t="str">
        <f>IF( ISERROR(INDEX(seznam!C$2:'seznam'!C$153,MATCH(ROW()-2,seznam!$H$2:'seznam'!$H$153,0))), "", INDEX(seznam!C$2:'seznam'!C$153,MATCH(ROW()-2,seznam!$H$2:'seznam'!$H$153,0)))</f>
        <v>Blansko</v>
      </c>
      <c r="E23" s="73">
        <f>IF( ISERROR(INDEX(seznam!D$2:'seznam'!D$153,MATCH(ROW()-2,seznam!$H$2:'seznam'!$H$153,0))), "", INDEX(seznam!D$2:'seznam'!D$153,MATCH(ROW()-2,seznam!$H$2:'seznam'!$H$153,0)))</f>
        <v>2010</v>
      </c>
      <c r="F23" s="73" t="str">
        <f>IF( LEN($E23)=0, "", IF($E23&lt;=Prehledy!$K$3,"U17,U19",  IF( AND($E23&lt;=Prehledy!$K$4,$E23&gt;=Prehledy!$L$4), "U15",  IF( AND($E23&lt;=Prehledy!$K$5, $E23&gt;=Prehledy!$L$5), "U13","U11"))))</f>
        <v>U15</v>
      </c>
    </row>
    <row r="24" spans="1:6">
      <c r="A24" s="109">
        <v>22</v>
      </c>
      <c r="B24" s="109">
        <v>6</v>
      </c>
      <c r="C24" s="73" t="str">
        <f>IF( ISERROR(INDEX(seznam!B$2:'seznam'!B$153,MATCH(ROW()-2,seznam!$H$2:'seznam'!$H$153,0))), "", INDEX(seznam!B$2:'seznam'!B$153,MATCH(ROW()-2,seznam!$H$2:'seznam'!$H$153,0)))</f>
        <v>Kyzlinková Michaela</v>
      </c>
      <c r="D24" s="73" t="str">
        <f>IF( ISERROR(INDEX(seznam!C$2:'seznam'!C$153,MATCH(ROW()-2,seznam!$H$2:'seznam'!$H$153,0))), "", INDEX(seznam!C$2:'seznam'!C$153,MATCH(ROW()-2,seznam!$H$2:'seznam'!$H$153,0)))</f>
        <v>Blansko</v>
      </c>
      <c r="E24" s="73">
        <f>IF( ISERROR(INDEX(seznam!D$2:'seznam'!D$153,MATCH(ROW()-2,seznam!$H$2:'seznam'!$H$153,0))), "", INDEX(seznam!D$2:'seznam'!D$153,MATCH(ROW()-2,seznam!$H$2:'seznam'!$H$153,0)))</f>
        <v>2009</v>
      </c>
      <c r="F24" s="73" t="str">
        <f>IF( LEN($E24)=0, "", IF($E24&lt;=Prehledy!$K$3,"U17,U19",  IF( AND($E24&lt;=Prehledy!$K$4,$E24&gt;=Prehledy!$L$4), "U15",  IF( AND($E24&lt;=Prehledy!$K$5, $E24&gt;=Prehledy!$L$5), "U13","U11"))))</f>
        <v>U15</v>
      </c>
    </row>
    <row r="25" spans="1:6">
      <c r="A25" s="109">
        <v>23</v>
      </c>
      <c r="B25" s="109">
        <v>7</v>
      </c>
      <c r="C25" s="73" t="str">
        <f>IF( ISERROR(INDEX(seznam!B$2:'seznam'!B$153,MATCH(ROW()-2,seznam!$H$2:'seznam'!$H$153,0))), "", INDEX(seznam!B$2:'seznam'!B$153,MATCH(ROW()-2,seznam!$H$2:'seznam'!$H$153,0)))</f>
        <v>Smékal Jakub</v>
      </c>
      <c r="D25" s="73" t="str">
        <f>IF( ISERROR(INDEX(seznam!C$2:'seznam'!C$153,MATCH(ROW()-2,seznam!$H$2:'seznam'!$H$153,0))), "", INDEX(seznam!C$2:'seznam'!C$153,MATCH(ROW()-2,seznam!$H$2:'seznam'!$H$153,0)))</f>
        <v>V. Opatovice</v>
      </c>
      <c r="E25" s="73">
        <f>IF( ISERROR(INDEX(seznam!D$2:'seznam'!D$153,MATCH(ROW()-2,seznam!$H$2:'seznam'!$H$153,0))), "", INDEX(seznam!D$2:'seznam'!D$153,MATCH(ROW()-2,seznam!$H$2:'seznam'!$H$153,0)))</f>
        <v>2009</v>
      </c>
      <c r="F25" s="73" t="str">
        <f>IF( LEN($E25)=0, "", IF($E25&lt;=Prehledy!$K$3,"U17,U19",  IF( AND($E25&lt;=Prehledy!$K$4,$E25&gt;=Prehledy!$L$4), "U15",  IF( AND($E25&lt;=Prehledy!$K$5, $E25&gt;=Prehledy!$L$5), "U13","U11"))))</f>
        <v>U15</v>
      </c>
    </row>
    <row r="26" spans="1:6" ht="13.5" thickBot="1">
      <c r="A26" s="112">
        <v>24</v>
      </c>
      <c r="B26" s="112">
        <v>8</v>
      </c>
      <c r="C26" s="108" t="str">
        <f>IF( ISERROR(INDEX(seznam!B$2:'seznam'!B$153,MATCH(ROW()-2,seznam!$H$2:'seznam'!$H$153,0))), "", INDEX(seznam!B$2:'seznam'!B$153,MATCH(ROW()-2,seznam!$H$2:'seznam'!$H$153,0)))</f>
        <v>Gavula Marek</v>
      </c>
      <c r="D26" s="108" t="str">
        <f>IF( ISERROR(INDEX(seznam!C$2:'seznam'!C$153,MATCH(ROW()-2,seznam!$H$2:'seznam'!$H$153,0))), "", INDEX(seznam!C$2:'seznam'!C$153,MATCH(ROW()-2,seznam!$H$2:'seznam'!$H$153,0)))</f>
        <v>Kunštát</v>
      </c>
      <c r="E26" s="112">
        <f>IF( ISERROR(INDEX(seznam!D$2:'seznam'!D$153,MATCH(ROW()-2,seznam!$H$2:'seznam'!$H$153,0))), "", INDEX(seznam!D$2:'seznam'!D$153,MATCH(ROW()-2,seznam!$H$2:'seznam'!$H$153,0)))</f>
        <v>2010</v>
      </c>
      <c r="F26" s="108" t="str">
        <f>IF( LEN($E26)=0, "", IF($E26&lt;=Prehledy!$K$3,"U17,U19",  IF( AND($E26&lt;=Prehledy!$K$4,$E26&gt;=Prehledy!$L$4), "U15",  IF( AND($E26&lt;=Prehledy!$K$5, $E26&gt;=Prehledy!$L$5), "U13","U11"))))</f>
        <v>U15</v>
      </c>
    </row>
    <row r="27" spans="1:6" ht="13.5" thickTop="1">
      <c r="A27" s="110">
        <v>25</v>
      </c>
      <c r="B27" s="121">
        <v>1</v>
      </c>
      <c r="C27" s="73" t="str">
        <f>IF( ISERROR(INDEX(seznam!B$2:'seznam'!B$153,MATCH(ROW()-2,seznam!$H$2:'seznam'!$H$153,0))), "", INDEX(seznam!B$2:'seznam'!B$153,MATCH(ROW()-2,seznam!$H$2:'seznam'!$H$153,0)))</f>
        <v>Hoppe Martin</v>
      </c>
      <c r="D27" s="73" t="str">
        <f>IF( ISERROR(INDEX(seznam!C$2:'seznam'!C$153,MATCH(ROW()-2,seznam!$H$2:'seznam'!$H$153,0))), "", INDEX(seznam!C$2:'seznam'!C$153,MATCH(ROW()-2,seznam!$H$2:'seznam'!$H$153,0)))</f>
        <v>Blansko</v>
      </c>
      <c r="E27" s="73">
        <f>IF( ISERROR(INDEX(seznam!D$2:'seznam'!D$153,MATCH(ROW()-2,seznam!$H$2:'seznam'!$H$153,0))), "", INDEX(seznam!D$2:'seznam'!D$153,MATCH(ROW()-2,seznam!$H$2:'seznam'!$H$153,0)))</f>
        <v>2009</v>
      </c>
      <c r="F27" s="73" t="str">
        <f>IF( LEN($E27)=0, "", IF($E27&lt;=Prehledy!$K$3,"U17,U19",  IF( AND($E27&lt;=Prehledy!$K$4,$E27&gt;=Prehledy!$L$4), "U15",  IF( AND($E27&lt;=Prehledy!$K$5, $E27&gt;=Prehledy!$L$5), "U13","U11"))))</f>
        <v>U15</v>
      </c>
    </row>
    <row r="28" spans="1:6">
      <c r="A28" s="109">
        <v>26</v>
      </c>
      <c r="B28" s="120">
        <v>2</v>
      </c>
      <c r="C28" s="73" t="str">
        <f>IF( ISERROR(INDEX(seznam!B$2:'seznam'!B$153,MATCH(ROW()-2,seznam!$H$2:'seznam'!$H$153,0))), "", INDEX(seznam!B$2:'seznam'!B$153,MATCH(ROW()-2,seznam!$H$2:'seznam'!$H$153,0)))</f>
        <v>Borek Jan</v>
      </c>
      <c r="D28" s="73" t="str">
        <f>IF( ISERROR(INDEX(seznam!C$2:'seznam'!C$153,MATCH(ROW()-2,seznam!$H$2:'seznam'!$H$153,0))), "", INDEX(seznam!C$2:'seznam'!C$153,MATCH(ROW()-2,seznam!$H$2:'seznam'!$H$153,0)))</f>
        <v>Boskovice</v>
      </c>
      <c r="E28" s="73">
        <f>IF( ISERROR(INDEX(seznam!D$2:'seznam'!D$153,MATCH(ROW()-2,seznam!$H$2:'seznam'!$H$153,0))), "", INDEX(seznam!D$2:'seznam'!D$153,MATCH(ROW()-2,seznam!$H$2:'seznam'!$H$153,0)))</f>
        <v>2009</v>
      </c>
      <c r="F28" s="73" t="str">
        <f>IF( LEN($E28)=0, "", IF($E28&lt;=Prehledy!$K$3,"U17,U19",  IF( AND($E28&lt;=Prehledy!$K$4,$E28&gt;=Prehledy!$L$4), "U15",  IF( AND($E28&lt;=Prehledy!$K$5, $E28&gt;=Prehledy!$L$5), "U13","U11"))))</f>
        <v>U15</v>
      </c>
    </row>
    <row r="29" spans="1:6">
      <c r="A29" s="109">
        <v>27</v>
      </c>
      <c r="B29" s="120">
        <v>3</v>
      </c>
      <c r="C29" s="73" t="str">
        <f>IF( ISERROR(INDEX(seznam!B$2:'seznam'!B$153,MATCH(ROW()-2,seznam!$H$2:'seznam'!$H$153,0))), "", INDEX(seznam!B$2:'seznam'!B$153,MATCH(ROW()-2,seznam!$H$2:'seznam'!$H$153,0)))</f>
        <v>Kovář Jakub</v>
      </c>
      <c r="D29" s="73" t="str">
        <f>IF( ISERROR(INDEX(seznam!C$2:'seznam'!C$153,MATCH(ROW()-2,seznam!$H$2:'seznam'!$H$153,0))), "", INDEX(seznam!C$2:'seznam'!C$153,MATCH(ROW()-2,seznam!$H$2:'seznam'!$H$153,0)))</f>
        <v>Bořitov</v>
      </c>
      <c r="E29" s="73">
        <f>IF( ISERROR(INDEX(seznam!D$2:'seznam'!D$153,MATCH(ROW()-2,seznam!$H$2:'seznam'!$H$153,0))), "", INDEX(seznam!D$2:'seznam'!D$153,MATCH(ROW()-2,seznam!$H$2:'seznam'!$H$153,0)))</f>
        <v>2011</v>
      </c>
      <c r="F29" s="73" t="str">
        <f>IF( LEN($E29)=0, "", IF($E29&lt;=Prehledy!$K$3,"U17,U19",  IF( AND($E29&lt;=Prehledy!$K$4,$E29&gt;=Prehledy!$L$4), "U15",  IF( AND($E29&lt;=Prehledy!$K$5, $E29&gt;=Prehledy!$L$5), "U13","U11"))))</f>
        <v>U13</v>
      </c>
    </row>
    <row r="30" spans="1:6">
      <c r="A30" s="109">
        <v>28</v>
      </c>
      <c r="B30" s="109">
        <v>4</v>
      </c>
      <c r="C30" s="73" t="str">
        <f>IF( ISERROR(INDEX(seznam!B$2:'seznam'!B$153,MATCH(ROW()-2,seznam!$H$2:'seznam'!$H$153,0))), "", INDEX(seznam!B$2:'seznam'!B$153,MATCH(ROW()-2,seznam!$H$2:'seznam'!$H$153,0)))</f>
        <v>Bojdová Simona</v>
      </c>
      <c r="D30" s="73" t="str">
        <f>IF( ISERROR(INDEX(seznam!C$2:'seznam'!C$153,MATCH(ROW()-2,seznam!$H$2:'seznam'!$H$153,0))), "", INDEX(seznam!C$2:'seznam'!C$153,MATCH(ROW()-2,seznam!$H$2:'seznam'!$H$153,0)))</f>
        <v>Blansko</v>
      </c>
      <c r="E30" s="73">
        <f>IF( ISERROR(INDEX(seznam!D$2:'seznam'!D$153,MATCH(ROW()-2,seznam!$H$2:'seznam'!$H$153,0))), "", INDEX(seznam!D$2:'seznam'!D$153,MATCH(ROW()-2,seznam!$H$2:'seznam'!$H$153,0)))</f>
        <v>2011</v>
      </c>
      <c r="F30" s="73" t="str">
        <f>IF( LEN($E30)=0, "", IF($E30&lt;=Prehledy!$K$3,"U17,U19",  IF( AND($E30&lt;=Prehledy!$K$4,$E30&gt;=Prehledy!$L$4), "U15",  IF( AND($E30&lt;=Prehledy!$K$5, $E30&gt;=Prehledy!$L$5), "U13","U11"))))</f>
        <v>U13</v>
      </c>
    </row>
    <row r="31" spans="1:6">
      <c r="A31" s="109">
        <v>29</v>
      </c>
      <c r="B31" s="109">
        <v>5</v>
      </c>
      <c r="C31" s="73" t="str">
        <f>IF( ISERROR(INDEX(seznam!B$2:'seznam'!B$153,MATCH(ROW()-2,seznam!$H$2:'seznam'!$H$153,0))), "", INDEX(seznam!B$2:'seznam'!B$153,MATCH(ROW()-2,seznam!$H$2:'seznam'!$H$153,0)))</f>
        <v>Babka Matouš</v>
      </c>
      <c r="D31" s="73" t="str">
        <f>IF( ISERROR(INDEX(seznam!C$2:'seznam'!C$153,MATCH(ROW()-2,seznam!$H$2:'seznam'!$H$153,0))), "", INDEX(seznam!C$2:'seznam'!C$153,MATCH(ROW()-2,seznam!$H$2:'seznam'!$H$153,0)))</f>
        <v>Blansko</v>
      </c>
      <c r="E31" s="73">
        <f>IF( ISERROR(INDEX(seznam!D$2:'seznam'!D$153,MATCH(ROW()-2,seznam!$H$2:'seznam'!$H$153,0))), "", INDEX(seznam!D$2:'seznam'!D$153,MATCH(ROW()-2,seznam!$H$2:'seznam'!$H$153,0)))</f>
        <v>2011</v>
      </c>
      <c r="F31" s="73" t="str">
        <f>IF( LEN($E31)=0, "", IF($E31&lt;=Prehledy!$K$3,"U17,U19",  IF( AND($E31&lt;=Prehledy!$K$4,$E31&gt;=Prehledy!$L$4), "U15",  IF( AND($E31&lt;=Prehledy!$K$5, $E31&gt;=Prehledy!$L$5), "U13","U11"))))</f>
        <v>U13</v>
      </c>
    </row>
    <row r="32" spans="1:6">
      <c r="A32" s="109">
        <v>30</v>
      </c>
      <c r="B32" s="109">
        <v>6</v>
      </c>
      <c r="C32" s="73" t="str">
        <f>IF( ISERROR(INDEX(seznam!B$2:'seznam'!B$153,MATCH(ROW()-2,seznam!$H$2:'seznam'!$H$153,0))), "", INDEX(seznam!B$2:'seznam'!B$153,MATCH(ROW()-2,seznam!$H$2:'seznam'!$H$153,0)))</f>
        <v>Musil Jan</v>
      </c>
      <c r="D32" s="73" t="str">
        <f>IF( ISERROR(INDEX(seznam!C$2:'seznam'!C$153,MATCH(ROW()-2,seznam!$H$2:'seznam'!$H$153,0))), "", INDEX(seznam!C$2:'seznam'!C$153,MATCH(ROW()-2,seznam!$H$2:'seznam'!$H$153,0)))</f>
        <v>Blansko</v>
      </c>
      <c r="E32" s="73">
        <f>IF( ISERROR(INDEX(seznam!D$2:'seznam'!D$153,MATCH(ROW()-2,seznam!$H$2:'seznam'!$H$153,0))), "", INDEX(seznam!D$2:'seznam'!D$153,MATCH(ROW()-2,seznam!$H$2:'seznam'!$H$153,0)))</f>
        <v>2012</v>
      </c>
      <c r="F32" s="73" t="str">
        <f>IF( LEN($E32)=0, "", IF($E32&lt;=Prehledy!$K$3,"U17,U19",  IF( AND($E32&lt;=Prehledy!$K$4,$E32&gt;=Prehledy!$L$4), "U15",  IF( AND($E32&lt;=Prehledy!$K$5, $E32&gt;=Prehledy!$L$5), "U13","U11"))))</f>
        <v>U13</v>
      </c>
    </row>
    <row r="33" spans="1:6">
      <c r="A33" s="109">
        <v>31</v>
      </c>
      <c r="B33" s="109">
        <v>7</v>
      </c>
      <c r="C33" s="73" t="str">
        <f>IF( ISERROR(INDEX(seznam!B$2:'seznam'!B$153,MATCH(ROW()-2,seznam!$H$2:'seznam'!$H$153,0))), "", INDEX(seznam!B$2:'seznam'!B$153,MATCH(ROW()-2,seznam!$H$2:'seznam'!$H$153,0)))</f>
        <v>Dlapa Tomáš</v>
      </c>
      <c r="D33" s="73" t="str">
        <f>IF( ISERROR(INDEX(seznam!C$2:'seznam'!C$153,MATCH(ROW()-2,seznam!$H$2:'seznam'!$H$153,0))), "", INDEX(seznam!C$2:'seznam'!C$153,MATCH(ROW()-2,seznam!$H$2:'seznam'!$H$153,0)))</f>
        <v>Kunštát</v>
      </c>
      <c r="E33" s="73">
        <f>IF( ISERROR(INDEX(seznam!D$2:'seznam'!D$153,MATCH(ROW()-2,seznam!$H$2:'seznam'!$H$153,0))), "", INDEX(seznam!D$2:'seznam'!D$153,MATCH(ROW()-2,seznam!$H$2:'seznam'!$H$153,0)))</f>
        <v>2009</v>
      </c>
      <c r="F33" s="73" t="str">
        <f>IF( LEN($E33)=0, "", IF($E33&lt;=Prehledy!$K$3,"U17,U19",  IF( AND($E33&lt;=Prehledy!$K$4,$E33&gt;=Prehledy!$L$4), "U15",  IF( AND($E33&lt;=Prehledy!$K$5, $E33&gt;=Prehledy!$L$5), "U13","U11"))))</f>
        <v>U15</v>
      </c>
    </row>
    <row r="34" spans="1:6" ht="13.5" thickBot="1">
      <c r="A34" s="112">
        <v>32</v>
      </c>
      <c r="B34" s="112">
        <v>8</v>
      </c>
      <c r="C34" s="108" t="str">
        <f>IF( ISERROR(INDEX(seznam!B$2:'seznam'!B$153,MATCH(ROW()-2,seznam!$H$2:'seznam'!$H$153,0))), "", INDEX(seznam!B$2:'seznam'!B$153,MATCH(ROW()-2,seznam!$H$2:'seznam'!$H$153,0)))</f>
        <v>Musil David</v>
      </c>
      <c r="D34" s="108" t="str">
        <f>IF( ISERROR(INDEX(seznam!C$2:'seznam'!C$153,MATCH(ROW()-2,seznam!$H$2:'seznam'!$H$153,0))), "", INDEX(seznam!C$2:'seznam'!C$153,MATCH(ROW()-2,seznam!$H$2:'seznam'!$H$153,0)))</f>
        <v>Blansko</v>
      </c>
      <c r="E34" s="112">
        <f>IF( ISERROR(INDEX(seznam!D$2:'seznam'!D$153,MATCH(ROW()-2,seznam!$H$2:'seznam'!$H$153,0))), "", INDEX(seznam!D$2:'seznam'!D$153,MATCH(ROW()-2,seznam!$H$2:'seznam'!$H$153,0)))</f>
        <v>2012</v>
      </c>
      <c r="F34" s="108" t="str">
        <f>IF( LEN($E34)=0, "", IF($E34&lt;=Prehledy!$K$3,"U17,U19",  IF( AND($E34&lt;=Prehledy!$K$4,$E34&gt;=Prehledy!$L$4), "U15",  IF( AND($E34&lt;=Prehledy!$K$5, $E34&gt;=Prehledy!$L$5), "U13","U11"))))</f>
        <v>U13</v>
      </c>
    </row>
    <row r="35" spans="1:6" ht="13.5" thickTop="1">
      <c r="A35" s="109">
        <v>33</v>
      </c>
      <c r="B35" s="120">
        <v>1</v>
      </c>
      <c r="C35" s="73" t="str">
        <f>IF( ISERROR(INDEX(seznam!B$2:'seznam'!B$153,MATCH(ROW()-2,seznam!$H$2:'seznam'!$H$153,0))), "", INDEX(seznam!B$2:'seznam'!B$153,MATCH(ROW()-2,seznam!$H$2:'seznam'!$H$153,0)))</f>
        <v>Doležel Ondřej</v>
      </c>
      <c r="D35" s="73" t="str">
        <f>IF( ISERROR(INDEX(seznam!C$2:'seznam'!C$153,MATCH(ROW()-2,seznam!$H$2:'seznam'!$H$153,0))), "", INDEX(seznam!C$2:'seznam'!C$153,MATCH(ROW()-2,seznam!$H$2:'seznam'!$H$153,0)))</f>
        <v>Blansko</v>
      </c>
      <c r="E35" s="73">
        <f>IF( ISERROR(INDEX(seznam!D$2:'seznam'!D$153,MATCH(ROW()-2,seznam!$H$2:'seznam'!$H$153,0))), "", INDEX(seznam!D$2:'seznam'!D$153,MATCH(ROW()-2,seznam!$H$2:'seznam'!$H$153,0)))</f>
        <v>2011</v>
      </c>
      <c r="F35" s="73" t="str">
        <f>IF( LEN($E35)=0, "", IF($E35&lt;=Prehledy!$K$3,"U17,U19",  IF( AND($E35&lt;=Prehledy!$K$4,$E35&gt;=Prehledy!$L$4), "U15",  IF( AND($E35&lt;=Prehledy!$K$5, $E35&gt;=Prehledy!$L$5), "U13","U11"))))</f>
        <v>U13</v>
      </c>
    </row>
    <row r="36" spans="1:6">
      <c r="A36" s="109">
        <v>34</v>
      </c>
      <c r="B36" s="120">
        <v>2</v>
      </c>
      <c r="C36" s="73" t="str">
        <f>IF( ISERROR(INDEX(seznam!B$2:'seznam'!B$153,MATCH(ROW()-2,seznam!$H$2:'seznam'!$H$153,0))), "", INDEX(seznam!B$2:'seznam'!B$153,MATCH(ROW()-2,seznam!$H$2:'seznam'!$H$153,0)))</f>
        <v>Záviška Jakub</v>
      </c>
      <c r="D36" s="73" t="str">
        <f>IF( ISERROR(INDEX(seznam!C$2:'seznam'!C$153,MATCH(ROW()-2,seznam!$H$2:'seznam'!$H$153,0))), "", INDEX(seznam!C$2:'seznam'!C$153,MATCH(ROW()-2,seznam!$H$2:'seznam'!$H$153,0)))</f>
        <v>Blansko</v>
      </c>
      <c r="E36" s="73">
        <f>IF( ISERROR(INDEX(seznam!D$2:'seznam'!D$153,MATCH(ROW()-2,seznam!$H$2:'seznam'!$H$153,0))), "", INDEX(seznam!D$2:'seznam'!D$153,MATCH(ROW()-2,seznam!$H$2:'seznam'!$H$153,0)))</f>
        <v>2013</v>
      </c>
      <c r="F36" s="73" t="str">
        <f>IF( LEN($E36)=0, "", IF($E36&lt;=Prehledy!$K$3,"U17,U19",  IF( AND($E36&lt;=Prehledy!$K$4,$E36&gt;=Prehledy!$L$4), "U15",  IF( AND($E36&lt;=Prehledy!$K$5, $E36&gt;=Prehledy!$L$5), "U13","U11"))))</f>
        <v>U11</v>
      </c>
    </row>
    <row r="37" spans="1:6">
      <c r="A37" s="109">
        <v>35</v>
      </c>
      <c r="B37" s="120">
        <v>3</v>
      </c>
      <c r="C37" s="73" t="str">
        <f>IF( ISERROR(INDEX(seznam!B$2:'seznam'!B$153,MATCH(ROW()-2,seznam!$H$2:'seznam'!$H$153,0))), "", INDEX(seznam!B$2:'seznam'!B$153,MATCH(ROW()-2,seznam!$H$2:'seznam'!$H$153,0)))</f>
        <v>Smékal Adam</v>
      </c>
      <c r="D37" s="73" t="str">
        <f>IF( ISERROR(INDEX(seznam!C$2:'seznam'!C$153,MATCH(ROW()-2,seznam!$H$2:'seznam'!$H$153,0))), "", INDEX(seznam!C$2:'seznam'!C$153,MATCH(ROW()-2,seznam!$H$2:'seznam'!$H$153,0)))</f>
        <v>V. Opatovice</v>
      </c>
      <c r="E37" s="73">
        <f>IF( ISERROR(INDEX(seznam!D$2:'seznam'!D$153,MATCH(ROW()-2,seznam!$H$2:'seznam'!$H$153,0))), "", INDEX(seznam!D$2:'seznam'!D$153,MATCH(ROW()-2,seznam!$H$2:'seznam'!$H$153,0)))</f>
        <v>2011</v>
      </c>
      <c r="F37" s="73" t="str">
        <f>IF( LEN($E37)=0, "", IF($E37&lt;=Prehledy!$K$3,"U17,U19",  IF( AND($E37&lt;=Prehledy!$K$4,$E37&gt;=Prehledy!$L$4), "U15",  IF( AND($E37&lt;=Prehledy!$K$5, $E37&gt;=Prehledy!$L$5), "U13","U11"))))</f>
        <v>U13</v>
      </c>
    </row>
    <row r="38" spans="1:6">
      <c r="A38" s="109">
        <v>36</v>
      </c>
      <c r="B38" s="109">
        <v>4</v>
      </c>
      <c r="C38" s="73" t="str">
        <f>IF( ISERROR(INDEX(seznam!B$2:'seznam'!B$153,MATCH(ROW()-2,seznam!$H$2:'seznam'!$H$153,0))), "", INDEX(seznam!B$2:'seznam'!B$153,MATCH(ROW()-2,seznam!$H$2:'seznam'!$H$153,0)))</f>
        <v>Kaderka Jindřich</v>
      </c>
      <c r="D38" s="73" t="str">
        <f>IF( ISERROR(INDEX(seznam!C$2:'seznam'!C$153,MATCH(ROW()-2,seznam!$H$2:'seznam'!$H$153,0))), "", INDEX(seznam!C$2:'seznam'!C$153,MATCH(ROW()-2,seznam!$H$2:'seznam'!$H$153,0)))</f>
        <v>V. Opatovice</v>
      </c>
      <c r="E38" s="73">
        <f>IF( ISERROR(INDEX(seznam!D$2:'seznam'!D$153,MATCH(ROW()-2,seznam!$H$2:'seznam'!$H$153,0))), "", INDEX(seznam!D$2:'seznam'!D$153,MATCH(ROW()-2,seznam!$H$2:'seznam'!$H$153,0)))</f>
        <v>2013</v>
      </c>
      <c r="F38" s="73" t="str">
        <f>IF( LEN($E38)=0, "", IF($E38&lt;=Prehledy!$K$3,"U17,U19",  IF( AND($E38&lt;=Prehledy!$K$4,$E38&gt;=Prehledy!$L$4), "U15",  IF( AND($E38&lt;=Prehledy!$K$5, $E38&gt;=Prehledy!$L$5), "U13","U11"))))</f>
        <v>U11</v>
      </c>
    </row>
    <row r="39" spans="1:6">
      <c r="A39" s="109">
        <v>37</v>
      </c>
      <c r="B39" s="109">
        <v>5</v>
      </c>
      <c r="C39" s="73" t="str">
        <f>IF( ISERROR(INDEX(seznam!B$2:'seznam'!B$153,MATCH(ROW()-2,seznam!$H$2:'seznam'!$H$153,0))), "", INDEX(seznam!B$2:'seznam'!B$153,MATCH(ROW()-2,seznam!$H$2:'seznam'!$H$153,0)))</f>
        <v>Ryšávka Matěj</v>
      </c>
      <c r="D39" s="73" t="str">
        <f>IF( ISERROR(INDEX(seznam!C$2:'seznam'!C$153,MATCH(ROW()-2,seznam!$H$2:'seznam'!$H$153,0))), "", INDEX(seznam!C$2:'seznam'!C$153,MATCH(ROW()-2,seznam!$H$2:'seznam'!$H$153,0)))</f>
        <v>Boskovice</v>
      </c>
      <c r="E39" s="73">
        <f>IF( ISERROR(INDEX(seznam!D$2:'seznam'!D$153,MATCH(ROW()-2,seznam!$H$2:'seznam'!$H$153,0))), "", INDEX(seznam!D$2:'seznam'!D$153,MATCH(ROW()-2,seznam!$H$2:'seznam'!$H$153,0)))</f>
        <v>2015</v>
      </c>
      <c r="F39" s="73" t="str">
        <f>IF( LEN($E39)=0, "", IF($E39&lt;=Prehledy!$K$3,"U17,U19",  IF( AND($E39&lt;=Prehledy!$K$4,$E39&gt;=Prehledy!$L$4), "U15",  IF( AND($E39&lt;=Prehledy!$K$5, $E39&gt;=Prehledy!$L$5), "U13","U11"))))</f>
        <v>U11</v>
      </c>
    </row>
    <row r="40" spans="1:6">
      <c r="A40" s="109">
        <v>38</v>
      </c>
      <c r="B40" s="109">
        <v>6</v>
      </c>
      <c r="C40" s="73" t="str">
        <f>IF( ISERROR(INDEX(seznam!B$2:'seznam'!B$153,MATCH(ROW()-2,seznam!$H$2:'seznam'!$H$153,0))), "", INDEX(seznam!B$2:'seznam'!B$153,MATCH(ROW()-2,seznam!$H$2:'seznam'!$H$153,0)))</f>
        <v>Alexa David</v>
      </c>
      <c r="D40" s="73" t="str">
        <f>IF( ISERROR(INDEX(seznam!C$2:'seznam'!C$153,MATCH(ROW()-2,seznam!$H$2:'seznam'!$H$153,0))), "", INDEX(seznam!C$2:'seznam'!C$153,MATCH(ROW()-2,seznam!$H$2:'seznam'!$H$153,0)))</f>
        <v>V. Opatovice</v>
      </c>
      <c r="E40" s="73">
        <f>IF( ISERROR(INDEX(seznam!D$2:'seznam'!D$153,MATCH(ROW()-2,seznam!$H$2:'seznam'!$H$153,0))), "", INDEX(seznam!D$2:'seznam'!D$153,MATCH(ROW()-2,seznam!$H$2:'seznam'!$H$153,0)))</f>
        <v>2013</v>
      </c>
      <c r="F40" s="73" t="str">
        <f>IF( LEN($E40)=0, "", IF($E40&lt;=Prehledy!$K$3,"U17,U19",  IF( AND($E40&lt;=Prehledy!$K$4,$E40&gt;=Prehledy!$L$4), "U15",  IF( AND($E40&lt;=Prehledy!$K$5, $E40&gt;=Prehledy!$L$5), "U13","U11"))))</f>
        <v>U11</v>
      </c>
    </row>
    <row r="41" spans="1:6">
      <c r="A41" s="109">
        <v>39</v>
      </c>
      <c r="B41" s="109">
        <v>7</v>
      </c>
      <c r="C41" s="73" t="str">
        <f>IF( ISERROR(INDEX(seznam!B$2:'seznam'!B$153,MATCH(ROW()-2,seznam!$H$2:'seznam'!$H$153,0))), "", INDEX(seznam!B$2:'seznam'!B$153,MATCH(ROW()-2,seznam!$H$2:'seznam'!$H$153,0)))</f>
        <v>Pilitowská Ela</v>
      </c>
      <c r="D41" s="73" t="str">
        <f>IF( ISERROR(INDEX(seznam!C$2:'seznam'!C$153,MATCH(ROW()-2,seznam!$H$2:'seznam'!$H$153,0))), "", INDEX(seznam!C$2:'seznam'!C$153,MATCH(ROW()-2,seznam!$H$2:'seznam'!$H$153,0)))</f>
        <v>Blansko</v>
      </c>
      <c r="E41" s="73">
        <f>IF( ISERROR(INDEX(seznam!D$2:'seznam'!D$153,MATCH(ROW()-2,seznam!$H$2:'seznam'!$H$153,0))), "", INDEX(seznam!D$2:'seznam'!D$153,MATCH(ROW()-2,seznam!$H$2:'seznam'!$H$153,0)))</f>
        <v>2014</v>
      </c>
      <c r="F41" s="73" t="str">
        <f>IF( LEN($E41)=0, "", IF($E41&lt;=Prehledy!$K$3,"U17,U19",  IF( AND($E41&lt;=Prehledy!$K$4,$E41&gt;=Prehledy!$L$4), "U15",  IF( AND($E41&lt;=Prehledy!$K$5, $E41&gt;=Prehledy!$L$5), "U13","U11"))))</f>
        <v>U11</v>
      </c>
    </row>
    <row r="42" spans="1:6" ht="13.5" thickBot="1">
      <c r="A42" s="112">
        <v>40</v>
      </c>
      <c r="B42" s="112">
        <v>8</v>
      </c>
      <c r="C42" s="108" t="str">
        <f>IF( ISERROR(INDEX(seznam!B$2:'seznam'!B$153,MATCH(ROW()-2,seznam!$H$2:'seznam'!$H$153,0))), "", INDEX(seznam!B$2:'seznam'!B$153,MATCH(ROW()-2,seznam!$H$2:'seznam'!$H$153,0)))</f>
        <v>Záviška Jan</v>
      </c>
      <c r="D42" s="108" t="str">
        <f>IF( ISERROR(INDEX(seznam!C$2:'seznam'!C$153,MATCH(ROW()-2,seznam!$H$2:'seznam'!$H$153,0))), "", INDEX(seznam!C$2:'seznam'!C$153,MATCH(ROW()-2,seznam!$H$2:'seznam'!$H$153,0)))</f>
        <v>Blansko</v>
      </c>
      <c r="E42" s="112">
        <f>IF( ISERROR(INDEX(seznam!D$2:'seznam'!D$153,MATCH(ROW()-2,seznam!$H$2:'seznam'!$H$153,0))), "", INDEX(seznam!D$2:'seznam'!D$153,MATCH(ROW()-2,seznam!$H$2:'seznam'!$H$153,0)))</f>
        <v>2015</v>
      </c>
      <c r="F42" s="108" t="str">
        <f>IF( LEN($E42)=0, "", IF($E42&lt;=Prehledy!$K$3,"U17,U19",  IF( AND($E42&lt;=Prehledy!$K$4,$E42&gt;=Prehledy!$L$4), "U15",  IF( AND($E42&lt;=Prehledy!$K$5, $E42&gt;=Prehledy!$L$5), "U13","U11"))))</f>
        <v>U11</v>
      </c>
    </row>
    <row r="43" spans="1:6" ht="13.5" thickTop="1"/>
  </sheetData>
  <phoneticPr fontId="10" type="noConversion"/>
  <conditionalFormatting sqref="E3:E9 C3:C9 C27:C33 E27:E33 C19:C25 C11:C17 E35:E41 C35:C41 E11:E25">
    <cfRule type="expression" dxfId="4" priority="57">
      <formula>$E3="x"</formula>
    </cfRule>
  </conditionalFormatting>
  <conditionalFormatting sqref="D3:D9 D27:D33 D19:D25 D11:D17 D35:D41">
    <cfRule type="expression" dxfId="3" priority="55">
      <formula>$E3="x"</formula>
    </cfRule>
  </conditionalFormatting>
  <conditionalFormatting sqref="F3">
    <cfRule type="expression" dxfId="2" priority="52">
      <formula>$E3="x"</formula>
    </cfRule>
  </conditionalFormatting>
  <conditionalFormatting sqref="F4:F9 F11:F17 F19:F25 F27:F33 F35:F39 F41">
    <cfRule type="expression" dxfId="1" priority="21">
      <formula>$E4="x"</formula>
    </cfRule>
  </conditionalFormatting>
  <conditionalFormatting sqref="F40">
    <cfRule type="expression" dxfId="0" priority="15">
      <formula>$E40="x"</formula>
    </cfRule>
  </conditionalFormatting>
  <pageMargins left="0.7" right="0.7" top="0.78740157499999996" bottom="0.78740157499999996" header="0.3" footer="0.3"/>
  <pageSetup paperSize="9" scale="86" orientation="portrait" horizontalDpi="300" verticalDpi="300" r:id="rId1"/>
  <colBreaks count="1" manualBreakCount="1">
    <brk id="6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seznam</vt:lpstr>
      <vt:lpstr>Prehledy</vt:lpstr>
      <vt:lpstr>divize</vt:lpstr>
      <vt:lpstr>Výsledky</vt:lpstr>
      <vt:lpstr>divize!Oblast_tisku</vt:lpstr>
      <vt:lpstr>seznam!Oblast_tisku</vt:lpstr>
      <vt:lpstr>Výsledky!Oblast_tisku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OBTM Křetín</dc:title>
  <dc:creator>LK</dc:creator>
  <cp:lastModifiedBy>Tomáš Harna</cp:lastModifiedBy>
  <cp:lastPrinted>2023-09-17T11:20:52Z</cp:lastPrinted>
  <dcterms:created xsi:type="dcterms:W3CDTF">2003-12-23T23:27:09Z</dcterms:created>
  <dcterms:modified xsi:type="dcterms:W3CDTF">2023-10-30T08:59:27Z</dcterms:modified>
</cp:coreProperties>
</file>