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3-24\Vysocany_2023_11_26\"/>
    </mc:Choice>
  </mc:AlternateContent>
  <xr:revisionPtr revIDLastSave="0" documentId="13_ncr:1_{A870C7BB-5806-4DE1-B0CE-4700535BA7EC}" xr6:coauthVersionLast="47" xr6:coauthVersionMax="47" xr10:uidLastSave="{00000000-0000-0000-0000-000000000000}"/>
  <bookViews>
    <workbookView xWindow="2295" yWindow="1020" windowWidth="25020" windowHeight="14310" tabRatio="674" activeTab="4" xr2:uid="{00000000-000D-0000-FFFF-FFFF00000000}"/>
  </bookViews>
  <sheets>
    <sheet name="seznam" sheetId="1" r:id="rId1"/>
    <sheet name="Prehledy" sheetId="18" r:id="rId2"/>
    <sheet name="divize" sheetId="2" r:id="rId3"/>
    <sheet name="divize_t6" sheetId="24" r:id="rId4"/>
    <sheet name="Výsledky" sheetId="19" r:id="rId5"/>
    <sheet name="pavouk" sheetId="4" r:id="rId6"/>
    <sheet name="zap_pav" sheetId="6" r:id="rId7"/>
  </sheets>
  <definedNames>
    <definedName name="_xlnm._FilterDatabase" localSheetId="0" hidden="1">seznam!$A$1:$P$154</definedName>
    <definedName name="_xlnm._FilterDatabase" localSheetId="4" hidden="1">Výsledky!$A$2:$F$52</definedName>
    <definedName name="_xlnm.Print_Area" localSheetId="3">divize_t6!$A$1:$AN$17</definedName>
    <definedName name="_xlnm.Print_Area" localSheetId="5">pavouk!$A$1:$G$33</definedName>
    <definedName name="_xlnm.Print_Area" localSheetId="0">seznam!$A$1:$H$121</definedName>
    <definedName name="_xlnm.Print_Area" localSheetId="4">Výsledky!$A$1:$F$71</definedName>
  </definedNames>
  <calcPr calcId="181029"/>
  <pivotCaches>
    <pivotCache cacheId="0" r:id="rId8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9" l="1"/>
  <c r="H115" i="1"/>
  <c r="H114" i="1"/>
  <c r="H113" i="1"/>
  <c r="H109" i="1"/>
  <c r="H105" i="1"/>
  <c r="H98" i="1"/>
  <c r="H96" i="1"/>
  <c r="H93" i="1"/>
  <c r="H92" i="1"/>
  <c r="H84" i="1"/>
  <c r="H83" i="1"/>
  <c r="H74" i="1"/>
  <c r="H70" i="1"/>
  <c r="H60" i="1"/>
  <c r="H58" i="1"/>
  <c r="H57" i="1"/>
  <c r="H55" i="1"/>
  <c r="H51" i="1"/>
  <c r="H49" i="1"/>
  <c r="H48" i="1"/>
  <c r="H45" i="1"/>
  <c r="H44" i="1"/>
  <c r="H43" i="1"/>
  <c r="H42" i="1"/>
  <c r="H41" i="1"/>
  <c r="H39" i="1"/>
  <c r="H36" i="1"/>
  <c r="H34" i="1"/>
  <c r="H33" i="1"/>
  <c r="H32" i="1"/>
  <c r="H31" i="1"/>
  <c r="H30" i="1"/>
  <c r="H29" i="1"/>
  <c r="H28" i="1"/>
  <c r="H27" i="1"/>
  <c r="H26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A292" i="2"/>
  <c r="A290" i="2"/>
  <c r="A288" i="2"/>
  <c r="A286" i="2"/>
  <c r="A282" i="2"/>
  <c r="A280" i="2"/>
  <c r="AI270" i="2" s="1"/>
  <c r="A278" i="2"/>
  <c r="A276" i="2"/>
  <c r="E15" i="4"/>
  <c r="E14" i="4"/>
  <c r="AI271" i="2" l="1"/>
  <c r="AI268" i="2"/>
  <c r="AI269" i="2"/>
  <c r="AI267" i="2"/>
  <c r="C355" i="2"/>
  <c r="Y352" i="2" s="1"/>
  <c r="C354" i="2"/>
  <c r="C353" i="2"/>
  <c r="W353" i="2" s="1"/>
  <c r="C352" i="2"/>
  <c r="C351" i="2"/>
  <c r="W349" i="2" s="1"/>
  <c r="C350" i="2"/>
  <c r="C349" i="2"/>
  <c r="W348" i="2" s="1"/>
  <c r="C348" i="2"/>
  <c r="C345" i="2"/>
  <c r="Y338" i="2" s="1"/>
  <c r="C344" i="2"/>
  <c r="C343" i="2"/>
  <c r="Y339" i="2" s="1"/>
  <c r="C342" i="2"/>
  <c r="C341" i="2"/>
  <c r="W339" i="2" s="1"/>
  <c r="C340" i="2"/>
  <c r="C339" i="2"/>
  <c r="W338" i="2" s="1"/>
  <c r="C338" i="2"/>
  <c r="C335" i="2"/>
  <c r="C334" i="2"/>
  <c r="C333" i="2"/>
  <c r="C332" i="2"/>
  <c r="C331" i="2"/>
  <c r="C330" i="2"/>
  <c r="C329" i="2"/>
  <c r="C328" i="2"/>
  <c r="C325" i="2"/>
  <c r="C324" i="2"/>
  <c r="C323" i="2"/>
  <c r="C322" i="2"/>
  <c r="C321" i="2"/>
  <c r="C320" i="2"/>
  <c r="C319" i="2"/>
  <c r="C318" i="2"/>
  <c r="C315" i="2"/>
  <c r="C314" i="2"/>
  <c r="C313" i="2"/>
  <c r="C312" i="2"/>
  <c r="C311" i="2"/>
  <c r="C310" i="2"/>
  <c r="C309" i="2"/>
  <c r="C308" i="2"/>
  <c r="C305" i="2"/>
  <c r="C304" i="2"/>
  <c r="C303" i="2"/>
  <c r="C302" i="2"/>
  <c r="C301" i="2"/>
  <c r="C300" i="2"/>
  <c r="C299" i="2"/>
  <c r="C298" i="2"/>
  <c r="AT354" i="2"/>
  <c r="AN354" i="2"/>
  <c r="AM354" i="2"/>
  <c r="AK353" i="2"/>
  <c r="AJ353" i="2"/>
  <c r="AT352" i="2"/>
  <c r="AN352" i="2"/>
  <c r="AM352" i="2"/>
  <c r="AK352" i="2"/>
  <c r="AJ352" i="2"/>
  <c r="N352" i="2"/>
  <c r="K354" i="2" s="1"/>
  <c r="AK351" i="2"/>
  <c r="AJ351" i="2"/>
  <c r="AT350" i="2"/>
  <c r="AN350" i="2"/>
  <c r="AM350" i="2"/>
  <c r="AK350" i="2"/>
  <c r="AJ350" i="2"/>
  <c r="N350" i="2"/>
  <c r="H354" i="2" s="1"/>
  <c r="K350" i="2"/>
  <c r="H352" i="2" s="1"/>
  <c r="AK349" i="2"/>
  <c r="AJ349" i="2"/>
  <c r="AT348" i="2"/>
  <c r="AN348" i="2"/>
  <c r="AM348" i="2"/>
  <c r="AK348" i="2"/>
  <c r="AJ348" i="2"/>
  <c r="N348" i="2"/>
  <c r="E354" i="2" s="1"/>
  <c r="K348" i="2"/>
  <c r="E352" i="2" s="1"/>
  <c r="H348" i="2"/>
  <c r="E350" i="2" s="1"/>
  <c r="AT344" i="2"/>
  <c r="AN344" i="2"/>
  <c r="AM344" i="2"/>
  <c r="AK343" i="2"/>
  <c r="AJ343" i="2"/>
  <c r="AT342" i="2"/>
  <c r="AN342" i="2"/>
  <c r="AM342" i="2"/>
  <c r="AK342" i="2"/>
  <c r="AJ342" i="2"/>
  <c r="N342" i="2"/>
  <c r="K344" i="2" s="1"/>
  <c r="AK341" i="2"/>
  <c r="AG341" i="2" s="1"/>
  <c r="I338" i="2" s="1"/>
  <c r="AJ341" i="2"/>
  <c r="AT340" i="2"/>
  <c r="AN340" i="2"/>
  <c r="AM340" i="2"/>
  <c r="AK340" i="2"/>
  <c r="AJ340" i="2"/>
  <c r="N340" i="2"/>
  <c r="H344" i="2" s="1"/>
  <c r="K340" i="2"/>
  <c r="H342" i="2" s="1"/>
  <c r="AK339" i="2"/>
  <c r="AJ339" i="2"/>
  <c r="AT338" i="2"/>
  <c r="AN338" i="2"/>
  <c r="AM338" i="2"/>
  <c r="AK338" i="2"/>
  <c r="AJ338" i="2"/>
  <c r="N338" i="2"/>
  <c r="E344" i="2" s="1"/>
  <c r="K338" i="2"/>
  <c r="E342" i="2" s="1"/>
  <c r="H338" i="2"/>
  <c r="E340" i="2" s="1"/>
  <c r="B295" i="2"/>
  <c r="A82" i="2"/>
  <c r="A80" i="2"/>
  <c r="A78" i="2"/>
  <c r="A76" i="2"/>
  <c r="A166" i="2"/>
  <c r="A164" i="2"/>
  <c r="A162" i="2"/>
  <c r="A160" i="2"/>
  <c r="A250" i="2"/>
  <c r="A248" i="2"/>
  <c r="A246" i="2"/>
  <c r="A244" i="2"/>
  <c r="A240" i="2"/>
  <c r="A238" i="2"/>
  <c r="A236" i="2"/>
  <c r="A234" i="2"/>
  <c r="B253" i="2"/>
  <c r="E120" i="1"/>
  <c r="E118" i="1"/>
  <c r="E117" i="1"/>
  <c r="E116" i="1"/>
  <c r="E115" i="1"/>
  <c r="C100" i="24"/>
  <c r="AZ99" i="24"/>
  <c r="C99" i="24"/>
  <c r="C98" i="24"/>
  <c r="AZ97" i="24"/>
  <c r="C97" i="24"/>
  <c r="C96" i="24"/>
  <c r="AZ95" i="24"/>
  <c r="C95" i="24"/>
  <c r="C94" i="24"/>
  <c r="AZ93" i="24"/>
  <c r="C93" i="24"/>
  <c r="C92" i="24"/>
  <c r="AZ91" i="24"/>
  <c r="C91" i="24"/>
  <c r="C90" i="24"/>
  <c r="AZ89" i="24"/>
  <c r="C89" i="24"/>
  <c r="C83" i="24"/>
  <c r="AZ82" i="24"/>
  <c r="C82" i="24"/>
  <c r="C81" i="24"/>
  <c r="AZ80" i="24"/>
  <c r="C80" i="24"/>
  <c r="C79" i="24"/>
  <c r="AZ78" i="24"/>
  <c r="C78" i="24"/>
  <c r="C77" i="24"/>
  <c r="AZ76" i="24"/>
  <c r="C76" i="24"/>
  <c r="C75" i="24"/>
  <c r="AZ74" i="24"/>
  <c r="C74" i="24"/>
  <c r="C73" i="24"/>
  <c r="AZ72" i="24"/>
  <c r="C72" i="24"/>
  <c r="C66" i="24"/>
  <c r="AZ65" i="24"/>
  <c r="C65" i="24"/>
  <c r="C64" i="24"/>
  <c r="AZ63" i="24"/>
  <c r="C63" i="24"/>
  <c r="C62" i="24"/>
  <c r="AZ61" i="24"/>
  <c r="C61" i="24"/>
  <c r="C60" i="24"/>
  <c r="AZ59" i="24"/>
  <c r="C59" i="24"/>
  <c r="C58" i="24"/>
  <c r="AZ57" i="24"/>
  <c r="C57" i="24"/>
  <c r="C56" i="24"/>
  <c r="AZ55" i="24"/>
  <c r="C55" i="24"/>
  <c r="C49" i="24"/>
  <c r="AZ48" i="24"/>
  <c r="C48" i="24"/>
  <c r="C47" i="24"/>
  <c r="AZ46" i="24"/>
  <c r="C46" i="24"/>
  <c r="C45" i="24"/>
  <c r="AZ44" i="24"/>
  <c r="C44" i="24"/>
  <c r="C43" i="24"/>
  <c r="AZ42" i="24"/>
  <c r="C42" i="24"/>
  <c r="C41" i="24"/>
  <c r="AZ40" i="24"/>
  <c r="C40" i="24"/>
  <c r="C39" i="24"/>
  <c r="AZ38" i="24"/>
  <c r="C38" i="24"/>
  <c r="C32" i="24"/>
  <c r="AZ31" i="24"/>
  <c r="C31" i="24"/>
  <c r="C30" i="24"/>
  <c r="AZ29" i="24"/>
  <c r="C29" i="24"/>
  <c r="C28" i="24"/>
  <c r="AZ27" i="24"/>
  <c r="C27" i="24"/>
  <c r="C26" i="24"/>
  <c r="AZ25" i="24"/>
  <c r="C25" i="24"/>
  <c r="C24" i="24"/>
  <c r="AZ23" i="24"/>
  <c r="C23" i="24"/>
  <c r="C22" i="24"/>
  <c r="AZ21" i="24"/>
  <c r="C21" i="24"/>
  <c r="C15" i="24"/>
  <c r="AZ14" i="24"/>
  <c r="C14" i="24"/>
  <c r="C13" i="24"/>
  <c r="AZ12" i="24"/>
  <c r="C12" i="24"/>
  <c r="C11" i="24"/>
  <c r="AZ10" i="24"/>
  <c r="C10" i="24"/>
  <c r="C9" i="24"/>
  <c r="AZ8" i="24"/>
  <c r="C8" i="24"/>
  <c r="C7" i="24"/>
  <c r="AZ6" i="24"/>
  <c r="C6" i="24"/>
  <c r="C5" i="24"/>
  <c r="AZ4" i="24"/>
  <c r="C4" i="24"/>
  <c r="E114" i="1"/>
  <c r="E113" i="1"/>
  <c r="E112" i="1"/>
  <c r="E111" i="1"/>
  <c r="E110" i="1"/>
  <c r="AP342" i="2" l="1"/>
  <c r="AQ350" i="2"/>
  <c r="AG339" i="2"/>
  <c r="L340" i="2" s="1"/>
  <c r="G342" i="2" s="1"/>
  <c r="AG343" i="2"/>
  <c r="J338" i="2" s="1"/>
  <c r="F342" i="2" s="1"/>
  <c r="AG349" i="2"/>
  <c r="L350" i="2" s="1"/>
  <c r="G352" i="2" s="1"/>
  <c r="AG353" i="2"/>
  <c r="J348" i="2" s="1"/>
  <c r="F352" i="2" s="1"/>
  <c r="AP352" i="2"/>
  <c r="W350" i="2"/>
  <c r="Y350" i="2"/>
  <c r="AE351" i="2"/>
  <c r="G348" i="2" s="1"/>
  <c r="F350" i="2" s="1"/>
  <c r="AP351" i="2"/>
  <c r="Y348" i="2"/>
  <c r="AE353" i="2"/>
  <c r="L348" i="2" s="1"/>
  <c r="D352" i="2" s="1"/>
  <c r="AQ353" i="2"/>
  <c r="Y349" i="2"/>
  <c r="AE349" i="2"/>
  <c r="J350" i="2" s="1"/>
  <c r="I352" i="2" s="1"/>
  <c r="AQ352" i="2"/>
  <c r="AQ351" i="2"/>
  <c r="AP349" i="2"/>
  <c r="AQ349" i="2"/>
  <c r="AG351" i="2"/>
  <c r="I348" i="2" s="1"/>
  <c r="D350" i="2" s="1"/>
  <c r="AP353" i="2"/>
  <c r="AE348" i="2"/>
  <c r="M348" i="2" s="1"/>
  <c r="F354" i="2" s="1"/>
  <c r="W351" i="2"/>
  <c r="AG348" i="2"/>
  <c r="O348" i="2" s="1"/>
  <c r="D354" i="2" s="1"/>
  <c r="Y351" i="2"/>
  <c r="AE350" i="2"/>
  <c r="O352" i="2" s="1"/>
  <c r="J354" i="2" s="1"/>
  <c r="AG350" i="2"/>
  <c r="M352" i="2" s="1"/>
  <c r="L354" i="2" s="1"/>
  <c r="Y353" i="2"/>
  <c r="W352" i="2"/>
  <c r="AQ348" i="2"/>
  <c r="AE352" i="2"/>
  <c r="M350" i="2" s="1"/>
  <c r="I354" i="2" s="1"/>
  <c r="AP348" i="2"/>
  <c r="AG352" i="2"/>
  <c r="O350" i="2" s="1"/>
  <c r="G354" i="2" s="1"/>
  <c r="AP350" i="2"/>
  <c r="AR350" i="2" s="1"/>
  <c r="Y342" i="2"/>
  <c r="W340" i="2"/>
  <c r="AG340" i="2"/>
  <c r="M342" i="2" s="1"/>
  <c r="L344" i="2" s="1"/>
  <c r="AE341" i="2"/>
  <c r="G338" i="2" s="1"/>
  <c r="F340" i="2" s="1"/>
  <c r="AP340" i="2"/>
  <c r="AQ340" i="2"/>
  <c r="AR340" i="2" s="1"/>
  <c r="AE340" i="2"/>
  <c r="O342" i="2" s="1"/>
  <c r="J344" i="2" s="1"/>
  <c r="AQ343" i="2"/>
  <c r="AE339" i="2"/>
  <c r="J340" i="2" s="1"/>
  <c r="I342" i="2" s="1"/>
  <c r="Y340" i="2"/>
  <c r="AQ342" i="2"/>
  <c r="AR342" i="2" s="1"/>
  <c r="AP339" i="2"/>
  <c r="AQ341" i="2"/>
  <c r="AG342" i="2"/>
  <c r="O340" i="2" s="1"/>
  <c r="G344" i="2" s="1"/>
  <c r="AE338" i="2"/>
  <c r="M338" i="2" s="1"/>
  <c r="F344" i="2" s="1"/>
  <c r="W341" i="2"/>
  <c r="AG338" i="2"/>
  <c r="O338" i="2" s="1"/>
  <c r="D344" i="2" s="1"/>
  <c r="Y341" i="2"/>
  <c r="AQ339" i="2"/>
  <c r="W343" i="2"/>
  <c r="Y343" i="2"/>
  <c r="AP338" i="2"/>
  <c r="D340" i="2"/>
  <c r="AP341" i="2"/>
  <c r="W342" i="2"/>
  <c r="AE343" i="2"/>
  <c r="L338" i="2" s="1"/>
  <c r="D342" i="2" s="1"/>
  <c r="AQ338" i="2"/>
  <c r="AE342" i="2"/>
  <c r="M340" i="2" s="1"/>
  <c r="I344" i="2" s="1"/>
  <c r="AP343" i="2"/>
  <c r="AT334" i="2"/>
  <c r="AN334" i="2"/>
  <c r="AM334" i="2"/>
  <c r="AT332" i="2"/>
  <c r="AN332" i="2"/>
  <c r="AM332" i="2"/>
  <c r="AT330" i="2"/>
  <c r="AN330" i="2"/>
  <c r="AM330" i="2"/>
  <c r="AT328" i="2"/>
  <c r="AN328" i="2"/>
  <c r="AM328" i="2"/>
  <c r="AT324" i="2"/>
  <c r="AN324" i="2"/>
  <c r="AM324" i="2"/>
  <c r="AT322" i="2"/>
  <c r="AN322" i="2"/>
  <c r="AM322" i="2"/>
  <c r="AT320" i="2"/>
  <c r="AN320" i="2"/>
  <c r="AM320" i="2"/>
  <c r="AT318" i="2"/>
  <c r="AN318" i="2"/>
  <c r="AM318" i="2"/>
  <c r="AT314" i="2"/>
  <c r="AT312" i="2"/>
  <c r="AT310" i="2"/>
  <c r="AT308" i="2"/>
  <c r="AT304" i="2"/>
  <c r="AT302" i="2"/>
  <c r="AT300" i="2"/>
  <c r="AT298" i="2"/>
  <c r="AR348" i="2" l="1"/>
  <c r="AR352" i="2"/>
  <c r="AR353" i="2"/>
  <c r="AR351" i="2"/>
  <c r="AR349" i="2"/>
  <c r="P348" i="2"/>
  <c r="R354" i="2"/>
  <c r="S354" i="2"/>
  <c r="P354" i="2"/>
  <c r="P350" i="2"/>
  <c r="S350" i="2"/>
  <c r="R348" i="2"/>
  <c r="R350" i="2"/>
  <c r="S348" i="2"/>
  <c r="R352" i="2"/>
  <c r="P352" i="2"/>
  <c r="S352" i="2"/>
  <c r="AR339" i="2"/>
  <c r="AR343" i="2"/>
  <c r="AR341" i="2"/>
  <c r="R342" i="2"/>
  <c r="R344" i="2"/>
  <c r="R340" i="2"/>
  <c r="AR338" i="2"/>
  <c r="R338" i="2"/>
  <c r="P340" i="2"/>
  <c r="S340" i="2"/>
  <c r="P338" i="2"/>
  <c r="S344" i="2"/>
  <c r="P344" i="2"/>
  <c r="S338" i="2"/>
  <c r="S342" i="2"/>
  <c r="P342" i="2"/>
  <c r="E137" i="1"/>
  <c r="E136" i="1"/>
  <c r="E135" i="1"/>
  <c r="AQ102" i="24"/>
  <c r="AP102" i="24"/>
  <c r="AW102" i="24" s="1"/>
  <c r="AM102" i="24"/>
  <c r="P89" i="24" s="1"/>
  <c r="F97" i="24" s="1"/>
  <c r="AQ101" i="24"/>
  <c r="AP101" i="24"/>
  <c r="AQ100" i="24"/>
  <c r="AP100" i="24"/>
  <c r="AE94" i="24"/>
  <c r="AQ99" i="24"/>
  <c r="AP99" i="24"/>
  <c r="AQ98" i="24"/>
  <c r="AP98" i="24"/>
  <c r="AE89" i="24"/>
  <c r="AQ97" i="24"/>
  <c r="AP97" i="24"/>
  <c r="AW97" i="24" s="1"/>
  <c r="AQ96" i="24"/>
  <c r="AP96" i="24"/>
  <c r="AW96" i="24" s="1"/>
  <c r="AM96" i="24"/>
  <c r="R95" i="24" s="1"/>
  <c r="M97" i="24" s="1"/>
  <c r="AC96" i="24"/>
  <c r="AQ95" i="24"/>
  <c r="AP95" i="24"/>
  <c r="AV95" i="24" s="1"/>
  <c r="AQ94" i="24"/>
  <c r="AP94" i="24"/>
  <c r="AC100" i="24"/>
  <c r="AQ93" i="24"/>
  <c r="AP93" i="24"/>
  <c r="AW93" i="24" s="1"/>
  <c r="AK93" i="24"/>
  <c r="G89" i="24" s="1"/>
  <c r="AQ92" i="24"/>
  <c r="AP92" i="24"/>
  <c r="AE101" i="24"/>
  <c r="AQ91" i="24"/>
  <c r="AP91" i="24"/>
  <c r="AK91" i="24" s="1"/>
  <c r="U95" i="24" s="1"/>
  <c r="M99" i="24" s="1"/>
  <c r="AQ90" i="24"/>
  <c r="AP90" i="24"/>
  <c r="AW90" i="24" s="1"/>
  <c r="AE102" i="24"/>
  <c r="AQ89" i="24"/>
  <c r="AP89" i="24"/>
  <c r="AM89" i="24" s="1"/>
  <c r="R91" i="24" s="1"/>
  <c r="G97" i="24" s="1"/>
  <c r="AK89" i="24"/>
  <c r="P91" i="24" s="1"/>
  <c r="I97" i="24" s="1"/>
  <c r="AQ88" i="24"/>
  <c r="AP88" i="24"/>
  <c r="AW88" i="24" s="1"/>
  <c r="AQ85" i="24"/>
  <c r="AP85" i="24"/>
  <c r="AQ84" i="24"/>
  <c r="AP84" i="24"/>
  <c r="AW84" i="24" s="1"/>
  <c r="AM84" i="24"/>
  <c r="M74" i="24" s="1"/>
  <c r="I78" i="24" s="1"/>
  <c r="AQ83" i="24"/>
  <c r="AP83" i="24"/>
  <c r="AW83" i="24" s="1"/>
  <c r="AK83" i="24"/>
  <c r="S76" i="24" s="1"/>
  <c r="L82" i="24" s="1"/>
  <c r="AE83" i="24"/>
  <c r="AQ82" i="24"/>
  <c r="AP82" i="24"/>
  <c r="AM82" i="24" s="1"/>
  <c r="L74" i="24" s="1"/>
  <c r="G76" i="24" s="1"/>
  <c r="AQ81" i="24"/>
  <c r="AP81" i="24"/>
  <c r="AC75" i="24"/>
  <c r="AQ80" i="24"/>
  <c r="AP80" i="24"/>
  <c r="AM80" i="24"/>
  <c r="S80" i="24" s="1"/>
  <c r="R82" i="24" s="1"/>
  <c r="AQ79" i="24"/>
  <c r="AP79" i="24"/>
  <c r="AW79" i="24" s="1"/>
  <c r="AE81" i="24"/>
  <c r="AQ78" i="24"/>
  <c r="AP78" i="24"/>
  <c r="AQ77" i="24"/>
  <c r="AM77" i="24" s="1"/>
  <c r="U74" i="24" s="1"/>
  <c r="G82" i="24" s="1"/>
  <c r="AP77" i="24"/>
  <c r="AE82" i="24"/>
  <c r="AQ76" i="24"/>
  <c r="AP76" i="24"/>
  <c r="AV76" i="24" s="1"/>
  <c r="AQ75" i="24"/>
  <c r="AP75" i="24"/>
  <c r="AC77" i="24"/>
  <c r="AQ74" i="24"/>
  <c r="AP74" i="24"/>
  <c r="AK74" i="24"/>
  <c r="U78" i="24" s="1"/>
  <c r="M82" i="24" s="1"/>
  <c r="AQ73" i="24"/>
  <c r="AP73" i="24"/>
  <c r="AV73" i="24" s="1"/>
  <c r="AM73" i="24"/>
  <c r="O76" i="24" s="1"/>
  <c r="J78" i="24" s="1"/>
  <c r="AC76" i="24"/>
  <c r="AQ72" i="24"/>
  <c r="AP72" i="24"/>
  <c r="AK72" i="24" s="1"/>
  <c r="P74" i="24" s="1"/>
  <c r="I80" i="24" s="1"/>
  <c r="AQ71" i="24"/>
  <c r="AP71" i="24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4" i="1"/>
  <c r="E133" i="1"/>
  <c r="E132" i="1"/>
  <c r="E131" i="1"/>
  <c r="AS352" i="2"/>
  <c r="AS338" i="2"/>
  <c r="AS354" i="2"/>
  <c r="AS344" i="2"/>
  <c r="AS350" i="2"/>
  <c r="AS348" i="2"/>
  <c r="AS342" i="2"/>
  <c r="AS340" i="2"/>
  <c r="AM85" i="24" l="1"/>
  <c r="P72" i="24" s="1"/>
  <c r="F80" i="24" s="1"/>
  <c r="AV78" i="24"/>
  <c r="AW77" i="24"/>
  <c r="AM74" i="24"/>
  <c r="S78" i="24" s="1"/>
  <c r="O82" i="24" s="1"/>
  <c r="AV74" i="24"/>
  <c r="AM75" i="24"/>
  <c r="P76" i="24" s="1"/>
  <c r="L80" i="24" s="1"/>
  <c r="AM76" i="24"/>
  <c r="I72" i="24" s="1"/>
  <c r="D74" i="24" s="1"/>
  <c r="AV80" i="24"/>
  <c r="AV100" i="24"/>
  <c r="AK101" i="24"/>
  <c r="O91" i="24" s="1"/>
  <c r="G95" i="24" s="1"/>
  <c r="AW101" i="24"/>
  <c r="AV89" i="24"/>
  <c r="AW98" i="24"/>
  <c r="AW89" i="24"/>
  <c r="AV99" i="24"/>
  <c r="AE88" i="24"/>
  <c r="AW91" i="24"/>
  <c r="AM94" i="24"/>
  <c r="U91" i="24" s="1"/>
  <c r="G99" i="24" s="1"/>
  <c r="AE96" i="24"/>
  <c r="AK92" i="24"/>
  <c r="R93" i="24" s="1"/>
  <c r="J97" i="24" s="1"/>
  <c r="AK102" i="24"/>
  <c r="R89" i="24" s="1"/>
  <c r="D97" i="24" s="1"/>
  <c r="V97" i="24" s="1"/>
  <c r="AE90" i="24"/>
  <c r="AE98" i="24"/>
  <c r="AE91" i="24"/>
  <c r="AM91" i="24"/>
  <c r="S95" i="24" s="1"/>
  <c r="O99" i="24" s="1"/>
  <c r="AW100" i="24"/>
  <c r="AX100" i="24" s="1"/>
  <c r="AW92" i="24"/>
  <c r="AC90" i="24"/>
  <c r="AE99" i="24"/>
  <c r="AE92" i="24"/>
  <c r="AC95" i="24"/>
  <c r="AM92" i="24"/>
  <c r="P93" i="24" s="1"/>
  <c r="L97" i="24" s="1"/>
  <c r="X97" i="24" s="1"/>
  <c r="AV92" i="24"/>
  <c r="AW95" i="24"/>
  <c r="AX95" i="24" s="1"/>
  <c r="AC89" i="24"/>
  <c r="AW99" i="24"/>
  <c r="AC94" i="24"/>
  <c r="AK99" i="24"/>
  <c r="J91" i="24" s="1"/>
  <c r="I93" i="24" s="1"/>
  <c r="AE93" i="24"/>
  <c r="AM99" i="24"/>
  <c r="L91" i="24" s="1"/>
  <c r="G93" i="24" s="1"/>
  <c r="AC88" i="24"/>
  <c r="AM88" i="24"/>
  <c r="U89" i="24" s="1"/>
  <c r="D99" i="24" s="1"/>
  <c r="AE95" i="24"/>
  <c r="AC98" i="24"/>
  <c r="AK98" i="24"/>
  <c r="M89" i="24" s="1"/>
  <c r="F95" i="24" s="1"/>
  <c r="AC93" i="24"/>
  <c r="AK80" i="24"/>
  <c r="U80" i="24" s="1"/>
  <c r="P82" i="24" s="1"/>
  <c r="AE77" i="24"/>
  <c r="AC74" i="24"/>
  <c r="AE71" i="24"/>
  <c r="AW80" i="24"/>
  <c r="AC85" i="24"/>
  <c r="AK85" i="24"/>
  <c r="R72" i="24" s="1"/>
  <c r="D80" i="24" s="1"/>
  <c r="AW85" i="24"/>
  <c r="AV85" i="24"/>
  <c r="AX85" i="24" s="1"/>
  <c r="AE79" i="24"/>
  <c r="AE80" i="24"/>
  <c r="AE74" i="24"/>
  <c r="AV84" i="24"/>
  <c r="AX84" i="24" s="1"/>
  <c r="AC79" i="24"/>
  <c r="AE73" i="24"/>
  <c r="AK79" i="24"/>
  <c r="P78" i="24" s="1"/>
  <c r="O80" i="24" s="1"/>
  <c r="AC78" i="24"/>
  <c r="AE75" i="24"/>
  <c r="AC73" i="24"/>
  <c r="AK73" i="24"/>
  <c r="M76" i="24" s="1"/>
  <c r="L78" i="24" s="1"/>
  <c r="AW73" i="24"/>
  <c r="AX73" i="24" s="1"/>
  <c r="AE76" i="24"/>
  <c r="X80" i="24"/>
  <c r="AC82" i="24"/>
  <c r="AM72" i="24"/>
  <c r="R74" i="24" s="1"/>
  <c r="G80" i="24" s="1"/>
  <c r="AV72" i="24"/>
  <c r="AE84" i="24"/>
  <c r="AK84" i="24"/>
  <c r="O74" i="24" s="1"/>
  <c r="G78" i="24" s="1"/>
  <c r="AE85" i="24"/>
  <c r="AW76" i="24"/>
  <c r="AX76" i="24" s="1"/>
  <c r="AE78" i="24"/>
  <c r="AC81" i="24"/>
  <c r="AW81" i="24"/>
  <c r="AC71" i="24"/>
  <c r="F91" i="24"/>
  <c r="AK77" i="24"/>
  <c r="S74" i="24" s="1"/>
  <c r="I82" i="24" s="1"/>
  <c r="AC84" i="24"/>
  <c r="AK96" i="24"/>
  <c r="P95" i="24" s="1"/>
  <c r="O97" i="24" s="1"/>
  <c r="AM101" i="24"/>
  <c r="M91" i="24" s="1"/>
  <c r="I95" i="24" s="1"/>
  <c r="AV94" i="24"/>
  <c r="AW82" i="24"/>
  <c r="AV91" i="24"/>
  <c r="AX91" i="24" s="1"/>
  <c r="AM93" i="24"/>
  <c r="I89" i="24" s="1"/>
  <c r="AW94" i="24"/>
  <c r="AV101" i="24"/>
  <c r="AX101" i="24" s="1"/>
  <c r="AK76" i="24"/>
  <c r="G72" i="24" s="1"/>
  <c r="AV77" i="24"/>
  <c r="AX77" i="24" s="1"/>
  <c r="AM79" i="24"/>
  <c r="R78" i="24" s="1"/>
  <c r="M80" i="24" s="1"/>
  <c r="AK88" i="24"/>
  <c r="S89" i="24" s="1"/>
  <c r="F99" i="24" s="1"/>
  <c r="AK95" i="24"/>
  <c r="L89" i="24" s="1"/>
  <c r="D93" i="24" s="1"/>
  <c r="AV96" i="24"/>
  <c r="AX96" i="24" s="1"/>
  <c r="AM98" i="24"/>
  <c r="O89" i="24" s="1"/>
  <c r="D95" i="24" s="1"/>
  <c r="AV75" i="24"/>
  <c r="AV82" i="24"/>
  <c r="AV93" i="24"/>
  <c r="AX93" i="24" s="1"/>
  <c r="AM95" i="24"/>
  <c r="J89" i="24" s="1"/>
  <c r="F93" i="24" s="1"/>
  <c r="AC97" i="24"/>
  <c r="AE100" i="24"/>
  <c r="AW75" i="24"/>
  <c r="AW74" i="24"/>
  <c r="AX74" i="24" s="1"/>
  <c r="AK81" i="24"/>
  <c r="M72" i="24" s="1"/>
  <c r="F78" i="24" s="1"/>
  <c r="AE97" i="24"/>
  <c r="AK100" i="24"/>
  <c r="S93" i="24" s="1"/>
  <c r="L99" i="24" s="1"/>
  <c r="AC102" i="24"/>
  <c r="AW72" i="24"/>
  <c r="AK71" i="24"/>
  <c r="S72" i="24" s="1"/>
  <c r="F82" i="24" s="1"/>
  <c r="X82" i="24" s="1"/>
  <c r="AK78" i="24"/>
  <c r="L72" i="24" s="1"/>
  <c r="D76" i="24" s="1"/>
  <c r="AV79" i="24"/>
  <c r="AX79" i="24" s="1"/>
  <c r="AM81" i="24"/>
  <c r="O72" i="24" s="1"/>
  <c r="D78" i="24" s="1"/>
  <c r="AC83" i="24"/>
  <c r="AK90" i="24"/>
  <c r="M93" i="24" s="1"/>
  <c r="L95" i="24" s="1"/>
  <c r="AK97" i="24"/>
  <c r="U97" i="24" s="1"/>
  <c r="P99" i="24" s="1"/>
  <c r="AV98" i="24"/>
  <c r="AX98" i="24" s="1"/>
  <c r="AM100" i="24"/>
  <c r="U93" i="24" s="1"/>
  <c r="J99" i="24" s="1"/>
  <c r="AM71" i="24"/>
  <c r="U72" i="24" s="1"/>
  <c r="D82" i="24" s="1"/>
  <c r="AM78" i="24"/>
  <c r="J72" i="24" s="1"/>
  <c r="F76" i="24" s="1"/>
  <c r="AC80" i="24"/>
  <c r="AV88" i="24"/>
  <c r="AX88" i="24" s="1"/>
  <c r="AM90" i="24"/>
  <c r="O93" i="24" s="1"/>
  <c r="J95" i="24" s="1"/>
  <c r="AC92" i="24"/>
  <c r="AM97" i="24"/>
  <c r="S97" i="24" s="1"/>
  <c r="R99" i="24" s="1"/>
  <c r="AC99" i="24"/>
  <c r="AV81" i="24"/>
  <c r="AX81" i="24" s="1"/>
  <c r="AM83" i="24"/>
  <c r="U76" i="24" s="1"/>
  <c r="J82" i="24" s="1"/>
  <c r="AV90" i="24"/>
  <c r="AX90" i="24" s="1"/>
  <c r="AV97" i="24"/>
  <c r="AX97" i="24" s="1"/>
  <c r="AW71" i="24"/>
  <c r="AC72" i="24"/>
  <c r="AW78" i="24"/>
  <c r="AX78" i="24" s="1"/>
  <c r="AC91" i="24"/>
  <c r="AV102" i="24"/>
  <c r="AX102" i="24" s="1"/>
  <c r="AE72" i="24"/>
  <c r="AK75" i="24"/>
  <c r="R76" i="24" s="1"/>
  <c r="J80" i="24" s="1"/>
  <c r="AK82" i="24"/>
  <c r="J74" i="24" s="1"/>
  <c r="I76" i="24" s="1"/>
  <c r="AV83" i="24"/>
  <c r="AX83" i="24" s="1"/>
  <c r="AK94" i="24"/>
  <c r="S91" i="24" s="1"/>
  <c r="I99" i="24" s="1"/>
  <c r="AC101" i="24"/>
  <c r="AV71" i="24"/>
  <c r="AX80" i="24" l="1"/>
  <c r="AX89" i="24"/>
  <c r="AX99" i="24"/>
  <c r="AX92" i="24"/>
  <c r="V99" i="24"/>
  <c r="X91" i="24"/>
  <c r="X95" i="24"/>
  <c r="Y99" i="24"/>
  <c r="AX75" i="24"/>
  <c r="AX72" i="24"/>
  <c r="Y80" i="24"/>
  <c r="X78" i="24"/>
  <c r="AX82" i="24"/>
  <c r="Y82" i="24"/>
  <c r="V82" i="24"/>
  <c r="Y97" i="24"/>
  <c r="X93" i="24"/>
  <c r="X89" i="24"/>
  <c r="D91" i="24"/>
  <c r="V78" i="24"/>
  <c r="Y78" i="24"/>
  <c r="V80" i="24"/>
  <c r="Y72" i="24"/>
  <c r="V72" i="24"/>
  <c r="F74" i="24"/>
  <c r="X74" i="24" s="1"/>
  <c r="AX71" i="24"/>
  <c r="Y76" i="24"/>
  <c r="V76" i="24"/>
  <c r="Y95" i="24"/>
  <c r="V95" i="24"/>
  <c r="AX94" i="24"/>
  <c r="X72" i="24"/>
  <c r="V74" i="24"/>
  <c r="Y93" i="24"/>
  <c r="V93" i="24"/>
  <c r="X99" i="24"/>
  <c r="V89" i="24"/>
  <c r="X76" i="24"/>
  <c r="Y89" i="24"/>
  <c r="E2" i="1"/>
  <c r="E3" i="1"/>
  <c r="E4" i="1"/>
  <c r="E6" i="1"/>
  <c r="E7" i="1"/>
  <c r="E9" i="1"/>
  <c r="E12" i="1"/>
  <c r="E14" i="1"/>
  <c r="E15" i="1"/>
  <c r="E17" i="1"/>
  <c r="E19" i="1"/>
  <c r="E20" i="1"/>
  <c r="E23" i="1"/>
  <c r="E21" i="1"/>
  <c r="E28" i="1"/>
  <c r="E26" i="1"/>
  <c r="E31" i="1"/>
  <c r="E8" i="1"/>
  <c r="E10" i="1"/>
  <c r="E33" i="1"/>
  <c r="E36" i="1"/>
  <c r="E37" i="1"/>
  <c r="E40" i="1"/>
  <c r="E16" i="1"/>
  <c r="E29" i="1"/>
  <c r="E18" i="1"/>
  <c r="E41" i="1"/>
  <c r="E24" i="1"/>
  <c r="E5" i="1"/>
  <c r="E25" i="1"/>
  <c r="E27" i="1"/>
  <c r="E45" i="1"/>
  <c r="E44" i="1"/>
  <c r="E11" i="1"/>
  <c r="E13" i="1"/>
  <c r="E47" i="1"/>
  <c r="E32" i="1"/>
  <c r="E35" i="1"/>
  <c r="E38" i="1"/>
  <c r="E49" i="1"/>
  <c r="E39" i="1"/>
  <c r="E22" i="1"/>
  <c r="E50" i="1"/>
  <c r="E30" i="1"/>
  <c r="E42" i="1"/>
  <c r="E54" i="1"/>
  <c r="E55" i="1"/>
  <c r="E34" i="1"/>
  <c r="E43" i="1"/>
  <c r="E56" i="1"/>
  <c r="E48" i="1"/>
  <c r="E51" i="1"/>
  <c r="E46" i="1"/>
  <c r="E52" i="1"/>
  <c r="E53" i="1"/>
  <c r="E57" i="1"/>
  <c r="E58" i="1"/>
  <c r="E59" i="1"/>
  <c r="E61" i="1"/>
  <c r="E62" i="1"/>
  <c r="E63" i="1"/>
  <c r="E64" i="1"/>
  <c r="E65" i="1"/>
  <c r="E60" i="1"/>
  <c r="E66" i="1"/>
  <c r="E67" i="1"/>
  <c r="E68" i="1"/>
  <c r="E69" i="1"/>
  <c r="E70" i="1"/>
  <c r="E94" i="1"/>
  <c r="E71" i="1"/>
  <c r="E99" i="1"/>
  <c r="E100" i="1"/>
  <c r="E74" i="1"/>
  <c r="E72" i="1"/>
  <c r="E73" i="1"/>
  <c r="E75" i="1"/>
  <c r="E80" i="1"/>
  <c r="E83" i="1"/>
  <c r="E76" i="1"/>
  <c r="E77" i="1"/>
  <c r="E78" i="1"/>
  <c r="E79" i="1"/>
  <c r="E81" i="1"/>
  <c r="E82" i="1"/>
  <c r="E84" i="1"/>
  <c r="E85" i="1"/>
  <c r="E86" i="1"/>
  <c r="E87" i="1"/>
  <c r="E88" i="1"/>
  <c r="E89" i="1"/>
  <c r="E90" i="1"/>
  <c r="E91" i="1"/>
  <c r="E95" i="1"/>
  <c r="E96" i="1"/>
  <c r="E97" i="1"/>
  <c r="E101" i="1"/>
  <c r="E102" i="1"/>
  <c r="E103" i="1"/>
  <c r="E104" i="1"/>
  <c r="E105" i="1"/>
  <c r="E106" i="1"/>
  <c r="E107" i="1"/>
  <c r="E108" i="1"/>
  <c r="E121" i="1"/>
  <c r="E98" i="1"/>
  <c r="E92" i="1"/>
  <c r="E109" i="1"/>
  <c r="E119" i="1"/>
  <c r="E93" i="1"/>
  <c r="E122" i="1"/>
  <c r="E123" i="1"/>
  <c r="E124" i="1"/>
  <c r="E125" i="1"/>
  <c r="E126" i="1"/>
  <c r="E127" i="1"/>
  <c r="E128" i="1"/>
  <c r="E129" i="1"/>
  <c r="E130" i="1"/>
  <c r="AY91" i="24"/>
  <c r="AY93" i="24"/>
  <c r="AY89" i="24"/>
  <c r="AY72" i="24"/>
  <c r="AY95" i="24"/>
  <c r="AY78" i="24"/>
  <c r="AY99" i="24"/>
  <c r="AY97" i="24"/>
  <c r="AY80" i="24"/>
  <c r="AY82" i="24"/>
  <c r="AY74" i="24"/>
  <c r="AY76" i="24"/>
  <c r="Y74" i="24" l="1"/>
  <c r="Y91" i="24"/>
  <c r="V91" i="24"/>
  <c r="AQ68" i="24" l="1"/>
  <c r="AP68" i="24"/>
  <c r="AQ67" i="24"/>
  <c r="AP67" i="24"/>
  <c r="AQ66" i="24"/>
  <c r="AP66" i="24"/>
  <c r="AE60" i="24"/>
  <c r="AQ65" i="24"/>
  <c r="AP65" i="24"/>
  <c r="AQ64" i="24"/>
  <c r="AP64" i="24"/>
  <c r="AE55" i="24"/>
  <c r="AQ63" i="24"/>
  <c r="AP63" i="24"/>
  <c r="AQ62" i="24"/>
  <c r="AP62" i="24"/>
  <c r="AC62" i="24"/>
  <c r="AQ61" i="24"/>
  <c r="AP61" i="24"/>
  <c r="AQ60" i="24"/>
  <c r="AP60" i="24"/>
  <c r="AE65" i="24"/>
  <c r="AQ59" i="24"/>
  <c r="AP59" i="24"/>
  <c r="AQ58" i="24"/>
  <c r="AP58" i="24"/>
  <c r="AE67" i="24"/>
  <c r="AQ57" i="24"/>
  <c r="AP57" i="24"/>
  <c r="AQ56" i="24"/>
  <c r="AP56" i="24"/>
  <c r="AE68" i="24"/>
  <c r="AQ55" i="24"/>
  <c r="AP55" i="24"/>
  <c r="AQ54" i="24"/>
  <c r="AP54" i="24"/>
  <c r="Y21" i="6"/>
  <c r="W21" i="6"/>
  <c r="AQ51" i="24"/>
  <c r="AP51" i="24"/>
  <c r="AQ50" i="24"/>
  <c r="AP50" i="24"/>
  <c r="AQ49" i="24"/>
  <c r="AP49" i="24"/>
  <c r="AC40" i="24"/>
  <c r="AQ48" i="24"/>
  <c r="AP48" i="24"/>
  <c r="AQ47" i="24"/>
  <c r="AP47" i="24"/>
  <c r="AE46" i="24"/>
  <c r="AQ46" i="24"/>
  <c r="AP46" i="24"/>
  <c r="AQ45" i="24"/>
  <c r="AP45" i="24"/>
  <c r="AC45" i="24"/>
  <c r="AQ44" i="24"/>
  <c r="AP44" i="24"/>
  <c r="AQ43" i="24"/>
  <c r="AP43" i="24"/>
  <c r="AE48" i="24"/>
  <c r="AQ42" i="24"/>
  <c r="AP42" i="24"/>
  <c r="AQ41" i="24"/>
  <c r="AP41" i="24"/>
  <c r="AE50" i="24"/>
  <c r="AQ40" i="24"/>
  <c r="AP40" i="24"/>
  <c r="AQ39" i="24"/>
  <c r="AP39" i="24"/>
  <c r="AE44" i="24"/>
  <c r="AQ38" i="24"/>
  <c r="AP38" i="24"/>
  <c r="AQ37" i="24"/>
  <c r="AP37" i="24"/>
  <c r="AW59" i="24" l="1"/>
  <c r="AM60" i="24"/>
  <c r="U57" i="24" s="1"/>
  <c r="G65" i="24" s="1"/>
  <c r="AK63" i="24"/>
  <c r="U63" i="24" s="1"/>
  <c r="P65" i="24" s="1"/>
  <c r="AE54" i="24"/>
  <c r="AK41" i="24"/>
  <c r="R42" i="24" s="1"/>
  <c r="J46" i="24" s="1"/>
  <c r="AV50" i="24"/>
  <c r="AW54" i="24"/>
  <c r="AE37" i="24"/>
  <c r="AK59" i="24"/>
  <c r="G55" i="24" s="1"/>
  <c r="AC57" i="24"/>
  <c r="AM68" i="24"/>
  <c r="P55" i="24" s="1"/>
  <c r="F63" i="24" s="1"/>
  <c r="AW67" i="24"/>
  <c r="AK54" i="24"/>
  <c r="S55" i="24" s="1"/>
  <c r="F65" i="24" s="1"/>
  <c r="AK51" i="24"/>
  <c r="R38" i="24" s="1"/>
  <c r="D46" i="24" s="1"/>
  <c r="AM65" i="24"/>
  <c r="L57" i="24" s="1"/>
  <c r="G59" i="24" s="1"/>
  <c r="AM40" i="24"/>
  <c r="S44" i="24" s="1"/>
  <c r="O48" i="24" s="1"/>
  <c r="AW44" i="24"/>
  <c r="AW62" i="24"/>
  <c r="AV66" i="24"/>
  <c r="AV57" i="24"/>
  <c r="AK58" i="24"/>
  <c r="R59" i="24" s="1"/>
  <c r="J63" i="24" s="1"/>
  <c r="AE56" i="24"/>
  <c r="AW51" i="24"/>
  <c r="AM64" i="24"/>
  <c r="O55" i="24" s="1"/>
  <c r="D61" i="24" s="1"/>
  <c r="AV54" i="24"/>
  <c r="AM47" i="24"/>
  <c r="O38" i="24" s="1"/>
  <c r="D44" i="24" s="1"/>
  <c r="AE58" i="24"/>
  <c r="AW49" i="24"/>
  <c r="AM39" i="24"/>
  <c r="O42" i="24" s="1"/>
  <c r="J44" i="24" s="1"/>
  <c r="AM50" i="24"/>
  <c r="M40" i="24" s="1"/>
  <c r="I44" i="24" s="1"/>
  <c r="AW61" i="24"/>
  <c r="AV58" i="24"/>
  <c r="AW64" i="24"/>
  <c r="AW47" i="24"/>
  <c r="AW56" i="24"/>
  <c r="AW58" i="24"/>
  <c r="AE62" i="24"/>
  <c r="AK40" i="24"/>
  <c r="U44" i="24" s="1"/>
  <c r="M48" i="24" s="1"/>
  <c r="AM62" i="24"/>
  <c r="R61" i="24" s="1"/>
  <c r="M63" i="24" s="1"/>
  <c r="AM59" i="24"/>
  <c r="I55" i="24" s="1"/>
  <c r="D57" i="24" s="1"/>
  <c r="AE57" i="24"/>
  <c r="AV59" i="24"/>
  <c r="AX59" i="24" s="1"/>
  <c r="AW66" i="24"/>
  <c r="AV45" i="24"/>
  <c r="AW57" i="24"/>
  <c r="AW63" i="24"/>
  <c r="AK67" i="24"/>
  <c r="O57" i="24" s="1"/>
  <c r="G61" i="24" s="1"/>
  <c r="AK64" i="24"/>
  <c r="M55" i="24" s="1"/>
  <c r="F61" i="24" s="1"/>
  <c r="AW39" i="24"/>
  <c r="AW42" i="24"/>
  <c r="AW46" i="24"/>
  <c r="AM55" i="24"/>
  <c r="R57" i="24" s="1"/>
  <c r="G63" i="24" s="1"/>
  <c r="AV64" i="24"/>
  <c r="AW68" i="24"/>
  <c r="AK62" i="24"/>
  <c r="P61" i="24" s="1"/>
  <c r="O63" i="24" s="1"/>
  <c r="AV65" i="24"/>
  <c r="AM67" i="24"/>
  <c r="M57" i="24" s="1"/>
  <c r="I61" i="24" s="1"/>
  <c r="AV55" i="24"/>
  <c r="AC64" i="24"/>
  <c r="AW65" i="24"/>
  <c r="AK57" i="24"/>
  <c r="U61" i="24" s="1"/>
  <c r="M65" i="24" s="1"/>
  <c r="AM57" i="24"/>
  <c r="S61" i="24" s="1"/>
  <c r="O65" i="24" s="1"/>
  <c r="AC59" i="24"/>
  <c r="AC54" i="24"/>
  <c r="AW55" i="24"/>
  <c r="AE59" i="24"/>
  <c r="AV60" i="24"/>
  <c r="AE64" i="24"/>
  <c r="AV67" i="24"/>
  <c r="AC66" i="24"/>
  <c r="AM54" i="24"/>
  <c r="U55" i="24" s="1"/>
  <c r="D65" i="24" s="1"/>
  <c r="AC56" i="24"/>
  <c r="AE61" i="24"/>
  <c r="AV62" i="24"/>
  <c r="AE66" i="24"/>
  <c r="AK61" i="24"/>
  <c r="L55" i="24" s="1"/>
  <c r="D59" i="24" s="1"/>
  <c r="AK66" i="24"/>
  <c r="S59" i="24" s="1"/>
  <c r="L65" i="24" s="1"/>
  <c r="AC68" i="24"/>
  <c r="AW60" i="24"/>
  <c r="AM61" i="24"/>
  <c r="J55" i="24" s="1"/>
  <c r="F59" i="24" s="1"/>
  <c r="AC63" i="24"/>
  <c r="AM66" i="24"/>
  <c r="U59" i="24" s="1"/>
  <c r="J65" i="24" s="1"/>
  <c r="AC61" i="24"/>
  <c r="AK56" i="24"/>
  <c r="M59" i="24" s="1"/>
  <c r="L61" i="24" s="1"/>
  <c r="AM56" i="24"/>
  <c r="O59" i="24" s="1"/>
  <c r="J61" i="24" s="1"/>
  <c r="AC58" i="24"/>
  <c r="AE63" i="24"/>
  <c r="AK68" i="24"/>
  <c r="R55" i="24" s="1"/>
  <c r="D63" i="24" s="1"/>
  <c r="AV61" i="24"/>
  <c r="AM63" i="24"/>
  <c r="S63" i="24" s="1"/>
  <c r="R65" i="24" s="1"/>
  <c r="AC65" i="24"/>
  <c r="AC55" i="24"/>
  <c r="AM58" i="24"/>
  <c r="P59" i="24" s="1"/>
  <c r="L63" i="24" s="1"/>
  <c r="AC60" i="24"/>
  <c r="AV56" i="24"/>
  <c r="AK65" i="24"/>
  <c r="J57" i="24" s="1"/>
  <c r="I59" i="24" s="1"/>
  <c r="AV68" i="24"/>
  <c r="AK55" i="24"/>
  <c r="P57" i="24" s="1"/>
  <c r="I63" i="24" s="1"/>
  <c r="AK60" i="24"/>
  <c r="S57" i="24" s="1"/>
  <c r="I65" i="24" s="1"/>
  <c r="AV63" i="24"/>
  <c r="AC67" i="24"/>
  <c r="AM48" i="24"/>
  <c r="L40" i="24" s="1"/>
  <c r="G42" i="24" s="1"/>
  <c r="AM38" i="24"/>
  <c r="R40" i="24" s="1"/>
  <c r="G46" i="24" s="1"/>
  <c r="AV46" i="24"/>
  <c r="AM43" i="24"/>
  <c r="U40" i="24" s="1"/>
  <c r="G48" i="24" s="1"/>
  <c r="AK47" i="24"/>
  <c r="M38" i="24" s="1"/>
  <c r="F44" i="24" s="1"/>
  <c r="AM51" i="24"/>
  <c r="P38" i="24" s="1"/>
  <c r="F46" i="24" s="1"/>
  <c r="AM37" i="24"/>
  <c r="U38" i="24" s="1"/>
  <c r="D48" i="24" s="1"/>
  <c r="AW41" i="24"/>
  <c r="AK46" i="24"/>
  <c r="U46" i="24" s="1"/>
  <c r="P48" i="24" s="1"/>
  <c r="AE40" i="24"/>
  <c r="AE39" i="24"/>
  <c r="AM45" i="24"/>
  <c r="R44" i="24" s="1"/>
  <c r="M46" i="24" s="1"/>
  <c r="AK50" i="24"/>
  <c r="O40" i="24" s="1"/>
  <c r="G44" i="24" s="1"/>
  <c r="AE47" i="24"/>
  <c r="AK45" i="24"/>
  <c r="P44" i="24" s="1"/>
  <c r="O46" i="24" s="1"/>
  <c r="AE42" i="24"/>
  <c r="AV48" i="24"/>
  <c r="AV41" i="24"/>
  <c r="AC49" i="24"/>
  <c r="AE41" i="24"/>
  <c r="AC39" i="24"/>
  <c r="AC44" i="24"/>
  <c r="AC37" i="24"/>
  <c r="AK37" i="24"/>
  <c r="S38" i="24" s="1"/>
  <c r="F48" i="24" s="1"/>
  <c r="AC47" i="24"/>
  <c r="AC42" i="24"/>
  <c r="AK42" i="24"/>
  <c r="G38" i="24" s="1"/>
  <c r="AM42" i="24"/>
  <c r="I38" i="24" s="1"/>
  <c r="D40" i="24" s="1"/>
  <c r="AV38" i="24"/>
  <c r="AW50" i="24"/>
  <c r="AW48" i="24"/>
  <c r="AE45" i="24"/>
  <c r="AW45" i="24"/>
  <c r="AC51" i="24"/>
  <c r="AK44" i="24"/>
  <c r="L38" i="24" s="1"/>
  <c r="D42" i="24" s="1"/>
  <c r="AK49" i="24"/>
  <c r="S42" i="24" s="1"/>
  <c r="L48" i="24" s="1"/>
  <c r="AK39" i="24"/>
  <c r="M42" i="24" s="1"/>
  <c r="L44" i="24" s="1"/>
  <c r="AV42" i="24"/>
  <c r="AM44" i="24"/>
  <c r="J38" i="24" s="1"/>
  <c r="F42" i="24" s="1"/>
  <c r="AC46" i="24"/>
  <c r="AM49" i="24"/>
  <c r="U42" i="24" s="1"/>
  <c r="J48" i="24" s="1"/>
  <c r="AE51" i="24"/>
  <c r="AW38" i="24"/>
  <c r="AV43" i="24"/>
  <c r="AV40" i="24"/>
  <c r="AV44" i="24"/>
  <c r="AM46" i="24"/>
  <c r="S46" i="24" s="1"/>
  <c r="R48" i="24" s="1"/>
  <c r="AC48" i="24"/>
  <c r="AV49" i="24"/>
  <c r="AW40" i="24"/>
  <c r="AC41" i="24"/>
  <c r="AW37" i="24"/>
  <c r="AC38" i="24"/>
  <c r="AM41" i="24"/>
  <c r="P42" i="24" s="1"/>
  <c r="L46" i="24" s="1"/>
  <c r="AC43" i="24"/>
  <c r="AE49" i="24"/>
  <c r="AV47" i="24"/>
  <c r="AV37" i="24"/>
  <c r="AE38" i="24"/>
  <c r="AV39" i="24"/>
  <c r="AE43" i="24"/>
  <c r="AK48" i="24"/>
  <c r="J40" i="24" s="1"/>
  <c r="I42" i="24" s="1"/>
  <c r="AV51" i="24"/>
  <c r="AW43" i="24"/>
  <c r="AK38" i="24"/>
  <c r="P40" i="24" s="1"/>
  <c r="I46" i="24" s="1"/>
  <c r="AK43" i="24"/>
  <c r="S40" i="24" s="1"/>
  <c r="I48" i="24" s="1"/>
  <c r="AC50" i="24"/>
  <c r="AX54" i="24" l="1"/>
  <c r="Y65" i="24"/>
  <c r="Y59" i="24"/>
  <c r="Y63" i="24"/>
  <c r="Y55" i="24"/>
  <c r="Y61" i="24"/>
  <c r="F57" i="24"/>
  <c r="Y57" i="24" s="1"/>
  <c r="AX39" i="24"/>
  <c r="V44" i="24"/>
  <c r="F40" i="24"/>
  <c r="X40" i="24" s="1"/>
  <c r="Y38" i="24"/>
  <c r="Y44" i="24"/>
  <c r="Y42" i="24"/>
  <c r="Y40" i="24"/>
  <c r="Y48" i="24"/>
  <c r="Y46" i="24"/>
  <c r="V46" i="24"/>
  <c r="AX49" i="24"/>
  <c r="AX45" i="24"/>
  <c r="AX47" i="24"/>
  <c r="AX51" i="24"/>
  <c r="AX44" i="24"/>
  <c r="AX50" i="24"/>
  <c r="AX63" i="24"/>
  <c r="AX57" i="24"/>
  <c r="AX67" i="24"/>
  <c r="AX61" i="24"/>
  <c r="AX62" i="24"/>
  <c r="AX66" i="24"/>
  <c r="AX56" i="24"/>
  <c r="V59" i="24"/>
  <c r="AX41" i="24"/>
  <c r="V61" i="24"/>
  <c r="AX55" i="24"/>
  <c r="AX46" i="24"/>
  <c r="V63" i="24"/>
  <c r="V65" i="24"/>
  <c r="X61" i="24"/>
  <c r="X65" i="24"/>
  <c r="AX60" i="24"/>
  <c r="AX64" i="24"/>
  <c r="V48" i="24"/>
  <c r="X63" i="24"/>
  <c r="AX42" i="24"/>
  <c r="AX68" i="24"/>
  <c r="X59" i="24"/>
  <c r="AX58" i="24"/>
  <c r="AX65" i="24"/>
  <c r="V55" i="24"/>
  <c r="V57" i="24"/>
  <c r="X55" i="24"/>
  <c r="X44" i="24"/>
  <c r="AX48" i="24"/>
  <c r="AX40" i="24"/>
  <c r="AX43" i="24"/>
  <c r="X48" i="24"/>
  <c r="X42" i="24"/>
  <c r="V40" i="24"/>
  <c r="X46" i="24"/>
  <c r="V38" i="24"/>
  <c r="AX37" i="24"/>
  <c r="X38" i="24"/>
  <c r="AX38" i="24"/>
  <c r="V42" i="24"/>
  <c r="AY55" i="24"/>
  <c r="AY44" i="24"/>
  <c r="AY61" i="24"/>
  <c r="AY63" i="24"/>
  <c r="AY40" i="24"/>
  <c r="AY42" i="24"/>
  <c r="AY57" i="24"/>
  <c r="AY46" i="24"/>
  <c r="AY38" i="24"/>
  <c r="AY48" i="24"/>
  <c r="AY65" i="24"/>
  <c r="AY59" i="24"/>
  <c r="X57" i="24" l="1"/>
  <c r="A208" i="2"/>
  <c r="A206" i="2"/>
  <c r="A204" i="2"/>
  <c r="A202" i="2"/>
  <c r="A198" i="2"/>
  <c r="A196" i="2"/>
  <c r="A194" i="2"/>
  <c r="A192" i="2"/>
  <c r="A156" i="2"/>
  <c r="A154" i="2"/>
  <c r="A152" i="2"/>
  <c r="A150" i="2"/>
  <c r="A124" i="2"/>
  <c r="A122" i="2"/>
  <c r="A120" i="2"/>
  <c r="A118" i="2"/>
  <c r="A114" i="2"/>
  <c r="A112" i="2"/>
  <c r="A110" i="2"/>
  <c r="A108" i="2"/>
  <c r="A72" i="2"/>
  <c r="A70" i="2"/>
  <c r="A68" i="2"/>
  <c r="A66" i="2"/>
  <c r="AK333" i="2"/>
  <c r="AJ333" i="2"/>
  <c r="AK332" i="2"/>
  <c r="AJ332" i="2"/>
  <c r="AK331" i="2"/>
  <c r="AJ331" i="2"/>
  <c r="AK330" i="2"/>
  <c r="AJ330" i="2"/>
  <c r="AK329" i="2"/>
  <c r="AJ329" i="2"/>
  <c r="AK328" i="2"/>
  <c r="AJ328" i="2"/>
  <c r="AK323" i="2"/>
  <c r="AJ323" i="2"/>
  <c r="AK322" i="2"/>
  <c r="AJ322" i="2"/>
  <c r="AK321" i="2"/>
  <c r="AJ321" i="2"/>
  <c r="AK320" i="2"/>
  <c r="AJ320" i="2"/>
  <c r="AK319" i="2"/>
  <c r="AJ319" i="2"/>
  <c r="AK318" i="2"/>
  <c r="AJ318" i="2"/>
  <c r="AK313" i="2"/>
  <c r="AJ313" i="2"/>
  <c r="AK312" i="2"/>
  <c r="AJ312" i="2"/>
  <c r="AK311" i="2"/>
  <c r="AJ311" i="2"/>
  <c r="AK310" i="2"/>
  <c r="AJ310" i="2"/>
  <c r="AK309" i="2"/>
  <c r="AJ309" i="2"/>
  <c r="AK308" i="2"/>
  <c r="AJ308" i="2"/>
  <c r="AK303" i="2"/>
  <c r="AJ303" i="2"/>
  <c r="AK302" i="2"/>
  <c r="AJ302" i="2"/>
  <c r="AK301" i="2"/>
  <c r="AJ301" i="2"/>
  <c r="AK300" i="2"/>
  <c r="AJ300" i="2"/>
  <c r="AK299" i="2"/>
  <c r="AJ299" i="2"/>
  <c r="AK298" i="2"/>
  <c r="AJ298" i="2"/>
  <c r="AK291" i="2"/>
  <c r="AJ290" i="2"/>
  <c r="AK289" i="2"/>
  <c r="AJ289" i="2"/>
  <c r="AJ287" i="2"/>
  <c r="AJ286" i="2"/>
  <c r="AK281" i="2"/>
  <c r="AJ280" i="2"/>
  <c r="AK279" i="2"/>
  <c r="AJ279" i="2"/>
  <c r="AJ277" i="2"/>
  <c r="AJ276" i="2"/>
  <c r="AK271" i="2"/>
  <c r="AJ271" i="2"/>
  <c r="AK270" i="2"/>
  <c r="AJ270" i="2"/>
  <c r="AK269" i="2"/>
  <c r="AJ269" i="2"/>
  <c r="AK268" i="2"/>
  <c r="AJ268" i="2"/>
  <c r="AK267" i="2"/>
  <c r="AJ267" i="2"/>
  <c r="AK266" i="2"/>
  <c r="AJ266" i="2"/>
  <c r="AK261" i="2"/>
  <c r="AJ261" i="2"/>
  <c r="AK260" i="2"/>
  <c r="AJ260" i="2"/>
  <c r="AK259" i="2"/>
  <c r="AJ259" i="2"/>
  <c r="AK258" i="2"/>
  <c r="AJ258" i="2"/>
  <c r="AK257" i="2"/>
  <c r="AJ257" i="2"/>
  <c r="AK256" i="2"/>
  <c r="AJ256" i="2"/>
  <c r="AI256" i="2" s="1"/>
  <c r="AK249" i="2"/>
  <c r="AJ249" i="2"/>
  <c r="AK248" i="2"/>
  <c r="AJ248" i="2"/>
  <c r="AK247" i="2"/>
  <c r="AJ247" i="2"/>
  <c r="AK246" i="2"/>
  <c r="AJ246" i="2"/>
  <c r="AK245" i="2"/>
  <c r="AJ245" i="2"/>
  <c r="AK244" i="2"/>
  <c r="AJ244" i="2"/>
  <c r="AK239" i="2"/>
  <c r="AJ239" i="2"/>
  <c r="AK238" i="2"/>
  <c r="AJ238" i="2"/>
  <c r="AK237" i="2"/>
  <c r="AJ237" i="2"/>
  <c r="AK236" i="2"/>
  <c r="AJ236" i="2"/>
  <c r="AK235" i="2"/>
  <c r="AJ235" i="2"/>
  <c r="AK234" i="2"/>
  <c r="AJ234" i="2"/>
  <c r="AK229" i="2"/>
  <c r="AJ229" i="2"/>
  <c r="AK228" i="2"/>
  <c r="AJ228" i="2"/>
  <c r="AK227" i="2"/>
  <c r="AJ227" i="2"/>
  <c r="AK226" i="2"/>
  <c r="AJ226" i="2"/>
  <c r="AK225" i="2"/>
  <c r="AJ225" i="2"/>
  <c r="AK224" i="2"/>
  <c r="AJ224" i="2"/>
  <c r="AK219" i="2"/>
  <c r="AJ219" i="2"/>
  <c r="AK218" i="2"/>
  <c r="AJ218" i="2"/>
  <c r="AK217" i="2"/>
  <c r="AJ217" i="2"/>
  <c r="AK216" i="2"/>
  <c r="AJ216" i="2"/>
  <c r="AK215" i="2"/>
  <c r="AJ215" i="2"/>
  <c r="AK214" i="2"/>
  <c r="AJ214" i="2"/>
  <c r="AK187" i="2"/>
  <c r="AJ187" i="2"/>
  <c r="AK186" i="2"/>
  <c r="AJ186" i="2"/>
  <c r="AK185" i="2"/>
  <c r="AJ185" i="2"/>
  <c r="AK184" i="2"/>
  <c r="AJ184" i="2"/>
  <c r="AK183" i="2"/>
  <c r="AJ183" i="2"/>
  <c r="AK182" i="2"/>
  <c r="AJ182" i="2"/>
  <c r="AK177" i="2"/>
  <c r="AJ177" i="2"/>
  <c r="AK176" i="2"/>
  <c r="AJ176" i="2"/>
  <c r="AK175" i="2"/>
  <c r="AJ175" i="2"/>
  <c r="AK174" i="2"/>
  <c r="AJ174" i="2"/>
  <c r="AK173" i="2"/>
  <c r="AJ173" i="2"/>
  <c r="AK172" i="2"/>
  <c r="AJ172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40" i="2"/>
  <c r="A38" i="2"/>
  <c r="A36" i="2"/>
  <c r="A34" i="2"/>
  <c r="A30" i="2"/>
  <c r="A28" i="2"/>
  <c r="A26" i="2"/>
  <c r="A24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AI257" i="2" l="1"/>
  <c r="AI258" i="2"/>
  <c r="AI259" i="2"/>
  <c r="AI260" i="2"/>
  <c r="AI261" i="2"/>
  <c r="AE89" i="2"/>
  <c r="AE88" i="2"/>
  <c r="AE143" i="2"/>
  <c r="AQ330" i="2"/>
  <c r="AP330" i="2"/>
  <c r="AQ329" i="2"/>
  <c r="AP329" i="2"/>
  <c r="AQ332" i="2"/>
  <c r="AP332" i="2"/>
  <c r="AQ328" i="2"/>
  <c r="AP328" i="2"/>
  <c r="AP331" i="2"/>
  <c r="AQ331" i="2"/>
  <c r="AQ333" i="2"/>
  <c r="AP333" i="2"/>
  <c r="AP320" i="2"/>
  <c r="AQ320" i="2"/>
  <c r="AQ322" i="2"/>
  <c r="AP322" i="2"/>
  <c r="AQ319" i="2"/>
  <c r="AP319" i="2"/>
  <c r="AP323" i="2"/>
  <c r="AQ323" i="2"/>
  <c r="AP318" i="2"/>
  <c r="AQ318" i="2"/>
  <c r="AQ321" i="2"/>
  <c r="AP321" i="2"/>
  <c r="AQ310" i="2"/>
  <c r="AP310" i="2"/>
  <c r="AQ312" i="2"/>
  <c r="AP312" i="2"/>
  <c r="AQ309" i="2"/>
  <c r="AP309" i="2"/>
  <c r="AP311" i="2"/>
  <c r="AQ311" i="2"/>
  <c r="AQ313" i="2"/>
  <c r="AP313" i="2"/>
  <c r="AP308" i="2"/>
  <c r="AQ308" i="2"/>
  <c r="AP300" i="2"/>
  <c r="AQ300" i="2"/>
  <c r="AQ299" i="2"/>
  <c r="AP299" i="2"/>
  <c r="AQ302" i="2"/>
  <c r="AP302" i="2"/>
  <c r="AQ298" i="2"/>
  <c r="AP298" i="2"/>
  <c r="AQ301" i="2"/>
  <c r="AP301" i="2"/>
  <c r="AQ303" i="2"/>
  <c r="AP303" i="2"/>
  <c r="AI61" i="2"/>
  <c r="AI60" i="2"/>
  <c r="AI59" i="2"/>
  <c r="AI56" i="2"/>
  <c r="AI58" i="2"/>
  <c r="AI57" i="2"/>
  <c r="AI187" i="2"/>
  <c r="AI186" i="2"/>
  <c r="AI185" i="2"/>
  <c r="AI184" i="2"/>
  <c r="AI183" i="2"/>
  <c r="AI182" i="2"/>
  <c r="AI177" i="2"/>
  <c r="AI175" i="2"/>
  <c r="AI173" i="2"/>
  <c r="AI172" i="2"/>
  <c r="AI176" i="2"/>
  <c r="AI174" i="2"/>
  <c r="AK207" i="2"/>
  <c r="AJ205" i="2"/>
  <c r="AJ202" i="2"/>
  <c r="AK206" i="2"/>
  <c r="AJ204" i="2"/>
  <c r="AK202" i="2"/>
  <c r="AJ207" i="2"/>
  <c r="AK204" i="2"/>
  <c r="AK203" i="2"/>
  <c r="AJ206" i="2"/>
  <c r="AK205" i="2"/>
  <c r="AJ203" i="2"/>
  <c r="AJ27" i="2"/>
  <c r="AJ24" i="2"/>
  <c r="AK29" i="2"/>
  <c r="AR312" i="2" l="1"/>
  <c r="AR328" i="2"/>
  <c r="AR329" i="2"/>
  <c r="AR330" i="2"/>
  <c r="AR331" i="2"/>
  <c r="AR302" i="2"/>
  <c r="AB279" i="2"/>
  <c r="AA279" i="2"/>
  <c r="Z279" i="2"/>
  <c r="AD289" i="2"/>
  <c r="AC289" i="2"/>
  <c r="AB289" i="2"/>
  <c r="AA289" i="2"/>
  <c r="Z289" i="2"/>
  <c r="AC279" i="2"/>
  <c r="AD279" i="2"/>
  <c r="AR308" i="2"/>
  <c r="AR323" i="2"/>
  <c r="AR319" i="2"/>
  <c r="AR320" i="2"/>
  <c r="AR332" i="2"/>
  <c r="AR333" i="2"/>
  <c r="AR322" i="2"/>
  <c r="AR321" i="2"/>
  <c r="AR318" i="2"/>
  <c r="AR310" i="2"/>
  <c r="AR313" i="2"/>
  <c r="AR309" i="2"/>
  <c r="AR311" i="2"/>
  <c r="AR299" i="2"/>
  <c r="AR298" i="2"/>
  <c r="AR300" i="2"/>
  <c r="AR303" i="2"/>
  <c r="AR301" i="2"/>
  <c r="B1" i="2"/>
  <c r="AT262" i="2"/>
  <c r="AT260" i="2"/>
  <c r="AT258" i="2"/>
  <c r="AT256" i="2"/>
  <c r="AT288" i="2"/>
  <c r="AT286" i="2"/>
  <c r="AT278" i="2"/>
  <c r="AT276" i="2"/>
  <c r="AT272" i="2"/>
  <c r="AT270" i="2"/>
  <c r="AT268" i="2"/>
  <c r="AT266" i="2"/>
  <c r="AS300" i="2"/>
  <c r="AS330" i="2"/>
  <c r="AS332" i="2"/>
  <c r="AS318" i="2"/>
  <c r="AS298" i="2"/>
  <c r="AS312" i="2"/>
  <c r="AS328" i="2"/>
  <c r="AS320" i="2"/>
  <c r="AS324" i="2"/>
  <c r="AS308" i="2"/>
  <c r="AS304" i="2"/>
  <c r="AS334" i="2"/>
  <c r="AS310" i="2"/>
  <c r="AS322" i="2"/>
  <c r="AS302" i="2"/>
  <c r="AS314" i="2"/>
  <c r="AQ34" i="24" l="1"/>
  <c r="AP34" i="24"/>
  <c r="AQ33" i="24"/>
  <c r="AP33" i="24"/>
  <c r="AQ32" i="24"/>
  <c r="AP32" i="24"/>
  <c r="AK32" i="24" s="1"/>
  <c r="S25" i="24" s="1"/>
  <c r="L31" i="24" s="1"/>
  <c r="AE32" i="24"/>
  <c r="AQ31" i="24"/>
  <c r="AP31" i="24"/>
  <c r="AQ30" i="24"/>
  <c r="AP30" i="24"/>
  <c r="AC34" i="24"/>
  <c r="AQ29" i="24"/>
  <c r="AP29" i="24"/>
  <c r="AQ28" i="24"/>
  <c r="AP28" i="24"/>
  <c r="AC28" i="24"/>
  <c r="AQ27" i="24"/>
  <c r="AP27" i="24"/>
  <c r="AQ26" i="24"/>
  <c r="AP26" i="24"/>
  <c r="AQ25" i="24"/>
  <c r="AP25" i="24"/>
  <c r="AQ24" i="24"/>
  <c r="AP24" i="24"/>
  <c r="AC26" i="24"/>
  <c r="AQ23" i="24"/>
  <c r="AP23" i="24"/>
  <c r="AQ22" i="24"/>
  <c r="AP22" i="24"/>
  <c r="AC30" i="24"/>
  <c r="AQ21" i="24"/>
  <c r="AP21" i="24"/>
  <c r="AQ20" i="24"/>
  <c r="AP20" i="24"/>
  <c r="AQ17" i="24"/>
  <c r="AP17" i="24"/>
  <c r="AQ16" i="24"/>
  <c r="AP16" i="24"/>
  <c r="AQ15" i="24"/>
  <c r="AP15" i="24"/>
  <c r="AE15" i="24"/>
  <c r="AQ14" i="24"/>
  <c r="AP14" i="24"/>
  <c r="AQ13" i="24"/>
  <c r="AP13" i="24"/>
  <c r="AC7" i="24"/>
  <c r="AQ12" i="24"/>
  <c r="AP12" i="24"/>
  <c r="AQ11" i="24"/>
  <c r="AP11" i="24"/>
  <c r="AE13" i="24"/>
  <c r="AQ10" i="24"/>
  <c r="AP10" i="24"/>
  <c r="AQ9" i="24"/>
  <c r="AP9" i="24"/>
  <c r="AQ8" i="24"/>
  <c r="AP8" i="24"/>
  <c r="AQ7" i="24"/>
  <c r="AP7" i="24"/>
  <c r="AE8" i="24"/>
  <c r="AQ6" i="24"/>
  <c r="AP6" i="24"/>
  <c r="AQ5" i="24"/>
  <c r="AP5" i="24"/>
  <c r="AE17" i="24"/>
  <c r="AQ4" i="24"/>
  <c r="AP4" i="24"/>
  <c r="AQ3" i="24"/>
  <c r="AP3" i="24"/>
  <c r="AW22" i="24" l="1"/>
  <c r="AM23" i="24"/>
  <c r="S27" i="24" s="1"/>
  <c r="O31" i="24" s="1"/>
  <c r="AW20" i="24"/>
  <c r="AW34" i="24"/>
  <c r="AW26" i="24"/>
  <c r="AW8" i="24"/>
  <c r="AM25" i="24"/>
  <c r="I21" i="24" s="1"/>
  <c r="D23" i="24" s="1"/>
  <c r="AW27" i="24"/>
  <c r="AW6" i="24"/>
  <c r="AW13" i="24"/>
  <c r="AW11" i="24"/>
  <c r="AM16" i="24"/>
  <c r="M6" i="24" s="1"/>
  <c r="I10" i="24" s="1"/>
  <c r="AC32" i="24"/>
  <c r="AC27" i="24"/>
  <c r="AE14" i="24"/>
  <c r="AC10" i="24"/>
  <c r="AM21" i="24"/>
  <c r="R23" i="24" s="1"/>
  <c r="G29" i="24" s="1"/>
  <c r="AW3" i="24"/>
  <c r="AW24" i="24"/>
  <c r="AM31" i="24"/>
  <c r="L23" i="24" s="1"/>
  <c r="G25" i="24" s="1"/>
  <c r="AW17" i="24"/>
  <c r="AW16" i="24"/>
  <c r="AW14" i="24"/>
  <c r="AW4" i="24"/>
  <c r="AK10" i="24"/>
  <c r="L4" i="24" s="1"/>
  <c r="AV10" i="24"/>
  <c r="AM10" i="24"/>
  <c r="J4" i="24" s="1"/>
  <c r="AW10" i="24"/>
  <c r="AE22" i="24"/>
  <c r="AE11" i="24"/>
  <c r="AE3" i="24"/>
  <c r="AE4" i="24"/>
  <c r="AC5" i="24"/>
  <c r="AC12" i="24"/>
  <c r="AC6" i="24"/>
  <c r="AE20" i="24"/>
  <c r="AC16" i="24"/>
  <c r="AE5" i="24"/>
  <c r="AE9" i="24"/>
  <c r="AC23" i="24"/>
  <c r="AE26" i="24"/>
  <c r="AE28" i="24"/>
  <c r="AC31" i="24"/>
  <c r="AW31" i="24"/>
  <c r="AE24" i="24"/>
  <c r="AV32" i="24"/>
  <c r="AC21" i="24"/>
  <c r="AK24" i="24"/>
  <c r="R25" i="24" s="1"/>
  <c r="J29" i="24" s="1"/>
  <c r="AE33" i="24"/>
  <c r="AC15" i="24"/>
  <c r="AK4" i="24"/>
  <c r="P6" i="24" s="1"/>
  <c r="I12" i="24" s="1"/>
  <c r="AV4" i="24"/>
  <c r="AE7" i="24"/>
  <c r="AC9" i="24"/>
  <c r="AK12" i="24"/>
  <c r="U12" i="24" s="1"/>
  <c r="P14" i="24" s="1"/>
  <c r="AV12" i="24"/>
  <c r="AK14" i="24"/>
  <c r="J6" i="24" s="1"/>
  <c r="AV14" i="24"/>
  <c r="AK17" i="24"/>
  <c r="R4" i="24" s="1"/>
  <c r="D12" i="24" s="1"/>
  <c r="AV17" i="24"/>
  <c r="AM4" i="24"/>
  <c r="R6" i="24" s="1"/>
  <c r="G12" i="24" s="1"/>
  <c r="AK6" i="24"/>
  <c r="U10" i="24" s="1"/>
  <c r="M14" i="24" s="1"/>
  <c r="AV6" i="24"/>
  <c r="AK8" i="24"/>
  <c r="G4" i="24" s="1"/>
  <c r="AV8" i="24"/>
  <c r="AM12" i="24"/>
  <c r="S12" i="24" s="1"/>
  <c r="R14" i="24" s="1"/>
  <c r="AW12" i="24"/>
  <c r="AM14" i="24"/>
  <c r="L6" i="24" s="1"/>
  <c r="AM17" i="24"/>
  <c r="P4" i="24" s="1"/>
  <c r="F12" i="24" s="1"/>
  <c r="AC4" i="24"/>
  <c r="AW5" i="24"/>
  <c r="AM6" i="24"/>
  <c r="S10" i="24" s="1"/>
  <c r="O14" i="24" s="1"/>
  <c r="AW7" i="24"/>
  <c r="AM8" i="24"/>
  <c r="I4" i="24" s="1"/>
  <c r="AC17" i="24"/>
  <c r="AE12" i="24"/>
  <c r="AC13" i="24"/>
  <c r="AE23" i="24"/>
  <c r="AC29" i="24"/>
  <c r="AC3" i="24"/>
  <c r="AE6" i="24"/>
  <c r="AC11" i="24"/>
  <c r="AE21" i="24"/>
  <c r="AC24" i="24"/>
  <c r="AC25" i="24"/>
  <c r="AE29" i="24"/>
  <c r="AE30" i="24"/>
  <c r="AC33" i="24"/>
  <c r="AV28" i="24"/>
  <c r="AM28" i="24"/>
  <c r="R27" i="24" s="1"/>
  <c r="M29" i="24" s="1"/>
  <c r="AV29" i="24"/>
  <c r="AK29" i="24"/>
  <c r="U29" i="24" s="1"/>
  <c r="P31" i="24" s="1"/>
  <c r="AV30" i="24"/>
  <c r="AM30" i="24"/>
  <c r="O21" i="24" s="1"/>
  <c r="D27" i="24" s="1"/>
  <c r="AV9" i="24"/>
  <c r="AM9" i="24"/>
  <c r="U6" i="24" s="1"/>
  <c r="G14" i="24" s="1"/>
  <c r="AK9" i="24"/>
  <c r="S6" i="24" s="1"/>
  <c r="I14" i="24" s="1"/>
  <c r="AV20" i="24"/>
  <c r="AM20" i="24"/>
  <c r="U21" i="24" s="1"/>
  <c r="D31" i="24" s="1"/>
  <c r="AV21" i="24"/>
  <c r="AK21" i="24"/>
  <c r="P23" i="24" s="1"/>
  <c r="I29" i="24" s="1"/>
  <c r="AV22" i="24"/>
  <c r="AX22" i="24" s="1"/>
  <c r="AM22" i="24"/>
  <c r="O25" i="24" s="1"/>
  <c r="J27" i="24" s="1"/>
  <c r="AV23" i="24"/>
  <c r="AK23" i="24"/>
  <c r="U27" i="24" s="1"/>
  <c r="M31" i="24" s="1"/>
  <c r="AK3" i="24"/>
  <c r="S4" i="24" s="1"/>
  <c r="F14" i="24" s="1"/>
  <c r="AW15" i="24"/>
  <c r="AM15" i="24"/>
  <c r="U8" i="24" s="1"/>
  <c r="J14" i="24" s="1"/>
  <c r="AV15" i="24"/>
  <c r="AK15" i="24"/>
  <c r="S8" i="24" s="1"/>
  <c r="L14" i="24" s="1"/>
  <c r="AV24" i="24"/>
  <c r="AM24" i="24"/>
  <c r="P25" i="24" s="1"/>
  <c r="L29" i="24" s="1"/>
  <c r="AK28" i="24"/>
  <c r="P27" i="24" s="1"/>
  <c r="O29" i="24" s="1"/>
  <c r="AW29" i="24"/>
  <c r="AK30" i="24"/>
  <c r="M21" i="24" s="1"/>
  <c r="F27" i="24" s="1"/>
  <c r="AV11" i="24"/>
  <c r="AM11" i="24"/>
  <c r="R10" i="24" s="1"/>
  <c r="M12" i="24" s="1"/>
  <c r="AK11" i="24"/>
  <c r="P10" i="24" s="1"/>
  <c r="O12" i="24" s="1"/>
  <c r="AV13" i="24"/>
  <c r="AM13" i="24"/>
  <c r="O4" i="24" s="1"/>
  <c r="D10" i="24" s="1"/>
  <c r="AK13" i="24"/>
  <c r="M4" i="24" s="1"/>
  <c r="F10" i="24" s="1"/>
  <c r="AV27" i="24"/>
  <c r="AK27" i="24"/>
  <c r="L21" i="24" s="1"/>
  <c r="D25" i="24" s="1"/>
  <c r="AV34" i="24"/>
  <c r="AK34" i="24"/>
  <c r="R21" i="24" s="1"/>
  <c r="D29" i="24" s="1"/>
  <c r="AV25" i="24"/>
  <c r="AK25" i="24"/>
  <c r="G21" i="24" s="1"/>
  <c r="AV26" i="24"/>
  <c r="AM26" i="24"/>
  <c r="U23" i="24" s="1"/>
  <c r="G31" i="24" s="1"/>
  <c r="AV3" i="24"/>
  <c r="AM3" i="24"/>
  <c r="U4" i="24" s="1"/>
  <c r="D14" i="24" s="1"/>
  <c r="AV5" i="24"/>
  <c r="AM5" i="24"/>
  <c r="O8" i="24" s="1"/>
  <c r="J10" i="24" s="1"/>
  <c r="AK5" i="24"/>
  <c r="M8" i="24" s="1"/>
  <c r="L10" i="24" s="1"/>
  <c r="AV7" i="24"/>
  <c r="AM7" i="24"/>
  <c r="P8" i="24" s="1"/>
  <c r="L12" i="24" s="1"/>
  <c r="AK7" i="24"/>
  <c r="R8" i="24" s="1"/>
  <c r="J12" i="24" s="1"/>
  <c r="AW9" i="24"/>
  <c r="AV16" i="24"/>
  <c r="AK16" i="24"/>
  <c r="O6" i="24" s="1"/>
  <c r="G10" i="24" s="1"/>
  <c r="AK20" i="24"/>
  <c r="S21" i="24" s="1"/>
  <c r="F31" i="24" s="1"/>
  <c r="AW21" i="24"/>
  <c r="AK22" i="24"/>
  <c r="M25" i="24" s="1"/>
  <c r="L27" i="24" s="1"/>
  <c r="AW23" i="24"/>
  <c r="AW25" i="24"/>
  <c r="AK26" i="24"/>
  <c r="S23" i="24" s="1"/>
  <c r="I31" i="24" s="1"/>
  <c r="AM27" i="24"/>
  <c r="J21" i="24" s="1"/>
  <c r="F25" i="24" s="1"/>
  <c r="AW28" i="24"/>
  <c r="AM29" i="24"/>
  <c r="S29" i="24" s="1"/>
  <c r="R31" i="24" s="1"/>
  <c r="AW30" i="24"/>
  <c r="AV31" i="24"/>
  <c r="AK31" i="24"/>
  <c r="J23" i="24" s="1"/>
  <c r="I25" i="24" s="1"/>
  <c r="AW32" i="24"/>
  <c r="AM32" i="24"/>
  <c r="U25" i="24" s="1"/>
  <c r="J31" i="24" s="1"/>
  <c r="AW33" i="24"/>
  <c r="AM33" i="24"/>
  <c r="M23" i="24" s="1"/>
  <c r="I27" i="24" s="1"/>
  <c r="AV33" i="24"/>
  <c r="AK33" i="24"/>
  <c r="O23" i="24" s="1"/>
  <c r="G27" i="24" s="1"/>
  <c r="AM34" i="24"/>
  <c r="P21" i="24" s="1"/>
  <c r="AC8" i="24"/>
  <c r="AC14" i="24"/>
  <c r="AE16" i="24"/>
  <c r="AE25" i="24"/>
  <c r="AE27" i="24"/>
  <c r="AE31" i="24"/>
  <c r="AE34" i="24"/>
  <c r="AE10" i="24"/>
  <c r="AC20" i="24"/>
  <c r="AC22" i="24"/>
  <c r="AX34" i="24" l="1"/>
  <c r="AX20" i="24"/>
  <c r="Y25" i="24"/>
  <c r="Y27" i="24"/>
  <c r="Y31" i="24"/>
  <c r="Y21" i="24"/>
  <c r="X14" i="24"/>
  <c r="Y14" i="24"/>
  <c r="AX26" i="24"/>
  <c r="V14" i="24"/>
  <c r="X12" i="24"/>
  <c r="V12" i="24"/>
  <c r="V4" i="24"/>
  <c r="V10" i="24"/>
  <c r="X10" i="24"/>
  <c r="D8" i="24"/>
  <c r="V8" i="24" s="1"/>
  <c r="X4" i="24"/>
  <c r="Y10" i="24"/>
  <c r="Y12" i="24"/>
  <c r="F8" i="24"/>
  <c r="Y4" i="24"/>
  <c r="G8" i="24"/>
  <c r="I8" i="24"/>
  <c r="D6" i="24"/>
  <c r="V6" i="24" s="1"/>
  <c r="F6" i="24"/>
  <c r="X6" i="24" s="1"/>
  <c r="AX8" i="24"/>
  <c r="AX11" i="24"/>
  <c r="AX6" i="24"/>
  <c r="AX27" i="24"/>
  <c r="AX13" i="24"/>
  <c r="AX17" i="24"/>
  <c r="AX10" i="24"/>
  <c r="F29" i="24"/>
  <c r="X29" i="24" s="1"/>
  <c r="AX16" i="24"/>
  <c r="AX14" i="24"/>
  <c r="AX12" i="24"/>
  <c r="AX24" i="24"/>
  <c r="AX4" i="24"/>
  <c r="AX3" i="24"/>
  <c r="AX31" i="24"/>
  <c r="AX21" i="24"/>
  <c r="AX25" i="24"/>
  <c r="AX7" i="24"/>
  <c r="X25" i="24"/>
  <c r="AX23" i="24"/>
  <c r="X21" i="24"/>
  <c r="AX29" i="24"/>
  <c r="AX33" i="24"/>
  <c r="AX32" i="24"/>
  <c r="AX5" i="24"/>
  <c r="V25" i="24"/>
  <c r="X27" i="24"/>
  <c r="V31" i="24"/>
  <c r="AX9" i="24"/>
  <c r="V29" i="24"/>
  <c r="V27" i="24"/>
  <c r="V23" i="24"/>
  <c r="V21" i="24"/>
  <c r="F23" i="24"/>
  <c r="X23" i="24" s="1"/>
  <c r="X31" i="24"/>
  <c r="AX15" i="24"/>
  <c r="AX30" i="24"/>
  <c r="AX28" i="24"/>
  <c r="AY6" i="24"/>
  <c r="AY4" i="24"/>
  <c r="AY27" i="24"/>
  <c r="AY12" i="24"/>
  <c r="AY21" i="24"/>
  <c r="AY14" i="24"/>
  <c r="AY29" i="24"/>
  <c r="AY8" i="24"/>
  <c r="AY23" i="24"/>
  <c r="AY25" i="24"/>
  <c r="AY10" i="24"/>
  <c r="AY31" i="24"/>
  <c r="Y6" i="24" l="1"/>
  <c r="Y23" i="24"/>
  <c r="Y29" i="24"/>
  <c r="X8" i="24"/>
  <c r="Y8" i="24"/>
  <c r="AU3" i="24" l="1"/>
  <c r="AK39" i="2" l="1"/>
  <c r="AJ37" i="2"/>
  <c r="AJ34" i="2"/>
  <c r="AT230" i="2" l="1"/>
  <c r="AT228" i="2"/>
  <c r="AT226" i="2"/>
  <c r="AT224" i="2"/>
  <c r="AT220" i="2"/>
  <c r="AT218" i="2"/>
  <c r="AT216" i="2"/>
  <c r="AT214" i="2"/>
  <c r="AT188" i="2"/>
  <c r="AT186" i="2"/>
  <c r="AT184" i="2"/>
  <c r="AT182" i="2"/>
  <c r="AT178" i="2"/>
  <c r="AT176" i="2"/>
  <c r="AT174" i="2"/>
  <c r="AT172" i="2"/>
  <c r="AT146" i="2"/>
  <c r="AT144" i="2"/>
  <c r="AT142" i="2"/>
  <c r="AT140" i="2"/>
  <c r="AT136" i="2"/>
  <c r="AT134" i="2"/>
  <c r="AT132" i="2"/>
  <c r="AT130" i="2"/>
  <c r="AT104" i="2"/>
  <c r="AT102" i="2"/>
  <c r="AT100" i="2"/>
  <c r="AT98" i="2"/>
  <c r="AT94" i="2"/>
  <c r="AT92" i="2"/>
  <c r="AT90" i="2"/>
  <c r="AT88" i="2"/>
  <c r="AT62" i="2"/>
  <c r="AT60" i="2"/>
  <c r="AT58" i="2"/>
  <c r="AT56" i="2"/>
  <c r="AT52" i="2"/>
  <c r="AT50" i="2"/>
  <c r="AT48" i="2"/>
  <c r="AT46" i="2"/>
  <c r="AT20" i="2"/>
  <c r="AT18" i="2"/>
  <c r="AT16" i="2"/>
  <c r="AT14" i="2"/>
  <c r="AT10" i="2"/>
  <c r="AT8" i="2"/>
  <c r="AT6" i="2"/>
  <c r="AT4" i="2"/>
  <c r="AJ194" i="2" l="1"/>
  <c r="AK196" i="2"/>
  <c r="AK192" i="2"/>
  <c r="AK194" i="2"/>
  <c r="AK193" i="2"/>
  <c r="AJ197" i="2"/>
  <c r="AJ195" i="2"/>
  <c r="AK197" i="2"/>
  <c r="AJ192" i="2"/>
  <c r="AK195" i="2"/>
  <c r="AJ193" i="2"/>
  <c r="AJ196" i="2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123" i="2"/>
  <c r="AK120" i="2"/>
  <c r="AK119" i="2"/>
  <c r="AK122" i="2"/>
  <c r="AJ120" i="2"/>
  <c r="AK118" i="2"/>
  <c r="AK110" i="2"/>
  <c r="AJ113" i="2"/>
  <c r="AK109" i="2"/>
  <c r="AK123" i="2"/>
  <c r="AJ121" i="2"/>
  <c r="AJ118" i="2"/>
  <c r="AJ111" i="2"/>
  <c r="AJ108" i="2"/>
  <c r="AK113" i="2"/>
  <c r="AJ110" i="2"/>
  <c r="AK112" i="2"/>
  <c r="AK108" i="2"/>
  <c r="AK111" i="2"/>
  <c r="AJ109" i="2"/>
  <c r="AJ112" i="2"/>
  <c r="AJ122" i="2"/>
  <c r="AJ119" i="2"/>
  <c r="AK12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AT248" i="2"/>
  <c r="AT246" i="2"/>
  <c r="AT244" i="2"/>
  <c r="AT238" i="2"/>
  <c r="AT236" i="2"/>
  <c r="AT240" i="2"/>
  <c r="AT234" i="2"/>
  <c r="AT250" i="2"/>
  <c r="AT194" i="2"/>
  <c r="AT196" i="2"/>
  <c r="AT202" i="2"/>
  <c r="AT192" i="2"/>
  <c r="AT204" i="2"/>
  <c r="AT198" i="2"/>
  <c r="AT206" i="2"/>
  <c r="AT208" i="2"/>
  <c r="AT164" i="2"/>
  <c r="AT156" i="2"/>
  <c r="AT162" i="2"/>
  <c r="AT152" i="2"/>
  <c r="AT154" i="2"/>
  <c r="AT150" i="2"/>
  <c r="AT160" i="2"/>
  <c r="AT166" i="2"/>
  <c r="AT114" i="2"/>
  <c r="AT112" i="2"/>
  <c r="AT122" i="2"/>
  <c r="AT110" i="2"/>
  <c r="AT120" i="2"/>
  <c r="AT108" i="2"/>
  <c r="AT118" i="2"/>
  <c r="AT124" i="2"/>
  <c r="AT66" i="2"/>
  <c r="AT76" i="2"/>
  <c r="AT68" i="2"/>
  <c r="AT70" i="2"/>
  <c r="AT80" i="2"/>
  <c r="AT72" i="2"/>
  <c r="AT78" i="2"/>
  <c r="AT82" i="2"/>
  <c r="AT38" i="2"/>
  <c r="AT40" i="2"/>
  <c r="AT36" i="2"/>
  <c r="AT24" i="2"/>
  <c r="AT26" i="2"/>
  <c r="AT28" i="2"/>
  <c r="AT34" i="2"/>
  <c r="AT30" i="2"/>
  <c r="C65" i="4" l="1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289" i="2"/>
  <c r="C288" i="2"/>
  <c r="C287" i="2"/>
  <c r="C286" i="2"/>
  <c r="C279" i="2"/>
  <c r="C278" i="2"/>
  <c r="C277" i="2"/>
  <c r="C276" i="2"/>
  <c r="C273" i="2"/>
  <c r="C272" i="2"/>
  <c r="C271" i="2"/>
  <c r="C270" i="2"/>
  <c r="C269" i="2"/>
  <c r="C268" i="2"/>
  <c r="C267" i="2"/>
  <c r="C266" i="2"/>
  <c r="C263" i="2"/>
  <c r="C262" i="2"/>
  <c r="C261" i="2"/>
  <c r="C260" i="2"/>
  <c r="C259" i="2"/>
  <c r="C258" i="2"/>
  <c r="C257" i="2"/>
  <c r="C256" i="2"/>
  <c r="C251" i="2"/>
  <c r="C250" i="2"/>
  <c r="C249" i="2"/>
  <c r="C248" i="2"/>
  <c r="C247" i="2"/>
  <c r="C246" i="2"/>
  <c r="C245" i="2"/>
  <c r="C244" i="2"/>
  <c r="C241" i="2"/>
  <c r="C240" i="2"/>
  <c r="C239" i="2"/>
  <c r="C238" i="2"/>
  <c r="C237" i="2"/>
  <c r="C236" i="2"/>
  <c r="C235" i="2"/>
  <c r="C234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189" i="2"/>
  <c r="C188" i="2"/>
  <c r="C187" i="2"/>
  <c r="C186" i="2"/>
  <c r="C185" i="2"/>
  <c r="C184" i="2"/>
  <c r="C183" i="2"/>
  <c r="C182" i="2"/>
  <c r="C179" i="2"/>
  <c r="C178" i="2"/>
  <c r="C177" i="2"/>
  <c r="C176" i="2"/>
  <c r="C175" i="2"/>
  <c r="C174" i="2"/>
  <c r="C173" i="2"/>
  <c r="C172" i="2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AM288" i="2"/>
  <c r="AM286" i="2"/>
  <c r="AM278" i="2"/>
  <c r="AM276" i="2"/>
  <c r="AM234" i="2"/>
  <c r="AM236" i="2"/>
  <c r="AM238" i="2"/>
  <c r="AM240" i="2"/>
  <c r="AM244" i="2"/>
  <c r="AM246" i="2"/>
  <c r="AM248" i="2"/>
  <c r="AM250" i="2"/>
  <c r="AE259" i="2" l="1"/>
  <c r="AP261" i="2"/>
  <c r="AQ256" i="2"/>
  <c r="AQ258" i="2"/>
  <c r="AQ260" i="2"/>
  <c r="AP266" i="2"/>
  <c r="AQ268" i="2"/>
  <c r="AP270" i="2"/>
  <c r="AP271" i="2"/>
  <c r="AP267" i="2"/>
  <c r="AQ269" i="2"/>
  <c r="AQ267" i="2"/>
  <c r="AQ271" i="2"/>
  <c r="AG261" i="2"/>
  <c r="AE257" i="2"/>
  <c r="AE261" i="2"/>
  <c r="AP269" i="2"/>
  <c r="AP257" i="2"/>
  <c r="AE256" i="2"/>
  <c r="AQ259" i="2"/>
  <c r="AQ289" i="2"/>
  <c r="AP279" i="2"/>
  <c r="AQ279" i="2"/>
  <c r="AQ270" i="2"/>
  <c r="AG257" i="2"/>
  <c r="AE260" i="2"/>
  <c r="AQ257" i="2"/>
  <c r="AQ261" i="2"/>
  <c r="AG259" i="2"/>
  <c r="AP259" i="2"/>
  <c r="AE258" i="2"/>
  <c r="AP289" i="2"/>
  <c r="AQ266" i="2"/>
  <c r="AP268" i="2"/>
  <c r="AP256" i="2"/>
  <c r="AP258" i="2"/>
  <c r="AR258" i="2" s="1"/>
  <c r="AP260" i="2"/>
  <c r="AG256" i="2"/>
  <c r="AG258" i="2"/>
  <c r="AG260" i="2"/>
  <c r="AR256" i="2" l="1"/>
  <c r="AR260" i="2"/>
  <c r="AR259" i="2"/>
  <c r="AR279" i="2"/>
  <c r="AR268" i="2"/>
  <c r="AR267" i="2"/>
  <c r="AR271" i="2"/>
  <c r="AR270" i="2"/>
  <c r="AR266" i="2"/>
  <c r="AR269" i="2"/>
  <c r="AR257" i="2"/>
  <c r="AR261" i="2"/>
  <c r="AR289" i="2"/>
  <c r="H4" i="2"/>
  <c r="AS272" i="2"/>
  <c r="AS270" i="2"/>
  <c r="AS260" i="2"/>
  <c r="AS256" i="2"/>
  <c r="AS266" i="2"/>
  <c r="AS262" i="2"/>
  <c r="AS258" i="2"/>
  <c r="AS268" i="2"/>
  <c r="T223" i="2" l="1"/>
  <c r="T233" i="2"/>
  <c r="T243" i="2"/>
  <c r="B1" i="4" l="1"/>
  <c r="B211" i="2"/>
  <c r="B169" i="2"/>
  <c r="B127" i="2"/>
  <c r="B85" i="2"/>
  <c r="B43" i="2"/>
  <c r="C2" i="18"/>
  <c r="AG333" i="2" l="1"/>
  <c r="AG332" i="2"/>
  <c r="AG331" i="2"/>
  <c r="AG330" i="2"/>
  <c r="AG329" i="2"/>
  <c r="AG328" i="2"/>
  <c r="AG323" i="2"/>
  <c r="AG322" i="2"/>
  <c r="AG321" i="2"/>
  <c r="AG320" i="2"/>
  <c r="AG319" i="2"/>
  <c r="AG318" i="2"/>
  <c r="AG313" i="2"/>
  <c r="AG312" i="2"/>
  <c r="AG311" i="2"/>
  <c r="AG310" i="2"/>
  <c r="AG309" i="2"/>
  <c r="AG308" i="2"/>
  <c r="AG303" i="2"/>
  <c r="AG302" i="2"/>
  <c r="AG301" i="2"/>
  <c r="AG300" i="2"/>
  <c r="AG299" i="2"/>
  <c r="AG298" i="2"/>
  <c r="AE333" i="2"/>
  <c r="AE332" i="2"/>
  <c r="AE331" i="2"/>
  <c r="AE330" i="2"/>
  <c r="AE329" i="2"/>
  <c r="AE328" i="2"/>
  <c r="AE323" i="2"/>
  <c r="AE322" i="2"/>
  <c r="AE321" i="2"/>
  <c r="AE320" i="2"/>
  <c r="AE319" i="2"/>
  <c r="AE318" i="2"/>
  <c r="AE313" i="2"/>
  <c r="AE312" i="2"/>
  <c r="AE311" i="2"/>
  <c r="AE310" i="2"/>
  <c r="AE309" i="2"/>
  <c r="AE308" i="2"/>
  <c r="AE303" i="2"/>
  <c r="AE302" i="2"/>
  <c r="AE301" i="2"/>
  <c r="AE300" i="2"/>
  <c r="AE299" i="2"/>
  <c r="AE298" i="2"/>
  <c r="N206" i="2" l="1"/>
  <c r="K208" i="2" s="1"/>
  <c r="N204" i="2"/>
  <c r="H208" i="2" s="1"/>
  <c r="K204" i="2"/>
  <c r="H206" i="2" s="1"/>
  <c r="N202" i="2"/>
  <c r="E208" i="2" s="1"/>
  <c r="K202" i="2"/>
  <c r="E206" i="2" s="1"/>
  <c r="H202" i="2"/>
  <c r="E204" i="2" s="1"/>
  <c r="N196" i="2"/>
  <c r="K198" i="2" s="1"/>
  <c r="N194" i="2"/>
  <c r="H198" i="2" s="1"/>
  <c r="K194" i="2"/>
  <c r="H196" i="2" s="1"/>
  <c r="N192" i="2"/>
  <c r="E198" i="2" s="1"/>
  <c r="K192" i="2"/>
  <c r="E196" i="2" s="1"/>
  <c r="H192" i="2"/>
  <c r="E194" i="2" s="1"/>
  <c r="N186" i="2"/>
  <c r="K188" i="2" s="1"/>
  <c r="W186" i="2"/>
  <c r="N184" i="2"/>
  <c r="H188" i="2" s="1"/>
  <c r="K184" i="2"/>
  <c r="H186" i="2" s="1"/>
  <c r="Y187" i="2"/>
  <c r="N182" i="2"/>
  <c r="E188" i="2" s="1"/>
  <c r="K182" i="2"/>
  <c r="E186" i="2" s="1"/>
  <c r="H182" i="2"/>
  <c r="E184" i="2" s="1"/>
  <c r="Y176" i="2"/>
  <c r="W177" i="2"/>
  <c r="N176" i="2"/>
  <c r="K178" i="2" s="1"/>
  <c r="W173" i="2"/>
  <c r="N174" i="2"/>
  <c r="H178" i="2"/>
  <c r="K174" i="2"/>
  <c r="H176" i="2" s="1"/>
  <c r="Y177" i="2"/>
  <c r="N172" i="2"/>
  <c r="E178" i="2" s="1"/>
  <c r="K172" i="2"/>
  <c r="E176" i="2" s="1"/>
  <c r="H172" i="2"/>
  <c r="E174" i="2" s="1"/>
  <c r="L7" i="6"/>
  <c r="L5" i="6"/>
  <c r="J6" i="6"/>
  <c r="J4" i="6"/>
  <c r="L9" i="6"/>
  <c r="L2" i="6"/>
  <c r="J2" i="6"/>
  <c r="AI17" i="2"/>
  <c r="AI6" i="2"/>
  <c r="AI5" i="2"/>
  <c r="AI4" i="2"/>
  <c r="B2" i="6"/>
  <c r="D2" i="6"/>
  <c r="D17" i="6"/>
  <c r="B17" i="6"/>
  <c r="D16" i="6"/>
  <c r="B16" i="6"/>
  <c r="D15" i="6"/>
  <c r="B15" i="6"/>
  <c r="D14" i="6"/>
  <c r="B14" i="6"/>
  <c r="D13" i="6"/>
  <c r="B13" i="6"/>
  <c r="D12" i="6"/>
  <c r="B12" i="6"/>
  <c r="D11" i="6"/>
  <c r="B11" i="6"/>
  <c r="D10" i="6"/>
  <c r="B10" i="6"/>
  <c r="D9" i="6"/>
  <c r="B9" i="6"/>
  <c r="D8" i="6"/>
  <c r="B8" i="6"/>
  <c r="D7" i="6"/>
  <c r="B7" i="6"/>
  <c r="D6" i="6"/>
  <c r="B6" i="6"/>
  <c r="D5" i="6"/>
  <c r="B5" i="6"/>
  <c r="D4" i="6"/>
  <c r="B4" i="6"/>
  <c r="D3" i="6"/>
  <c r="B3" i="6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L4" i="6"/>
  <c r="J9" i="6"/>
  <c r="J8" i="6"/>
  <c r="L8" i="6"/>
  <c r="J7" i="6"/>
  <c r="L6" i="6"/>
  <c r="J5" i="6"/>
  <c r="J10" i="6"/>
  <c r="L10" i="6"/>
  <c r="J11" i="6"/>
  <c r="L11" i="6"/>
  <c r="J12" i="6"/>
  <c r="L12" i="6"/>
  <c r="J13" i="6"/>
  <c r="L13" i="6"/>
  <c r="J3" i="6"/>
  <c r="L3" i="6"/>
  <c r="W330" i="2"/>
  <c r="Y331" i="2"/>
  <c r="W331" i="2"/>
  <c r="W320" i="2"/>
  <c r="Y319" i="2"/>
  <c r="Y321" i="2"/>
  <c r="Y323" i="2"/>
  <c r="W310" i="2"/>
  <c r="Y310" i="2"/>
  <c r="W309" i="2"/>
  <c r="W311" i="2"/>
  <c r="Y298" i="2"/>
  <c r="W303" i="2"/>
  <c r="W302" i="2"/>
  <c r="W301" i="2"/>
  <c r="Y289" i="2"/>
  <c r="W289" i="2"/>
  <c r="Y279" i="2"/>
  <c r="Y281" i="2"/>
  <c r="Y270" i="2"/>
  <c r="Y268" i="2"/>
  <c r="W267" i="2"/>
  <c r="Y271" i="2"/>
  <c r="Y260" i="2"/>
  <c r="W261" i="2"/>
  <c r="W257" i="2"/>
  <c r="W256" i="2"/>
  <c r="Y225" i="2"/>
  <c r="W225" i="2"/>
  <c r="W227" i="2"/>
  <c r="Y214" i="2"/>
  <c r="W219" i="2"/>
  <c r="W215" i="2"/>
  <c r="Y219" i="2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J328" i="2"/>
  <c r="J330" i="2"/>
  <c r="O332" i="2"/>
  <c r="J334" i="2" s="1"/>
  <c r="L328" i="2"/>
  <c r="D332" i="2" s="1"/>
  <c r="M330" i="2"/>
  <c r="I334" i="2" s="1"/>
  <c r="I328" i="2"/>
  <c r="G328" i="2"/>
  <c r="F330" i="2" s="1"/>
  <c r="M332" i="2"/>
  <c r="L330" i="2"/>
  <c r="G332" i="2" s="1"/>
  <c r="O328" i="2"/>
  <c r="D334" i="2" s="1"/>
  <c r="M328" i="2"/>
  <c r="F334" i="2" s="1"/>
  <c r="J318" i="2"/>
  <c r="F322" i="2" s="1"/>
  <c r="L318" i="2"/>
  <c r="D322" i="2" s="1"/>
  <c r="O320" i="2"/>
  <c r="M320" i="2"/>
  <c r="I324" i="2" s="1"/>
  <c r="I318" i="2"/>
  <c r="G318" i="2"/>
  <c r="F320" i="2" s="1"/>
  <c r="M322" i="2"/>
  <c r="L324" i="2" s="1"/>
  <c r="L320" i="2"/>
  <c r="G322" i="2" s="1"/>
  <c r="J320" i="2"/>
  <c r="I322" i="2" s="1"/>
  <c r="O318" i="2"/>
  <c r="D324" i="2" s="1"/>
  <c r="M318" i="2"/>
  <c r="F324" i="2" s="1"/>
  <c r="J308" i="2"/>
  <c r="F312" i="2" s="1"/>
  <c r="L308" i="2"/>
  <c r="D312" i="2" s="1"/>
  <c r="O310" i="2"/>
  <c r="G314" i="2" s="1"/>
  <c r="M310" i="2"/>
  <c r="I314" i="2" s="1"/>
  <c r="I308" i="2"/>
  <c r="D310" i="2" s="1"/>
  <c r="G308" i="2"/>
  <c r="F310" i="2" s="1"/>
  <c r="M312" i="2"/>
  <c r="L314" i="2" s="1"/>
  <c r="O312" i="2"/>
  <c r="J314" i="2" s="1"/>
  <c r="L310" i="2"/>
  <c r="G312" i="2" s="1"/>
  <c r="J310" i="2"/>
  <c r="O308" i="2"/>
  <c r="D314" i="2" s="1"/>
  <c r="M308" i="2"/>
  <c r="F314" i="2" s="1"/>
  <c r="J298" i="2"/>
  <c r="F302" i="2" s="1"/>
  <c r="L298" i="2"/>
  <c r="D302" i="2" s="1"/>
  <c r="O300" i="2"/>
  <c r="G304" i="2" s="1"/>
  <c r="M300" i="2"/>
  <c r="I304" i="2" s="1"/>
  <c r="I298" i="2"/>
  <c r="G298" i="2"/>
  <c r="M302" i="2"/>
  <c r="L304" i="2" s="1"/>
  <c r="O302" i="2"/>
  <c r="J304" i="2" s="1"/>
  <c r="L300" i="2"/>
  <c r="G302" i="2" s="1"/>
  <c r="J300" i="2"/>
  <c r="O298" i="2"/>
  <c r="D304" i="2" s="1"/>
  <c r="M298" i="2"/>
  <c r="F304" i="2" s="1"/>
  <c r="N328" i="2"/>
  <c r="E334" i="2" s="1"/>
  <c r="O330" i="2"/>
  <c r="G334" i="2" s="1"/>
  <c r="N330" i="2"/>
  <c r="H334" i="2" s="1"/>
  <c r="N332" i="2"/>
  <c r="K334" i="2" s="1"/>
  <c r="K328" i="2"/>
  <c r="E332" i="2" s="1"/>
  <c r="K330" i="2"/>
  <c r="H332" i="2" s="1"/>
  <c r="H328" i="2"/>
  <c r="E330" i="2" s="1"/>
  <c r="N318" i="2"/>
  <c r="E324" i="2" s="1"/>
  <c r="N320" i="2"/>
  <c r="H324" i="2" s="1"/>
  <c r="O322" i="2"/>
  <c r="J324" i="2" s="1"/>
  <c r="N322" i="2"/>
  <c r="K324" i="2" s="1"/>
  <c r="K318" i="2"/>
  <c r="E322" i="2" s="1"/>
  <c r="K320" i="2"/>
  <c r="H322" i="2" s="1"/>
  <c r="H318" i="2"/>
  <c r="E320" i="2" s="1"/>
  <c r="N308" i="2"/>
  <c r="E314" i="2" s="1"/>
  <c r="N310" i="2"/>
  <c r="H314" i="2" s="1"/>
  <c r="N312" i="2"/>
  <c r="K314" i="2" s="1"/>
  <c r="K308" i="2"/>
  <c r="E312" i="2" s="1"/>
  <c r="K310" i="2"/>
  <c r="H312" i="2" s="1"/>
  <c r="H308" i="2"/>
  <c r="E310" i="2" s="1"/>
  <c r="N298" i="2"/>
  <c r="E304" i="2" s="1"/>
  <c r="N300" i="2"/>
  <c r="H304" i="2" s="1"/>
  <c r="N302" i="2"/>
  <c r="K304" i="2" s="1"/>
  <c r="K298" i="2"/>
  <c r="E302" i="2" s="1"/>
  <c r="K300" i="2"/>
  <c r="H302" i="2" s="1"/>
  <c r="H298" i="2"/>
  <c r="E300" i="2" s="1"/>
  <c r="N286" i="2"/>
  <c r="E292" i="2" s="1"/>
  <c r="N288" i="2"/>
  <c r="H292" i="2" s="1"/>
  <c r="N290" i="2"/>
  <c r="K292" i="2" s="1"/>
  <c r="K286" i="2"/>
  <c r="E290" i="2" s="1"/>
  <c r="K288" i="2"/>
  <c r="H290" i="2" s="1"/>
  <c r="H286" i="2"/>
  <c r="E288" i="2" s="1"/>
  <c r="N276" i="2"/>
  <c r="E282" i="2" s="1"/>
  <c r="N278" i="2"/>
  <c r="H282" i="2" s="1"/>
  <c r="N280" i="2"/>
  <c r="K282" i="2" s="1"/>
  <c r="K276" i="2"/>
  <c r="E280" i="2" s="1"/>
  <c r="K278" i="2"/>
  <c r="H280" i="2" s="1"/>
  <c r="H276" i="2"/>
  <c r="E278" i="2" s="1"/>
  <c r="N266" i="2"/>
  <c r="E272" i="2" s="1"/>
  <c r="N268" i="2"/>
  <c r="H272" i="2" s="1"/>
  <c r="N270" i="2"/>
  <c r="K272" i="2" s="1"/>
  <c r="K266" i="2"/>
  <c r="E270" i="2" s="1"/>
  <c r="K268" i="2"/>
  <c r="H270" i="2" s="1"/>
  <c r="H266" i="2"/>
  <c r="E268" i="2" s="1"/>
  <c r="N256" i="2"/>
  <c r="E262" i="2" s="1"/>
  <c r="N258" i="2"/>
  <c r="H262" i="2" s="1"/>
  <c r="N260" i="2"/>
  <c r="K262" i="2" s="1"/>
  <c r="K256" i="2"/>
  <c r="E260" i="2" s="1"/>
  <c r="K258" i="2"/>
  <c r="H260" i="2" s="1"/>
  <c r="H256" i="2"/>
  <c r="E258" i="2" s="1"/>
  <c r="N244" i="2"/>
  <c r="E250" i="2" s="1"/>
  <c r="N246" i="2"/>
  <c r="H250" i="2" s="1"/>
  <c r="N248" i="2"/>
  <c r="K250" i="2" s="1"/>
  <c r="K244" i="2"/>
  <c r="E248" i="2" s="1"/>
  <c r="K246" i="2"/>
  <c r="H248" i="2" s="1"/>
  <c r="H244" i="2"/>
  <c r="E246" i="2" s="1"/>
  <c r="N234" i="2"/>
  <c r="E240" i="2" s="1"/>
  <c r="N236" i="2"/>
  <c r="H240" i="2" s="1"/>
  <c r="N238" i="2"/>
  <c r="K240" i="2" s="1"/>
  <c r="K234" i="2"/>
  <c r="E238" i="2" s="1"/>
  <c r="K236" i="2"/>
  <c r="H238" i="2" s="1"/>
  <c r="H234" i="2"/>
  <c r="E236" i="2" s="1"/>
  <c r="N224" i="2"/>
  <c r="E230" i="2" s="1"/>
  <c r="N226" i="2"/>
  <c r="H230" i="2" s="1"/>
  <c r="N228" i="2"/>
  <c r="K230" i="2" s="1"/>
  <c r="K224" i="2"/>
  <c r="E228" i="2" s="1"/>
  <c r="K226" i="2"/>
  <c r="H228" i="2" s="1"/>
  <c r="H224" i="2"/>
  <c r="E226" i="2" s="1"/>
  <c r="N214" i="2"/>
  <c r="E220" i="2" s="1"/>
  <c r="N216" i="2"/>
  <c r="H220" i="2" s="1"/>
  <c r="N218" i="2"/>
  <c r="K220" i="2" s="1"/>
  <c r="K214" i="2"/>
  <c r="E218" i="2" s="1"/>
  <c r="K216" i="2"/>
  <c r="H218" i="2" s="1"/>
  <c r="H214" i="2"/>
  <c r="E216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D330" i="2"/>
  <c r="I332" i="2"/>
  <c r="P314" i="2" l="1"/>
  <c r="AI8" i="2"/>
  <c r="AI7" i="2"/>
  <c r="AI9" i="2"/>
  <c r="AI16" i="2"/>
  <c r="AI14" i="2"/>
  <c r="AI18" i="2"/>
  <c r="AI15" i="2"/>
  <c r="AI19" i="2"/>
  <c r="D57" i="4"/>
  <c r="G35" i="4"/>
  <c r="G19" i="4"/>
  <c r="E39" i="4"/>
  <c r="P302" i="2"/>
  <c r="D44" i="4"/>
  <c r="O7" i="6" s="1"/>
  <c r="D37" i="4"/>
  <c r="AP227" i="2"/>
  <c r="AQ227" i="2"/>
  <c r="AQ225" i="2"/>
  <c r="AP225" i="2"/>
  <c r="AQ224" i="2"/>
  <c r="AP224" i="2"/>
  <c r="AQ229" i="2"/>
  <c r="AP229" i="2"/>
  <c r="AP226" i="2"/>
  <c r="AQ226" i="2"/>
  <c r="AQ228" i="2"/>
  <c r="AP228" i="2"/>
  <c r="AI218" i="2"/>
  <c r="AQ218" i="2"/>
  <c r="AP218" i="2"/>
  <c r="AI214" i="2"/>
  <c r="AQ214" i="2"/>
  <c r="AP214" i="2"/>
  <c r="AQ216" i="2"/>
  <c r="AP216" i="2"/>
  <c r="AQ219" i="2"/>
  <c r="AP219" i="2"/>
  <c r="AQ217" i="2"/>
  <c r="AP217" i="2"/>
  <c r="AI215" i="2"/>
  <c r="AP215" i="2"/>
  <c r="AQ215" i="2"/>
  <c r="AP183" i="2"/>
  <c r="AQ183" i="2"/>
  <c r="AP184" i="2"/>
  <c r="AQ184" i="2"/>
  <c r="AQ187" i="2"/>
  <c r="AP187" i="2"/>
  <c r="AQ182" i="2"/>
  <c r="AP182" i="2"/>
  <c r="AQ186" i="2"/>
  <c r="AP186" i="2"/>
  <c r="AQ185" i="2"/>
  <c r="AP185" i="2"/>
  <c r="AQ173" i="2"/>
  <c r="AP173" i="2"/>
  <c r="AP175" i="2"/>
  <c r="AQ175" i="2"/>
  <c r="AQ176" i="2"/>
  <c r="AP176" i="2"/>
  <c r="AQ172" i="2"/>
  <c r="AP172" i="2"/>
  <c r="AQ174" i="2"/>
  <c r="AP174" i="2"/>
  <c r="AQ177" i="2"/>
  <c r="AP177" i="2"/>
  <c r="AQ140" i="2"/>
  <c r="AP140" i="2"/>
  <c r="AP142" i="2"/>
  <c r="AQ142" i="2"/>
  <c r="AQ144" i="2"/>
  <c r="AP144" i="2"/>
  <c r="AQ141" i="2"/>
  <c r="AP141" i="2"/>
  <c r="AQ143" i="2"/>
  <c r="AP143" i="2"/>
  <c r="AP145" i="2"/>
  <c r="AQ145" i="2"/>
  <c r="AQ130" i="2"/>
  <c r="AP130" i="2"/>
  <c r="AQ132" i="2"/>
  <c r="AP132" i="2"/>
  <c r="AP134" i="2"/>
  <c r="AQ134" i="2"/>
  <c r="AQ131" i="2"/>
  <c r="AP131" i="2"/>
  <c r="AP133" i="2"/>
  <c r="AQ133" i="2"/>
  <c r="AQ135" i="2"/>
  <c r="AP135" i="2"/>
  <c r="AQ98" i="2"/>
  <c r="AP98" i="2"/>
  <c r="AP100" i="2"/>
  <c r="AQ100" i="2"/>
  <c r="AQ102" i="2"/>
  <c r="AP102" i="2"/>
  <c r="AP99" i="2"/>
  <c r="AQ99" i="2"/>
  <c r="AQ101" i="2"/>
  <c r="AP101" i="2"/>
  <c r="AP103" i="2"/>
  <c r="AQ103" i="2"/>
  <c r="AQ88" i="2"/>
  <c r="AP88" i="2"/>
  <c r="AQ90" i="2"/>
  <c r="AP90" i="2"/>
  <c r="AQ92" i="2"/>
  <c r="AP92" i="2"/>
  <c r="AQ89" i="2"/>
  <c r="AP89" i="2"/>
  <c r="AP91" i="2"/>
  <c r="AQ91" i="2"/>
  <c r="AQ93" i="2"/>
  <c r="AP93" i="2"/>
  <c r="AP56" i="2"/>
  <c r="AQ56" i="2"/>
  <c r="AQ60" i="2"/>
  <c r="AP60" i="2"/>
  <c r="AQ57" i="2"/>
  <c r="AP57" i="2"/>
  <c r="AP59" i="2"/>
  <c r="AQ59" i="2"/>
  <c r="AQ61" i="2"/>
  <c r="AP61" i="2"/>
  <c r="AQ58" i="2"/>
  <c r="AP58" i="2"/>
  <c r="AQ46" i="2"/>
  <c r="AP46" i="2"/>
  <c r="AQ48" i="2"/>
  <c r="AP48" i="2"/>
  <c r="AQ50" i="2"/>
  <c r="AP50" i="2"/>
  <c r="AQ47" i="2"/>
  <c r="AP47" i="2"/>
  <c r="AP49" i="2"/>
  <c r="AQ49" i="2"/>
  <c r="AQ51" i="2"/>
  <c r="AP51" i="2"/>
  <c r="AQ14" i="2"/>
  <c r="AP14" i="2"/>
  <c r="AP16" i="2"/>
  <c r="AQ16" i="2"/>
  <c r="AQ18" i="2"/>
  <c r="AP18" i="2"/>
  <c r="AP15" i="2"/>
  <c r="AQ15" i="2"/>
  <c r="AQ17" i="2"/>
  <c r="AP17" i="2"/>
  <c r="AP19" i="2"/>
  <c r="AQ19" i="2"/>
  <c r="AQ8" i="2"/>
  <c r="AP8" i="2"/>
  <c r="AQ5" i="2"/>
  <c r="AP5" i="2"/>
  <c r="AQ7" i="2"/>
  <c r="AP7" i="2"/>
  <c r="AQ9" i="2"/>
  <c r="AP9" i="2"/>
  <c r="AP4" i="2"/>
  <c r="AQ4" i="2"/>
  <c r="AQ6" i="2"/>
  <c r="AP6" i="2"/>
  <c r="AI216" i="2"/>
  <c r="AI219" i="2"/>
  <c r="AI217" i="2"/>
  <c r="F43" i="4"/>
  <c r="D56" i="4"/>
  <c r="Q8" i="6" s="1"/>
  <c r="D45" i="4"/>
  <c r="E63" i="4"/>
  <c r="D33" i="4"/>
  <c r="D61" i="4"/>
  <c r="F27" i="4"/>
  <c r="E31" i="4"/>
  <c r="E55" i="4"/>
  <c r="D36" i="4"/>
  <c r="O6" i="6" s="1"/>
  <c r="D49" i="4"/>
  <c r="D41" i="4"/>
  <c r="D32" i="4"/>
  <c r="Q5" i="6" s="1"/>
  <c r="D25" i="4"/>
  <c r="D28" i="4"/>
  <c r="O5" i="6" s="1"/>
  <c r="D16" i="4"/>
  <c r="Q3" i="6" s="1"/>
  <c r="D8" i="4"/>
  <c r="Q2" i="6" s="1"/>
  <c r="D12" i="4"/>
  <c r="O3" i="6" s="1"/>
  <c r="D9" i="4"/>
  <c r="D29" i="4"/>
  <c r="D17" i="4"/>
  <c r="D24" i="4"/>
  <c r="Q4" i="6" s="1"/>
  <c r="D53" i="4"/>
  <c r="F11" i="4"/>
  <c r="D21" i="4"/>
  <c r="D52" i="4"/>
  <c r="O8" i="6" s="1"/>
  <c r="D48" i="4"/>
  <c r="Q7" i="6" s="1"/>
  <c r="D64" i="4"/>
  <c r="Q9" i="6" s="1"/>
  <c r="E7" i="4"/>
  <c r="E23" i="4"/>
  <c r="G51" i="4"/>
  <c r="D40" i="4"/>
  <c r="Q6" i="6" s="1"/>
  <c r="D65" i="4"/>
  <c r="D20" i="4"/>
  <c r="O4" i="6" s="1"/>
  <c r="P312" i="2"/>
  <c r="R322" i="2"/>
  <c r="I256" i="2"/>
  <c r="D258" i="2" s="1"/>
  <c r="G256" i="2"/>
  <c r="F258" i="2" s="1"/>
  <c r="AG267" i="2"/>
  <c r="L268" i="2" s="1"/>
  <c r="G270" i="2" s="1"/>
  <c r="AE267" i="2"/>
  <c r="J268" i="2" s="1"/>
  <c r="I270" i="2" s="1"/>
  <c r="AG271" i="2"/>
  <c r="J266" i="2" s="1"/>
  <c r="F270" i="2" s="1"/>
  <c r="AE271" i="2"/>
  <c r="L266" i="2" s="1"/>
  <c r="D270" i="2" s="1"/>
  <c r="AG279" i="2"/>
  <c r="I276" i="2" s="1"/>
  <c r="D278" i="2" s="1"/>
  <c r="AE279" i="2"/>
  <c r="G276" i="2" s="1"/>
  <c r="F278" i="2" s="1"/>
  <c r="L258" i="2"/>
  <c r="G260" i="2" s="1"/>
  <c r="J258" i="2"/>
  <c r="I260" i="2" s="1"/>
  <c r="J256" i="2"/>
  <c r="F260" i="2" s="1"/>
  <c r="L256" i="2"/>
  <c r="D260" i="2" s="1"/>
  <c r="AG269" i="2"/>
  <c r="I266" i="2" s="1"/>
  <c r="D268" i="2" s="1"/>
  <c r="AE269" i="2"/>
  <c r="G266" i="2" s="1"/>
  <c r="F268" i="2" s="1"/>
  <c r="AG289" i="2"/>
  <c r="I286" i="2" s="1"/>
  <c r="D288" i="2" s="1"/>
  <c r="AE289" i="2"/>
  <c r="G286" i="2" s="1"/>
  <c r="F288" i="2" s="1"/>
  <c r="R308" i="2"/>
  <c r="O256" i="2"/>
  <c r="D262" i="2" s="1"/>
  <c r="M256" i="2"/>
  <c r="F262" i="2" s="1"/>
  <c r="M260" i="2"/>
  <c r="L262" i="2" s="1"/>
  <c r="O260" i="2"/>
  <c r="J262" i="2" s="1"/>
  <c r="O258" i="2"/>
  <c r="G262" i="2" s="1"/>
  <c r="M258" i="2"/>
  <c r="I262" i="2" s="1"/>
  <c r="AG266" i="2"/>
  <c r="O266" i="2" s="1"/>
  <c r="D272" i="2" s="1"/>
  <c r="AE266" i="2"/>
  <c r="M266" i="2" s="1"/>
  <c r="F272" i="2" s="1"/>
  <c r="AG268" i="2"/>
  <c r="M270" i="2" s="1"/>
  <c r="L272" i="2" s="1"/>
  <c r="AE268" i="2"/>
  <c r="O270" i="2" s="1"/>
  <c r="J272" i="2" s="1"/>
  <c r="AG270" i="2"/>
  <c r="O268" i="2" s="1"/>
  <c r="G272" i="2" s="1"/>
  <c r="AE270" i="2"/>
  <c r="M268" i="2" s="1"/>
  <c r="I272" i="2" s="1"/>
  <c r="AE224" i="2"/>
  <c r="M224" i="2" s="1"/>
  <c r="F230" i="2" s="1"/>
  <c r="AG224" i="2"/>
  <c r="O224" i="2" s="1"/>
  <c r="D230" i="2" s="1"/>
  <c r="AG226" i="2"/>
  <c r="M228" i="2" s="1"/>
  <c r="L230" i="2" s="1"/>
  <c r="AE226" i="2"/>
  <c r="O228" i="2" s="1"/>
  <c r="J230" i="2" s="1"/>
  <c r="AE228" i="2"/>
  <c r="M226" i="2" s="1"/>
  <c r="I230" i="2" s="1"/>
  <c r="AG228" i="2"/>
  <c r="O226" i="2" s="1"/>
  <c r="G230" i="2" s="1"/>
  <c r="AE227" i="2"/>
  <c r="G224" i="2" s="1"/>
  <c r="F226" i="2" s="1"/>
  <c r="AG227" i="2"/>
  <c r="I224" i="2" s="1"/>
  <c r="D226" i="2" s="1"/>
  <c r="AE229" i="2"/>
  <c r="L224" i="2" s="1"/>
  <c r="D228" i="2" s="1"/>
  <c r="AG229" i="2"/>
  <c r="J224" i="2" s="1"/>
  <c r="F228" i="2" s="1"/>
  <c r="AE225" i="2"/>
  <c r="J226" i="2" s="1"/>
  <c r="I228" i="2" s="1"/>
  <c r="AG225" i="2"/>
  <c r="L226" i="2" s="1"/>
  <c r="G228" i="2" s="1"/>
  <c r="AE214" i="2"/>
  <c r="M214" i="2" s="1"/>
  <c r="F220" i="2" s="1"/>
  <c r="AG214" i="2"/>
  <c r="O214" i="2" s="1"/>
  <c r="D220" i="2" s="1"/>
  <c r="AE216" i="2"/>
  <c r="O218" i="2" s="1"/>
  <c r="J220" i="2" s="1"/>
  <c r="AG216" i="2"/>
  <c r="M218" i="2" s="1"/>
  <c r="L220" i="2" s="1"/>
  <c r="AE219" i="2"/>
  <c r="L214" i="2" s="1"/>
  <c r="D218" i="2" s="1"/>
  <c r="AG219" i="2"/>
  <c r="J214" i="2" s="1"/>
  <c r="F218" i="2" s="1"/>
  <c r="AE218" i="2"/>
  <c r="M216" i="2" s="1"/>
  <c r="I220" i="2" s="1"/>
  <c r="AG218" i="2"/>
  <c r="O216" i="2" s="1"/>
  <c r="G220" i="2" s="1"/>
  <c r="AE217" i="2"/>
  <c r="G214" i="2" s="1"/>
  <c r="AG217" i="2"/>
  <c r="I214" i="2" s="1"/>
  <c r="AE215" i="2"/>
  <c r="J216" i="2" s="1"/>
  <c r="I218" i="2" s="1"/>
  <c r="AG215" i="2"/>
  <c r="L216" i="2" s="1"/>
  <c r="G218" i="2" s="1"/>
  <c r="AE182" i="2"/>
  <c r="M182" i="2" s="1"/>
  <c r="F188" i="2" s="1"/>
  <c r="AG182" i="2"/>
  <c r="O182" i="2" s="1"/>
  <c r="D188" i="2" s="1"/>
  <c r="AG185" i="2"/>
  <c r="I182" i="2" s="1"/>
  <c r="D184" i="2" s="1"/>
  <c r="AE185" i="2"/>
  <c r="G182" i="2" s="1"/>
  <c r="F184" i="2" s="1"/>
  <c r="AE184" i="2"/>
  <c r="O186" i="2" s="1"/>
  <c r="J188" i="2" s="1"/>
  <c r="AG184" i="2"/>
  <c r="M186" i="2" s="1"/>
  <c r="L188" i="2" s="1"/>
  <c r="AE183" i="2"/>
  <c r="J184" i="2" s="1"/>
  <c r="I186" i="2" s="1"/>
  <c r="AG183" i="2"/>
  <c r="L184" i="2" s="1"/>
  <c r="G186" i="2" s="1"/>
  <c r="AG186" i="2"/>
  <c r="O184" i="2" s="1"/>
  <c r="G188" i="2" s="1"/>
  <c r="AE186" i="2"/>
  <c r="M184" i="2" s="1"/>
  <c r="I188" i="2" s="1"/>
  <c r="AE187" i="2"/>
  <c r="L182" i="2" s="1"/>
  <c r="D186" i="2" s="1"/>
  <c r="AG187" i="2"/>
  <c r="J182" i="2" s="1"/>
  <c r="F186" i="2" s="1"/>
  <c r="AE176" i="2"/>
  <c r="M174" i="2" s="1"/>
  <c r="I178" i="2" s="1"/>
  <c r="AG176" i="2"/>
  <c r="O174" i="2" s="1"/>
  <c r="G178" i="2" s="1"/>
  <c r="AE172" i="2"/>
  <c r="M172" i="2" s="1"/>
  <c r="F178" i="2" s="1"/>
  <c r="AG172" i="2"/>
  <c r="O172" i="2" s="1"/>
  <c r="D178" i="2" s="1"/>
  <c r="AE174" i="2"/>
  <c r="O176" i="2" s="1"/>
  <c r="J178" i="2" s="1"/>
  <c r="AG174" i="2"/>
  <c r="M176" i="2" s="1"/>
  <c r="L178" i="2" s="1"/>
  <c r="AG177" i="2"/>
  <c r="J172" i="2" s="1"/>
  <c r="F176" i="2" s="1"/>
  <c r="AE177" i="2"/>
  <c r="L172" i="2" s="1"/>
  <c r="D176" i="2" s="1"/>
  <c r="AE173" i="2"/>
  <c r="J174" i="2" s="1"/>
  <c r="I176" i="2" s="1"/>
  <c r="AG173" i="2"/>
  <c r="L174" i="2" s="1"/>
  <c r="G176" i="2" s="1"/>
  <c r="AE175" i="2"/>
  <c r="G172" i="2" s="1"/>
  <c r="F174" i="2" s="1"/>
  <c r="AG175" i="2"/>
  <c r="I172" i="2" s="1"/>
  <c r="D174" i="2" s="1"/>
  <c r="AE141" i="2"/>
  <c r="J142" i="2" s="1"/>
  <c r="I144" i="2" s="1"/>
  <c r="AG141" i="2"/>
  <c r="L142" i="2" s="1"/>
  <c r="G144" i="2" s="1"/>
  <c r="AG143" i="2"/>
  <c r="I140" i="2" s="1"/>
  <c r="D142" i="2" s="1"/>
  <c r="G140" i="2"/>
  <c r="F142" i="2" s="1"/>
  <c r="AE145" i="2"/>
  <c r="L140" i="2" s="1"/>
  <c r="D144" i="2" s="1"/>
  <c r="AG145" i="2"/>
  <c r="J140" i="2" s="1"/>
  <c r="F144" i="2" s="1"/>
  <c r="AE140" i="2"/>
  <c r="M140" i="2" s="1"/>
  <c r="F146" i="2" s="1"/>
  <c r="AG140" i="2"/>
  <c r="O140" i="2" s="1"/>
  <c r="D146" i="2" s="1"/>
  <c r="AG142" i="2"/>
  <c r="M144" i="2" s="1"/>
  <c r="L146" i="2" s="1"/>
  <c r="AE142" i="2"/>
  <c r="O144" i="2" s="1"/>
  <c r="J146" i="2" s="1"/>
  <c r="AE144" i="2"/>
  <c r="M142" i="2" s="1"/>
  <c r="I146" i="2" s="1"/>
  <c r="AG144" i="2"/>
  <c r="O142" i="2" s="1"/>
  <c r="G146" i="2" s="1"/>
  <c r="AE130" i="2"/>
  <c r="M130" i="2" s="1"/>
  <c r="F136" i="2" s="1"/>
  <c r="AG130" i="2"/>
  <c r="O130" i="2" s="1"/>
  <c r="D136" i="2" s="1"/>
  <c r="AE132" i="2"/>
  <c r="O134" i="2" s="1"/>
  <c r="J136" i="2" s="1"/>
  <c r="AG132" i="2"/>
  <c r="M134" i="2" s="1"/>
  <c r="L136" i="2" s="1"/>
  <c r="AE134" i="2"/>
  <c r="M132" i="2" s="1"/>
  <c r="I136" i="2" s="1"/>
  <c r="AG134" i="2"/>
  <c r="O132" i="2" s="1"/>
  <c r="G136" i="2" s="1"/>
  <c r="AE131" i="2"/>
  <c r="J132" i="2" s="1"/>
  <c r="I134" i="2" s="1"/>
  <c r="AG131" i="2"/>
  <c r="L132" i="2" s="1"/>
  <c r="G134" i="2" s="1"/>
  <c r="AE133" i="2"/>
  <c r="G130" i="2" s="1"/>
  <c r="F132" i="2" s="1"/>
  <c r="AG133" i="2"/>
  <c r="I130" i="2" s="1"/>
  <c r="D132" i="2" s="1"/>
  <c r="AE135" i="2"/>
  <c r="L130" i="2" s="1"/>
  <c r="D134" i="2" s="1"/>
  <c r="AG135" i="2"/>
  <c r="J130" i="2" s="1"/>
  <c r="F134" i="2" s="1"/>
  <c r="AG98" i="2"/>
  <c r="O98" i="2" s="1"/>
  <c r="D104" i="2" s="1"/>
  <c r="AE98" i="2"/>
  <c r="M98" i="2" s="1"/>
  <c r="F104" i="2" s="1"/>
  <c r="AE100" i="2"/>
  <c r="O102" i="2" s="1"/>
  <c r="J104" i="2" s="1"/>
  <c r="AG100" i="2"/>
  <c r="M102" i="2" s="1"/>
  <c r="L104" i="2" s="1"/>
  <c r="AG102" i="2"/>
  <c r="O100" i="2" s="1"/>
  <c r="G104" i="2" s="1"/>
  <c r="AE102" i="2"/>
  <c r="M100" i="2" s="1"/>
  <c r="I104" i="2" s="1"/>
  <c r="AG99" i="2"/>
  <c r="L100" i="2" s="1"/>
  <c r="G102" i="2" s="1"/>
  <c r="AE99" i="2"/>
  <c r="J100" i="2" s="1"/>
  <c r="I102" i="2" s="1"/>
  <c r="AE101" i="2"/>
  <c r="G98" i="2" s="1"/>
  <c r="F100" i="2" s="1"/>
  <c r="AG101" i="2"/>
  <c r="I98" i="2" s="1"/>
  <c r="D100" i="2" s="1"/>
  <c r="AG103" i="2"/>
  <c r="J98" i="2" s="1"/>
  <c r="F102" i="2" s="1"/>
  <c r="AE103" i="2"/>
  <c r="L98" i="2" s="1"/>
  <c r="D102" i="2" s="1"/>
  <c r="M88" i="2"/>
  <c r="F94" i="2" s="1"/>
  <c r="AG88" i="2"/>
  <c r="O88" i="2" s="1"/>
  <c r="D94" i="2" s="1"/>
  <c r="AE90" i="2"/>
  <c r="O92" i="2" s="1"/>
  <c r="J94" i="2" s="1"/>
  <c r="AG90" i="2"/>
  <c r="M92" i="2" s="1"/>
  <c r="L94" i="2" s="1"/>
  <c r="AE92" i="2"/>
  <c r="M90" i="2" s="1"/>
  <c r="I94" i="2" s="1"/>
  <c r="AG92" i="2"/>
  <c r="O90" i="2" s="1"/>
  <c r="G94" i="2" s="1"/>
  <c r="J90" i="2"/>
  <c r="I92" i="2" s="1"/>
  <c r="AG89" i="2"/>
  <c r="L90" i="2" s="1"/>
  <c r="G92" i="2" s="1"/>
  <c r="AE91" i="2"/>
  <c r="G88" i="2" s="1"/>
  <c r="F90" i="2" s="1"/>
  <c r="AG91" i="2"/>
  <c r="I88" i="2" s="1"/>
  <c r="D90" i="2" s="1"/>
  <c r="AE93" i="2"/>
  <c r="L88" i="2" s="1"/>
  <c r="D92" i="2" s="1"/>
  <c r="AG93" i="2"/>
  <c r="J88" i="2" s="1"/>
  <c r="F92" i="2" s="1"/>
  <c r="AE57" i="2"/>
  <c r="J58" i="2" s="1"/>
  <c r="I60" i="2" s="1"/>
  <c r="AG57" i="2"/>
  <c r="L58" i="2" s="1"/>
  <c r="G60" i="2" s="1"/>
  <c r="AG59" i="2"/>
  <c r="I56" i="2" s="1"/>
  <c r="D58" i="2" s="1"/>
  <c r="AE59" i="2"/>
  <c r="G56" i="2" s="1"/>
  <c r="F58" i="2" s="1"/>
  <c r="AE61" i="2"/>
  <c r="L56" i="2" s="1"/>
  <c r="D60" i="2" s="1"/>
  <c r="AG61" i="2"/>
  <c r="J56" i="2" s="1"/>
  <c r="F60" i="2" s="1"/>
  <c r="AE56" i="2"/>
  <c r="M56" i="2" s="1"/>
  <c r="F62" i="2" s="1"/>
  <c r="AG56" i="2"/>
  <c r="O56" i="2" s="1"/>
  <c r="D62" i="2" s="1"/>
  <c r="AG58" i="2"/>
  <c r="M60" i="2" s="1"/>
  <c r="L62" i="2" s="1"/>
  <c r="AE58" i="2"/>
  <c r="O60" i="2" s="1"/>
  <c r="J62" i="2" s="1"/>
  <c r="AE60" i="2"/>
  <c r="M58" i="2" s="1"/>
  <c r="I62" i="2" s="1"/>
  <c r="AG60" i="2"/>
  <c r="O58" i="2" s="1"/>
  <c r="G62" i="2" s="1"/>
  <c r="AE46" i="2"/>
  <c r="M46" i="2" s="1"/>
  <c r="F52" i="2" s="1"/>
  <c r="AG46" i="2"/>
  <c r="O46" i="2" s="1"/>
  <c r="D52" i="2" s="1"/>
  <c r="AG48" i="2"/>
  <c r="M50" i="2" s="1"/>
  <c r="L52" i="2" s="1"/>
  <c r="AE48" i="2"/>
  <c r="O50" i="2" s="1"/>
  <c r="J52" i="2" s="1"/>
  <c r="AG50" i="2"/>
  <c r="O48" i="2" s="1"/>
  <c r="G52" i="2" s="1"/>
  <c r="AE50" i="2"/>
  <c r="M48" i="2" s="1"/>
  <c r="I52" i="2" s="1"/>
  <c r="AG47" i="2"/>
  <c r="L48" i="2" s="1"/>
  <c r="G50" i="2" s="1"/>
  <c r="AE47" i="2"/>
  <c r="J48" i="2" s="1"/>
  <c r="I50" i="2" s="1"/>
  <c r="AG49" i="2"/>
  <c r="I46" i="2" s="1"/>
  <c r="D48" i="2" s="1"/>
  <c r="AE49" i="2"/>
  <c r="G46" i="2" s="1"/>
  <c r="F48" i="2" s="1"/>
  <c r="AG51" i="2"/>
  <c r="J46" i="2" s="1"/>
  <c r="F50" i="2" s="1"/>
  <c r="AE51" i="2"/>
  <c r="L46" i="2" s="1"/>
  <c r="D50" i="2" s="1"/>
  <c r="AE15" i="2"/>
  <c r="J16" i="2" s="1"/>
  <c r="I18" i="2" s="1"/>
  <c r="AG15" i="2"/>
  <c r="L16" i="2" s="1"/>
  <c r="G18" i="2" s="1"/>
  <c r="AE17" i="2"/>
  <c r="G14" i="2" s="1"/>
  <c r="F16" i="2" s="1"/>
  <c r="AG17" i="2"/>
  <c r="I14" i="2" s="1"/>
  <c r="D16" i="2" s="1"/>
  <c r="AG19" i="2"/>
  <c r="J14" i="2" s="1"/>
  <c r="F18" i="2" s="1"/>
  <c r="AE19" i="2"/>
  <c r="L14" i="2" s="1"/>
  <c r="D18" i="2" s="1"/>
  <c r="AG6" i="2"/>
  <c r="M8" i="2" s="1"/>
  <c r="L10" i="2" s="1"/>
  <c r="AE6" i="2"/>
  <c r="O8" i="2" s="1"/>
  <c r="J10" i="2" s="1"/>
  <c r="AE4" i="2"/>
  <c r="M4" i="2" s="1"/>
  <c r="F10" i="2" s="1"/>
  <c r="AG4" i="2"/>
  <c r="O4" i="2" s="1"/>
  <c r="D10" i="2" s="1"/>
  <c r="AE9" i="2"/>
  <c r="L4" i="2" s="1"/>
  <c r="D8" i="2" s="1"/>
  <c r="AG9" i="2"/>
  <c r="J4" i="2" s="1"/>
  <c r="F8" i="2" s="1"/>
  <c r="R310" i="2"/>
  <c r="P318" i="2"/>
  <c r="AG16" i="2"/>
  <c r="M18" i="2" s="1"/>
  <c r="L20" i="2" s="1"/>
  <c r="AE16" i="2"/>
  <c r="O18" i="2" s="1"/>
  <c r="J20" i="2" s="1"/>
  <c r="AE14" i="2"/>
  <c r="M14" i="2" s="1"/>
  <c r="F20" i="2" s="1"/>
  <c r="AG14" i="2"/>
  <c r="O14" i="2" s="1"/>
  <c r="D20" i="2" s="1"/>
  <c r="AE18" i="2"/>
  <c r="M16" i="2" s="1"/>
  <c r="I20" i="2" s="1"/>
  <c r="AG18" i="2"/>
  <c r="O16" i="2" s="1"/>
  <c r="G20" i="2" s="1"/>
  <c r="AG5" i="2"/>
  <c r="L6" i="2" s="1"/>
  <c r="G8" i="2" s="1"/>
  <c r="AE5" i="2"/>
  <c r="J6" i="2" s="1"/>
  <c r="I8" i="2" s="1"/>
  <c r="AE7" i="2"/>
  <c r="G4" i="2" s="1"/>
  <c r="F6" i="2" s="1"/>
  <c r="AG7" i="2"/>
  <c r="I4" i="2" s="1"/>
  <c r="AG8" i="2"/>
  <c r="O6" i="2" s="1"/>
  <c r="G10" i="2" s="1"/>
  <c r="AE8" i="2"/>
  <c r="M6" i="2" s="1"/>
  <c r="I10" i="2" s="1"/>
  <c r="D4" i="4"/>
  <c r="O2" i="6" s="1"/>
  <c r="D5" i="4"/>
  <c r="S314" i="2"/>
  <c r="R314" i="2"/>
  <c r="D300" i="2"/>
  <c r="P300" i="2" s="1"/>
  <c r="R298" i="2"/>
  <c r="S298" i="2"/>
  <c r="I312" i="2"/>
  <c r="R312" i="2" s="1"/>
  <c r="P310" i="2"/>
  <c r="S304" i="2"/>
  <c r="R324" i="2"/>
  <c r="Y269" i="2"/>
  <c r="Y328" i="2"/>
  <c r="W102" i="2"/>
  <c r="W308" i="2"/>
  <c r="Y266" i="2"/>
  <c r="Y142" i="2"/>
  <c r="Y130" i="2"/>
  <c r="Y257" i="2"/>
  <c r="W328" i="2"/>
  <c r="Y333" i="2"/>
  <c r="Y311" i="2"/>
  <c r="W58" i="2"/>
  <c r="W260" i="2"/>
  <c r="W174" i="2"/>
  <c r="W144" i="2"/>
  <c r="Y185" i="2"/>
  <c r="Y226" i="2"/>
  <c r="W9" i="2"/>
  <c r="W229" i="2"/>
  <c r="W185" i="2"/>
  <c r="W183" i="2"/>
  <c r="Y261" i="2"/>
  <c r="W18" i="2"/>
  <c r="Y5" i="2"/>
  <c r="W133" i="2"/>
  <c r="Y102" i="2"/>
  <c r="W323" i="2"/>
  <c r="W132" i="2"/>
  <c r="W15" i="2"/>
  <c r="Y56" i="2"/>
  <c r="W101" i="2"/>
  <c r="W259" i="2"/>
  <c r="W287" i="2"/>
  <c r="W98" i="2"/>
  <c r="W322" i="2"/>
  <c r="W280" i="2"/>
  <c r="Y259" i="2"/>
  <c r="Y229" i="2"/>
  <c r="W93" i="2"/>
  <c r="Y49" i="2"/>
  <c r="W279" i="2"/>
  <c r="W99" i="2"/>
  <c r="Y135" i="2"/>
  <c r="Y132" i="2"/>
  <c r="Y173" i="2"/>
  <c r="W329" i="2"/>
  <c r="W298" i="2"/>
  <c r="W269" i="2"/>
  <c r="W100" i="2"/>
  <c r="W224" i="2"/>
  <c r="W48" i="2"/>
  <c r="Y258" i="2"/>
  <c r="W50" i="2"/>
  <c r="Y46" i="2"/>
  <c r="Y58" i="2"/>
  <c r="Y218" i="2"/>
  <c r="Y47" i="2"/>
  <c r="Y303" i="2"/>
  <c r="W141" i="2"/>
  <c r="W216" i="2"/>
  <c r="Y90" i="2"/>
  <c r="W266" i="2"/>
  <c r="Y332" i="2"/>
  <c r="Y174" i="2"/>
  <c r="W5" i="2"/>
  <c r="W312" i="2"/>
  <c r="W176" i="2"/>
  <c r="W228" i="2"/>
  <c r="Y16" i="2"/>
  <c r="W19" i="2"/>
  <c r="Y175" i="2"/>
  <c r="Y301" i="2"/>
  <c r="Y227" i="2"/>
  <c r="Y256" i="2"/>
  <c r="Y308" i="2"/>
  <c r="W59" i="2"/>
  <c r="Y100" i="2"/>
  <c r="Y312" i="2"/>
  <c r="Y320" i="2"/>
  <c r="W57" i="2"/>
  <c r="W286" i="2"/>
  <c r="W276" i="2"/>
  <c r="W321" i="2"/>
  <c r="Y299" i="2"/>
  <c r="Y61" i="2"/>
  <c r="Y141" i="2"/>
  <c r="Y313" i="2"/>
  <c r="W268" i="2"/>
  <c r="W175" i="2"/>
  <c r="W182" i="2"/>
  <c r="W214" i="2"/>
  <c r="W92" i="2"/>
  <c r="W103" i="2"/>
  <c r="W60" i="2"/>
  <c r="W318" i="2"/>
  <c r="W184" i="2"/>
  <c r="Y182" i="2"/>
  <c r="W17" i="2"/>
  <c r="W14" i="2"/>
  <c r="Y186" i="2"/>
  <c r="Y88" i="2"/>
  <c r="W90" i="2"/>
  <c r="Y145" i="2"/>
  <c r="W140" i="2"/>
  <c r="Y216" i="2"/>
  <c r="Y215" i="2"/>
  <c r="Y330" i="2"/>
  <c r="W333" i="2"/>
  <c r="Y302" i="2"/>
  <c r="Y329" i="2"/>
  <c r="W270" i="2"/>
  <c r="Y18" i="2"/>
  <c r="Y14" i="2"/>
  <c r="W16" i="2"/>
  <c r="W142" i="2"/>
  <c r="Y140" i="2"/>
  <c r="W300" i="2"/>
  <c r="W91" i="2"/>
  <c r="W88" i="2"/>
  <c r="Y93" i="2"/>
  <c r="W271" i="2"/>
  <c r="Y267" i="2"/>
  <c r="W313" i="2"/>
  <c r="Y309" i="2"/>
  <c r="Y291" i="2"/>
  <c r="W217" i="2"/>
  <c r="W332" i="2"/>
  <c r="Y48" i="2"/>
  <c r="W258" i="2"/>
  <c r="W135" i="2"/>
  <c r="W8" i="2"/>
  <c r="Y300" i="2"/>
  <c r="Y57" i="2"/>
  <c r="W277" i="2"/>
  <c r="W290" i="2"/>
  <c r="W319" i="2"/>
  <c r="W89" i="2"/>
  <c r="W299" i="2"/>
  <c r="W218" i="2"/>
  <c r="Y217" i="2"/>
  <c r="Y172" i="2"/>
  <c r="W172" i="2"/>
  <c r="L334" i="2"/>
  <c r="S334" i="2" s="1"/>
  <c r="P332" i="2"/>
  <c r="P334" i="2"/>
  <c r="R318" i="2"/>
  <c r="S318" i="2"/>
  <c r="Y184" i="2"/>
  <c r="W187" i="2"/>
  <c r="Y183" i="2"/>
  <c r="R304" i="2"/>
  <c r="F300" i="2"/>
  <c r="P298" i="2"/>
  <c r="Y8" i="2"/>
  <c r="W6" i="2"/>
  <c r="G324" i="2"/>
  <c r="P324" i="2" s="1"/>
  <c r="R320" i="2"/>
  <c r="S310" i="2"/>
  <c r="P330" i="2"/>
  <c r="S330" i="2"/>
  <c r="I302" i="2"/>
  <c r="R302" i="2" s="1"/>
  <c r="P322" i="2"/>
  <c r="S322" i="2"/>
  <c r="S328" i="2"/>
  <c r="F59" i="4"/>
  <c r="R328" i="2"/>
  <c r="D320" i="2"/>
  <c r="P304" i="2"/>
  <c r="S308" i="2"/>
  <c r="P308" i="2"/>
  <c r="F332" i="2"/>
  <c r="R332" i="2" s="1"/>
  <c r="P328" i="2"/>
  <c r="W4" i="2"/>
  <c r="Y9" i="2"/>
  <c r="W49" i="2"/>
  <c r="Y51" i="2"/>
  <c r="W131" i="2"/>
  <c r="Y133" i="2"/>
  <c r="W134" i="2"/>
  <c r="W226" i="2"/>
  <c r="Y224" i="2"/>
  <c r="Y228" i="2"/>
  <c r="Y318" i="2"/>
  <c r="Y322" i="2"/>
  <c r="R330" i="2"/>
  <c r="D60" i="4"/>
  <c r="O9" i="6" s="1"/>
  <c r="E47" i="4"/>
  <c r="D13" i="4"/>
  <c r="E30" i="4" l="1"/>
  <c r="AB247" i="2"/>
  <c r="AB237" i="2"/>
  <c r="AD247" i="2"/>
  <c r="AC247" i="2"/>
  <c r="AA247" i="2"/>
  <c r="Z247" i="2"/>
  <c r="AD237" i="2"/>
  <c r="AC237" i="2"/>
  <c r="AA237" i="2"/>
  <c r="Z237" i="2"/>
  <c r="E62" i="4"/>
  <c r="Q14" i="6" s="1"/>
  <c r="E46" i="4"/>
  <c r="Q13" i="6" s="1"/>
  <c r="E22" i="4"/>
  <c r="AR228" i="2"/>
  <c r="AR229" i="2"/>
  <c r="AR131" i="2"/>
  <c r="AR132" i="2"/>
  <c r="AR177" i="2"/>
  <c r="AR172" i="2"/>
  <c r="AR141" i="2"/>
  <c r="AR135" i="2"/>
  <c r="AR217" i="2"/>
  <c r="AR226" i="2"/>
  <c r="AR216" i="2"/>
  <c r="AR225" i="2"/>
  <c r="AR56" i="2"/>
  <c r="AR215" i="2"/>
  <c r="AR227" i="2"/>
  <c r="AR174" i="2"/>
  <c r="AR186" i="2"/>
  <c r="AR176" i="2"/>
  <c r="AR173" i="2"/>
  <c r="AR187" i="2"/>
  <c r="AR144" i="2"/>
  <c r="AR143" i="2"/>
  <c r="AR140" i="2"/>
  <c r="AR130" i="2"/>
  <c r="AR102" i="2"/>
  <c r="AR99" i="2"/>
  <c r="AR100" i="2"/>
  <c r="AR92" i="2"/>
  <c r="AR103" i="2"/>
  <c r="AR101" i="2"/>
  <c r="AR98" i="2"/>
  <c r="AR88" i="2"/>
  <c r="AR18" i="2"/>
  <c r="AR7" i="2"/>
  <c r="AR17" i="2"/>
  <c r="AR219" i="2"/>
  <c r="AR214" i="2"/>
  <c r="AR224" i="2"/>
  <c r="AR218" i="2"/>
  <c r="AR184" i="2"/>
  <c r="AR185" i="2"/>
  <c r="AR182" i="2"/>
  <c r="AR183" i="2"/>
  <c r="AR175" i="2"/>
  <c r="AR145" i="2"/>
  <c r="AR142" i="2"/>
  <c r="AR133" i="2"/>
  <c r="AR93" i="2"/>
  <c r="AR89" i="2"/>
  <c r="AR90" i="2"/>
  <c r="AR91" i="2"/>
  <c r="AR51" i="2"/>
  <c r="AR47" i="2"/>
  <c r="AR48" i="2"/>
  <c r="AR58" i="2"/>
  <c r="AR60" i="2"/>
  <c r="AR50" i="2"/>
  <c r="AR46" i="2"/>
  <c r="AR59" i="2"/>
  <c r="AR61" i="2"/>
  <c r="AR57" i="2"/>
  <c r="AR49" i="2"/>
  <c r="AR19" i="2"/>
  <c r="AR15" i="2"/>
  <c r="AR16" i="2"/>
  <c r="AR14" i="2"/>
  <c r="AR6" i="2"/>
  <c r="AR9" i="2"/>
  <c r="AR5" i="2"/>
  <c r="AR8" i="2"/>
  <c r="AR4" i="2"/>
  <c r="AR134" i="2"/>
  <c r="S260" i="2"/>
  <c r="E6" i="4"/>
  <c r="O11" i="6" s="1"/>
  <c r="E38" i="4"/>
  <c r="O13" i="6" s="1"/>
  <c r="E54" i="4"/>
  <c r="O14" i="6" s="1"/>
  <c r="P260" i="2"/>
  <c r="S266" i="2"/>
  <c r="S312" i="2"/>
  <c r="R260" i="2"/>
  <c r="R272" i="2"/>
  <c r="S262" i="2"/>
  <c r="P268" i="2"/>
  <c r="P272" i="2"/>
  <c r="P262" i="2"/>
  <c r="R176" i="2"/>
  <c r="P178" i="2"/>
  <c r="R270" i="2"/>
  <c r="S272" i="2"/>
  <c r="P256" i="2"/>
  <c r="R256" i="2"/>
  <c r="R266" i="2"/>
  <c r="R262" i="2"/>
  <c r="S258" i="2"/>
  <c r="R258" i="2"/>
  <c r="P266" i="2"/>
  <c r="S256" i="2"/>
  <c r="P258" i="2"/>
  <c r="R228" i="2"/>
  <c r="R230" i="2"/>
  <c r="P230" i="2"/>
  <c r="P220" i="2"/>
  <c r="R214" i="2"/>
  <c r="R220" i="2"/>
  <c r="R188" i="2"/>
  <c r="P188" i="2"/>
  <c r="S186" i="2"/>
  <c r="S184" i="2"/>
  <c r="R172" i="2"/>
  <c r="S176" i="2"/>
  <c r="R178" i="2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D216" i="2"/>
  <c r="P216" i="2" s="1"/>
  <c r="R226" i="2"/>
  <c r="S224" i="2"/>
  <c r="S220" i="2"/>
  <c r="P218" i="2"/>
  <c r="S214" i="2"/>
  <c r="P224" i="2"/>
  <c r="P226" i="2"/>
  <c r="R224" i="2"/>
  <c r="S218" i="2"/>
  <c r="F216" i="2"/>
  <c r="R216" i="2" s="1"/>
  <c r="P214" i="2"/>
  <c r="R218" i="2"/>
  <c r="P176" i="2"/>
  <c r="P184" i="2"/>
  <c r="R186" i="2"/>
  <c r="R184" i="2"/>
  <c r="S182" i="2"/>
  <c r="P172" i="2"/>
  <c r="P174" i="2"/>
  <c r="P186" i="2"/>
  <c r="P182" i="2"/>
  <c r="R182" i="2"/>
  <c r="S178" i="2"/>
  <c r="S172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R334" i="2"/>
  <c r="S20" i="2"/>
  <c r="S14" i="2"/>
  <c r="R18" i="2"/>
  <c r="P20" i="2"/>
  <c r="S226" i="2"/>
  <c r="S188" i="2"/>
  <c r="S230" i="2"/>
  <c r="S18" i="2"/>
  <c r="S332" i="2"/>
  <c r="P92" i="2"/>
  <c r="R90" i="2"/>
  <c r="S16" i="2"/>
  <c r="S302" i="2"/>
  <c r="P228" i="2"/>
  <c r="S228" i="2"/>
  <c r="R174" i="2"/>
  <c r="S174" i="2"/>
  <c r="S102" i="2"/>
  <c r="P102" i="2"/>
  <c r="S324" i="2"/>
  <c r="S320" i="2"/>
  <c r="P320" i="2"/>
  <c r="P132" i="2"/>
  <c r="S132" i="2"/>
  <c r="S270" i="2"/>
  <c r="P270" i="2"/>
  <c r="S144" i="2"/>
  <c r="S136" i="2"/>
  <c r="S268" i="2"/>
  <c r="R268" i="2"/>
  <c r="R100" i="2"/>
  <c r="S100" i="2"/>
  <c r="S300" i="2"/>
  <c r="R300" i="2"/>
  <c r="P142" i="2"/>
  <c r="S142" i="2"/>
  <c r="AS226" i="2"/>
  <c r="AS230" i="2"/>
  <c r="AS4" i="2"/>
  <c r="AS102" i="2"/>
  <c r="AS184" i="2"/>
  <c r="AS134" i="2"/>
  <c r="AS144" i="2"/>
  <c r="AS174" i="2"/>
  <c r="AS20" i="2"/>
  <c r="AS16" i="2"/>
  <c r="AS46" i="2"/>
  <c r="AS188" i="2"/>
  <c r="AS186" i="2"/>
  <c r="AS48" i="2"/>
  <c r="AS220" i="2"/>
  <c r="AS132" i="2"/>
  <c r="AS146" i="2"/>
  <c r="AS224" i="2"/>
  <c r="AS178" i="2"/>
  <c r="AS6" i="2"/>
  <c r="AS216" i="2"/>
  <c r="AS56" i="2"/>
  <c r="AS18" i="2"/>
  <c r="AS104" i="2"/>
  <c r="AS10" i="2"/>
  <c r="AS14" i="2"/>
  <c r="AS8" i="2"/>
  <c r="AS228" i="2"/>
  <c r="AS142" i="2"/>
  <c r="AS52" i="2"/>
  <c r="AS182" i="2"/>
  <c r="AS218" i="2"/>
  <c r="AS60" i="2"/>
  <c r="AS94" i="2"/>
  <c r="AS62" i="2"/>
  <c r="AS50" i="2"/>
  <c r="AS176" i="2"/>
  <c r="AS172" i="2"/>
  <c r="AS100" i="2"/>
  <c r="AS88" i="2"/>
  <c r="AS98" i="2"/>
  <c r="AS214" i="2"/>
  <c r="AS140" i="2"/>
  <c r="AS136" i="2"/>
  <c r="AS90" i="2"/>
  <c r="AS58" i="2"/>
  <c r="AS92" i="2"/>
  <c r="AS130" i="2"/>
  <c r="AO260" i="2" l="1"/>
  <c r="AO230" i="2"/>
  <c r="AO270" i="2"/>
  <c r="AO266" i="2"/>
  <c r="AO268" i="2"/>
  <c r="AO272" i="2"/>
  <c r="AO256" i="2"/>
  <c r="AO258" i="2"/>
  <c r="AO262" i="2"/>
  <c r="O12" i="6"/>
  <c r="Q11" i="6"/>
  <c r="Q12" i="6"/>
  <c r="AO228" i="2"/>
  <c r="AO226" i="2"/>
  <c r="AO224" i="2"/>
  <c r="F58" i="4"/>
  <c r="F42" i="4"/>
  <c r="AO184" i="2"/>
  <c r="AO186" i="2"/>
  <c r="AO174" i="2"/>
  <c r="AO176" i="2"/>
  <c r="AO188" i="2"/>
  <c r="AO178" i="2"/>
  <c r="AO172" i="2"/>
  <c r="AO92" i="2"/>
  <c r="AO102" i="2"/>
  <c r="AO100" i="2"/>
  <c r="AO98" i="2"/>
  <c r="AO60" i="2"/>
  <c r="AO48" i="2"/>
  <c r="AO50" i="2"/>
  <c r="AO46" i="2"/>
  <c r="AO90" i="2"/>
  <c r="AO88" i="2"/>
  <c r="AO140" i="2"/>
  <c r="AO56" i="2"/>
  <c r="AO58" i="2"/>
  <c r="AO134" i="2"/>
  <c r="AO132" i="2"/>
  <c r="AO52" i="2"/>
  <c r="AO136" i="2"/>
  <c r="AO62" i="2"/>
  <c r="AO104" i="2"/>
  <c r="AO94" i="2"/>
  <c r="AO16" i="2"/>
  <c r="AO20" i="2"/>
  <c r="AO18" i="2"/>
  <c r="AO14" i="2"/>
  <c r="AO10" i="2"/>
  <c r="AO8" i="2"/>
  <c r="AO4" i="2"/>
  <c r="AO6" i="2"/>
  <c r="AO182" i="2"/>
  <c r="AO146" i="2"/>
  <c r="AO144" i="2"/>
  <c r="AO142" i="2"/>
  <c r="AO130" i="2"/>
  <c r="P6" i="2"/>
  <c r="S216" i="2"/>
  <c r="AO216" i="2" s="1"/>
  <c r="O17" i="6" l="1"/>
  <c r="Q17" i="6"/>
  <c r="F10" i="4"/>
  <c r="O16" i="6" s="1"/>
  <c r="Q21" i="6"/>
  <c r="F26" i="4"/>
  <c r="AO220" i="2"/>
  <c r="AO218" i="2"/>
  <c r="AO214" i="2"/>
  <c r="AM196" i="2"/>
  <c r="C196" i="2"/>
  <c r="C197" i="2"/>
  <c r="C151" i="2"/>
  <c r="C150" i="2"/>
  <c r="G50" i="4"/>
  <c r="Q16" i="6" l="1"/>
  <c r="G18" i="4"/>
  <c r="AI135" i="2"/>
  <c r="C209" i="2"/>
  <c r="W204" i="2" s="1"/>
  <c r="C208" i="2"/>
  <c r="AM208" i="2"/>
  <c r="C206" i="2"/>
  <c r="C207" i="2"/>
  <c r="W207" i="2" s="1"/>
  <c r="AM206" i="2"/>
  <c r="C199" i="2"/>
  <c r="Y196" i="2" s="1"/>
  <c r="C198" i="2"/>
  <c r="AM198" i="2"/>
  <c r="AM204" i="2"/>
  <c r="C204" i="2"/>
  <c r="C205" i="2"/>
  <c r="C193" i="2"/>
  <c r="C192" i="2"/>
  <c r="AM192" i="2"/>
  <c r="C203" i="2"/>
  <c r="AM202" i="2"/>
  <c r="C202" i="2"/>
  <c r="AM194" i="2"/>
  <c r="C194" i="2"/>
  <c r="C195" i="2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123" i="2"/>
  <c r="C122" i="2"/>
  <c r="C115" i="2"/>
  <c r="C114" i="2"/>
  <c r="C125" i="2"/>
  <c r="C124" i="2"/>
  <c r="C113" i="2"/>
  <c r="C112" i="2"/>
  <c r="C109" i="2"/>
  <c r="Y113" i="2" s="1"/>
  <c r="C108" i="2"/>
  <c r="C119" i="2"/>
  <c r="W118" i="2" s="1"/>
  <c r="C118" i="2"/>
  <c r="C111" i="2"/>
  <c r="W112" i="2" s="1"/>
  <c r="C110" i="2"/>
  <c r="C121" i="2"/>
  <c r="W122" i="2" s="1"/>
  <c r="C12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225" i="2"/>
  <c r="AI228" i="2"/>
  <c r="AI229" i="2"/>
  <c r="AI226" i="2"/>
  <c r="AI227" i="2"/>
  <c r="AM108" i="2"/>
  <c r="AM120" i="2"/>
  <c r="AM118" i="2"/>
  <c r="AM66" i="2"/>
  <c r="AM76" i="2"/>
  <c r="AM30" i="2"/>
  <c r="AM40" i="2"/>
  <c r="AI93" i="2"/>
  <c r="AM28" i="2"/>
  <c r="AI91" i="2"/>
  <c r="AI90" i="2"/>
  <c r="AI92" i="2"/>
  <c r="AI89" i="2"/>
  <c r="AI88" i="2"/>
  <c r="Y193" i="2"/>
  <c r="W197" i="2"/>
  <c r="Y194" i="2"/>
  <c r="AQ197" i="2"/>
  <c r="AQ193" i="2"/>
  <c r="AM156" i="2"/>
  <c r="AM164" i="2"/>
  <c r="AM166" i="2"/>
  <c r="AM154" i="2"/>
  <c r="AI145" i="2"/>
  <c r="AI143" i="2"/>
  <c r="AI144" i="2"/>
  <c r="AI142" i="2"/>
  <c r="AI140" i="2"/>
  <c r="AI141" i="2"/>
  <c r="AM160" i="2"/>
  <c r="AM152" i="2"/>
  <c r="AM162" i="2"/>
  <c r="AM150" i="2"/>
  <c r="AI133" i="2"/>
  <c r="AI134" i="2"/>
  <c r="AI130" i="2"/>
  <c r="AI131" i="2"/>
  <c r="AI132" i="2"/>
  <c r="AM114" i="2"/>
  <c r="AM124" i="2"/>
  <c r="AM122" i="2"/>
  <c r="AM112" i="2"/>
  <c r="AI101" i="2"/>
  <c r="AI98" i="2"/>
  <c r="AI102" i="2"/>
  <c r="AI99" i="2"/>
  <c r="AI103" i="2"/>
  <c r="AI100" i="2"/>
  <c r="AM110" i="2"/>
  <c r="AM82" i="2"/>
  <c r="AM70" i="2"/>
  <c r="AM72" i="2"/>
  <c r="AM80" i="2"/>
  <c r="AM68" i="2"/>
  <c r="AI51" i="2"/>
  <c r="AI50" i="2"/>
  <c r="AM78" i="2"/>
  <c r="AI48" i="2"/>
  <c r="AI49" i="2"/>
  <c r="AI47" i="2"/>
  <c r="AI46" i="2"/>
  <c r="AM38" i="2"/>
  <c r="AA236" i="2" l="1"/>
  <c r="Z236" i="2"/>
  <c r="AD246" i="2"/>
  <c r="AA246" i="2"/>
  <c r="AC246" i="2"/>
  <c r="AB246" i="2"/>
  <c r="Z246" i="2"/>
  <c r="AD236" i="2"/>
  <c r="AC236" i="2"/>
  <c r="AB236" i="2"/>
  <c r="G34" i="4"/>
  <c r="AQ244" i="2"/>
  <c r="AD205" i="2"/>
  <c r="AA205" i="2"/>
  <c r="AC205" i="2"/>
  <c r="AB205" i="2"/>
  <c r="Z205" i="2"/>
  <c r="AD204" i="2"/>
  <c r="AA204" i="2"/>
  <c r="Z204" i="2"/>
  <c r="AC204" i="2"/>
  <c r="AB204" i="2"/>
  <c r="AQ249" i="2"/>
  <c r="AQ80" i="2"/>
  <c r="AQ109" i="2"/>
  <c r="AQ206" i="2"/>
  <c r="AQ81" i="2"/>
  <c r="AQ151" i="2"/>
  <c r="AI36" i="2"/>
  <c r="Z152" i="2"/>
  <c r="AA152" i="2"/>
  <c r="AQ113" i="2"/>
  <c r="AC26" i="2"/>
  <c r="AQ67" i="2"/>
  <c r="AQ161" i="2"/>
  <c r="AQ150" i="2"/>
  <c r="AQ164" i="2"/>
  <c r="AQ160" i="2"/>
  <c r="AQ192" i="2"/>
  <c r="AQ196" i="2"/>
  <c r="AQ207" i="2"/>
  <c r="AQ70" i="2"/>
  <c r="AQ203" i="2"/>
  <c r="AQ202" i="2"/>
  <c r="AQ76" i="2"/>
  <c r="AQ165" i="2"/>
  <c r="AQ154" i="2"/>
  <c r="AQ155" i="2"/>
  <c r="AQ118" i="2"/>
  <c r="AQ119" i="2"/>
  <c r="AQ123" i="2"/>
  <c r="AQ122" i="2"/>
  <c r="AQ112" i="2"/>
  <c r="AQ108" i="2"/>
  <c r="AQ71" i="2"/>
  <c r="AQ77" i="2"/>
  <c r="AQ66" i="2"/>
  <c r="AP77" i="2"/>
  <c r="AP66" i="2"/>
  <c r="AP70" i="2"/>
  <c r="AP76" i="2"/>
  <c r="AP67" i="2"/>
  <c r="AP81" i="2"/>
  <c r="AP80" i="2"/>
  <c r="AP71" i="2"/>
  <c r="AP109" i="2"/>
  <c r="AP118" i="2"/>
  <c r="AP113" i="2"/>
  <c r="AP119" i="2"/>
  <c r="AP123" i="2"/>
  <c r="AP122" i="2"/>
  <c r="AP112" i="2"/>
  <c r="AP108" i="2"/>
  <c r="AP249" i="2"/>
  <c r="AP244" i="2"/>
  <c r="AP206" i="2"/>
  <c r="AP193" i="2"/>
  <c r="AP207" i="2"/>
  <c r="AP203" i="2"/>
  <c r="AP202" i="2"/>
  <c r="AP197" i="2"/>
  <c r="AP196" i="2"/>
  <c r="AP192" i="2"/>
  <c r="AP164" i="2"/>
  <c r="AP160" i="2"/>
  <c r="AP161" i="2"/>
  <c r="AP165" i="2"/>
  <c r="AP151" i="2"/>
  <c r="AP150" i="2"/>
  <c r="AP154" i="2"/>
  <c r="AP155" i="2"/>
  <c r="W66" i="2"/>
  <c r="W26" i="2"/>
  <c r="W121" i="2"/>
  <c r="W69" i="2"/>
  <c r="Y81" i="2"/>
  <c r="Y123" i="2"/>
  <c r="Y24" i="2"/>
  <c r="W76" i="2"/>
  <c r="W111" i="2"/>
  <c r="W108" i="2"/>
  <c r="W194" i="2"/>
  <c r="Y204" i="2"/>
  <c r="Y202" i="2"/>
  <c r="Y192" i="2"/>
  <c r="Y206" i="2"/>
  <c r="AD194" i="2"/>
  <c r="AA194" i="2"/>
  <c r="Z194" i="2"/>
  <c r="AC194" i="2"/>
  <c r="AB194" i="2"/>
  <c r="AE119" i="2"/>
  <c r="J120" i="2" s="1"/>
  <c r="I122" i="2" s="1"/>
  <c r="Y203" i="2"/>
  <c r="Y236" i="2"/>
  <c r="Y235" i="2"/>
  <c r="W239" i="2"/>
  <c r="W236" i="2"/>
  <c r="Y238" i="2"/>
  <c r="Y234" i="2"/>
  <c r="Y245" i="2"/>
  <c r="W249" i="2"/>
  <c r="Y246" i="2"/>
  <c r="W246" i="2"/>
  <c r="Y248" i="2"/>
  <c r="Y244" i="2"/>
  <c r="AQ235" i="2"/>
  <c r="AQ238" i="2"/>
  <c r="AE249" i="2"/>
  <c r="L244" i="2" s="1"/>
  <c r="D248" i="2" s="1"/>
  <c r="AG249" i="2"/>
  <c r="J244" i="2" s="1"/>
  <c r="F248" i="2" s="1"/>
  <c r="AQ245" i="2"/>
  <c r="AQ248" i="2"/>
  <c r="AQ234" i="2"/>
  <c r="AE244" i="2"/>
  <c r="M244" i="2" s="1"/>
  <c r="F250" i="2" s="1"/>
  <c r="AG244" i="2"/>
  <c r="O244" i="2" s="1"/>
  <c r="D250" i="2" s="1"/>
  <c r="W247" i="2"/>
  <c r="W244" i="2"/>
  <c r="Y249" i="2"/>
  <c r="AG66" i="2"/>
  <c r="O66" i="2" s="1"/>
  <c r="D72" i="2" s="1"/>
  <c r="AE123" i="2"/>
  <c r="L118" i="2" s="1"/>
  <c r="D122" i="2" s="1"/>
  <c r="AE122" i="2"/>
  <c r="M120" i="2" s="1"/>
  <c r="I124" i="2" s="1"/>
  <c r="AG108" i="2"/>
  <c r="O108" i="2" s="1"/>
  <c r="D114" i="2" s="1"/>
  <c r="AG113" i="2"/>
  <c r="J108" i="2" s="1"/>
  <c r="F112" i="2" s="1"/>
  <c r="AG118" i="2"/>
  <c r="O118" i="2" s="1"/>
  <c r="D124" i="2" s="1"/>
  <c r="Y121" i="2"/>
  <c r="W119" i="2"/>
  <c r="AE71" i="2"/>
  <c r="L66" i="2" s="1"/>
  <c r="D70" i="2" s="1"/>
  <c r="Y38" i="2"/>
  <c r="Y34" i="2"/>
  <c r="Y25" i="2"/>
  <c r="Y26" i="2"/>
  <c r="AB26" i="2"/>
  <c r="AA26" i="2"/>
  <c r="AD26" i="2"/>
  <c r="Z26" i="2"/>
  <c r="AE108" i="2"/>
  <c r="M108" i="2" s="1"/>
  <c r="F114" i="2" s="1"/>
  <c r="AG76" i="2"/>
  <c r="O76" i="2" s="1"/>
  <c r="D82" i="2" s="1"/>
  <c r="AE81" i="2"/>
  <c r="L76" i="2" s="1"/>
  <c r="D80" i="2" s="1"/>
  <c r="AG122" i="2"/>
  <c r="O120" i="2" s="1"/>
  <c r="G124" i="2" s="1"/>
  <c r="Z111" i="2"/>
  <c r="AG119" i="2"/>
  <c r="L120" i="2" s="1"/>
  <c r="G122" i="2" s="1"/>
  <c r="AC111" i="2"/>
  <c r="AC121" i="2"/>
  <c r="Z121" i="2"/>
  <c r="AB111" i="2"/>
  <c r="AA121" i="2"/>
  <c r="AD111" i="2"/>
  <c r="AD121" i="2"/>
  <c r="AB121" i="2"/>
  <c r="AA111" i="2"/>
  <c r="W36" i="2"/>
  <c r="AG193" i="2"/>
  <c r="L194" i="2" s="1"/>
  <c r="G196" i="2" s="1"/>
  <c r="AE193" i="2"/>
  <c r="J194" i="2" s="1"/>
  <c r="I196" i="2" s="1"/>
  <c r="W205" i="2"/>
  <c r="Y207" i="2"/>
  <c r="W202" i="2"/>
  <c r="AE206" i="2"/>
  <c r="M204" i="2" s="1"/>
  <c r="I208" i="2" s="1"/>
  <c r="AG206" i="2"/>
  <c r="O204" i="2" s="1"/>
  <c r="G208" i="2" s="1"/>
  <c r="AE202" i="2"/>
  <c r="M202" i="2" s="1"/>
  <c r="F208" i="2" s="1"/>
  <c r="AG202" i="2"/>
  <c r="O202" i="2" s="1"/>
  <c r="D208" i="2" s="1"/>
  <c r="AG192" i="2"/>
  <c r="O192" i="2" s="1"/>
  <c r="D198" i="2" s="1"/>
  <c r="AE192" i="2"/>
  <c r="M192" i="2" s="1"/>
  <c r="F198" i="2" s="1"/>
  <c r="AE203" i="2"/>
  <c r="J204" i="2" s="1"/>
  <c r="I206" i="2" s="1"/>
  <c r="AG203" i="2"/>
  <c r="L204" i="2" s="1"/>
  <c r="G206" i="2" s="1"/>
  <c r="W196" i="2"/>
  <c r="Y195" i="2"/>
  <c r="W193" i="2"/>
  <c r="AG207" i="2"/>
  <c r="J202" i="2" s="1"/>
  <c r="F206" i="2" s="1"/>
  <c r="AE207" i="2"/>
  <c r="L202" i="2" s="1"/>
  <c r="D206" i="2" s="1"/>
  <c r="AC195" i="2"/>
  <c r="AA195" i="2"/>
  <c r="AD195" i="2"/>
  <c r="AB195" i="2"/>
  <c r="Z195" i="2"/>
  <c r="AG197" i="2"/>
  <c r="J192" i="2" s="1"/>
  <c r="F196" i="2" s="1"/>
  <c r="AE197" i="2"/>
  <c r="L192" i="2" s="1"/>
  <c r="D196" i="2" s="1"/>
  <c r="W192" i="2"/>
  <c r="Y197" i="2"/>
  <c r="W195" i="2"/>
  <c r="W206" i="2"/>
  <c r="W203" i="2"/>
  <c r="Y205" i="2"/>
  <c r="AE196" i="2"/>
  <c r="M194" i="2" s="1"/>
  <c r="I198" i="2" s="1"/>
  <c r="AG196" i="2"/>
  <c r="O194" i="2" s="1"/>
  <c r="G198" i="2" s="1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AE155" i="2"/>
  <c r="L150" i="2" s="1"/>
  <c r="D154" i="2" s="1"/>
  <c r="AG155" i="2"/>
  <c r="J150" i="2" s="1"/>
  <c r="F154" i="2" s="1"/>
  <c r="AG164" i="2"/>
  <c r="O162" i="2" s="1"/>
  <c r="G166" i="2" s="1"/>
  <c r="AE164" i="2"/>
  <c r="M162" i="2" s="1"/>
  <c r="I166" i="2" s="1"/>
  <c r="W164" i="2"/>
  <c r="Y163" i="2"/>
  <c r="W161" i="2"/>
  <c r="AE160" i="2"/>
  <c r="M160" i="2" s="1"/>
  <c r="F166" i="2" s="1"/>
  <c r="AG160" i="2"/>
  <c r="O160" i="2" s="1"/>
  <c r="D166" i="2" s="1"/>
  <c r="AD153" i="2"/>
  <c r="AB153" i="2"/>
  <c r="Z163" i="2"/>
  <c r="AA163" i="2"/>
  <c r="AC153" i="2"/>
  <c r="Z153" i="2"/>
  <c r="AA153" i="2"/>
  <c r="AC163" i="2"/>
  <c r="AD163" i="2"/>
  <c r="AB163" i="2"/>
  <c r="AE150" i="2"/>
  <c r="M150" i="2" s="1"/>
  <c r="F156" i="2" s="1"/>
  <c r="AG150" i="2"/>
  <c r="O150" i="2" s="1"/>
  <c r="D156" i="2" s="1"/>
  <c r="W153" i="2"/>
  <c r="Y155" i="2"/>
  <c r="W150" i="2"/>
  <c r="AE161" i="2"/>
  <c r="J162" i="2" s="1"/>
  <c r="I164" i="2" s="1"/>
  <c r="AG161" i="2"/>
  <c r="L162" i="2" s="1"/>
  <c r="G164" i="2" s="1"/>
  <c r="W154" i="2"/>
  <c r="Y153" i="2"/>
  <c r="W151" i="2"/>
  <c r="AE154" i="2"/>
  <c r="M152" i="2" s="1"/>
  <c r="I156" i="2" s="1"/>
  <c r="AG154" i="2"/>
  <c r="O152" i="2" s="1"/>
  <c r="G156" i="2" s="1"/>
  <c r="Y165" i="2"/>
  <c r="W163" i="2"/>
  <c r="W160" i="2"/>
  <c r="AE151" i="2"/>
  <c r="J152" i="2" s="1"/>
  <c r="I154" i="2" s="1"/>
  <c r="AG151" i="2"/>
  <c r="L152" i="2" s="1"/>
  <c r="G154" i="2" s="1"/>
  <c r="AG165" i="2"/>
  <c r="J160" i="2" s="1"/>
  <c r="F164" i="2" s="1"/>
  <c r="AE165" i="2"/>
  <c r="L160" i="2" s="1"/>
  <c r="D164" i="2" s="1"/>
  <c r="W120" i="2"/>
  <c r="Y118" i="2"/>
  <c r="Y122" i="2"/>
  <c r="AG123" i="2"/>
  <c r="J118" i="2" s="1"/>
  <c r="F122" i="2" s="1"/>
  <c r="Y120" i="2"/>
  <c r="W123" i="2"/>
  <c r="Y119" i="2"/>
  <c r="AE113" i="2"/>
  <c r="L108" i="2" s="1"/>
  <c r="D112" i="2" s="1"/>
  <c r="AB120" i="2"/>
  <c r="AC110" i="2"/>
  <c r="AA120" i="2"/>
  <c r="Z120" i="2"/>
  <c r="AD120" i="2"/>
  <c r="AC120" i="2"/>
  <c r="AD110" i="2"/>
  <c r="AB110" i="2"/>
  <c r="Z110" i="2"/>
  <c r="AA110" i="2"/>
  <c r="Y110" i="2"/>
  <c r="Y109" i="2"/>
  <c r="W113" i="2"/>
  <c r="AE118" i="2"/>
  <c r="M118" i="2" s="1"/>
  <c r="F124" i="2" s="1"/>
  <c r="Y112" i="2"/>
  <c r="Y108" i="2"/>
  <c r="W110" i="2"/>
  <c r="W109" i="2"/>
  <c r="Y111" i="2"/>
  <c r="AE112" i="2"/>
  <c r="M110" i="2" s="1"/>
  <c r="I114" i="2" s="1"/>
  <c r="AG112" i="2"/>
  <c r="O110" i="2" s="1"/>
  <c r="G114" i="2" s="1"/>
  <c r="AE109" i="2"/>
  <c r="J110" i="2" s="1"/>
  <c r="I112" i="2" s="1"/>
  <c r="AG109" i="2"/>
  <c r="L110" i="2" s="1"/>
  <c r="G112" i="2" s="1"/>
  <c r="AE76" i="2"/>
  <c r="M76" i="2" s="1"/>
  <c r="F82" i="2" s="1"/>
  <c r="W68" i="2"/>
  <c r="Y70" i="2"/>
  <c r="Y66" i="2"/>
  <c r="AD68" i="2"/>
  <c r="AB78" i="2"/>
  <c r="Z78" i="2"/>
  <c r="AA68" i="2"/>
  <c r="Z68" i="2"/>
  <c r="AB68" i="2"/>
  <c r="AC78" i="2"/>
  <c r="AA78" i="2"/>
  <c r="AC68" i="2"/>
  <c r="AD78" i="2"/>
  <c r="W71" i="2"/>
  <c r="Y67" i="2"/>
  <c r="Y68" i="2"/>
  <c r="Y76" i="2"/>
  <c r="W78" i="2"/>
  <c r="Y80" i="2"/>
  <c r="AE66" i="2"/>
  <c r="M66" i="2" s="1"/>
  <c r="F72" i="2" s="1"/>
  <c r="AG71" i="2"/>
  <c r="J66" i="2" s="1"/>
  <c r="F70" i="2" s="1"/>
  <c r="AG81" i="2"/>
  <c r="J76" i="2" s="1"/>
  <c r="F80" i="2" s="1"/>
  <c r="Y77" i="2"/>
  <c r="Y78" i="2"/>
  <c r="W81" i="2"/>
  <c r="AB69" i="2"/>
  <c r="AD79" i="2"/>
  <c r="AC69" i="2"/>
  <c r="AC79" i="2"/>
  <c r="Z69" i="2"/>
  <c r="AD69" i="2"/>
  <c r="AB79" i="2"/>
  <c r="Z79" i="2"/>
  <c r="AA79" i="2"/>
  <c r="AA69" i="2"/>
  <c r="Y79" i="2"/>
  <c r="W77" i="2"/>
  <c r="W80" i="2"/>
  <c r="AG77" i="2"/>
  <c r="L78" i="2" s="1"/>
  <c r="G80" i="2" s="1"/>
  <c r="AE77" i="2"/>
  <c r="J78" i="2" s="1"/>
  <c r="I80" i="2" s="1"/>
  <c r="AG67" i="2"/>
  <c r="L68" i="2" s="1"/>
  <c r="G70" i="2" s="1"/>
  <c r="AE67" i="2"/>
  <c r="J68" i="2" s="1"/>
  <c r="I70" i="2" s="1"/>
  <c r="AE80" i="2"/>
  <c r="M78" i="2" s="1"/>
  <c r="I82" i="2" s="1"/>
  <c r="AG80" i="2"/>
  <c r="O78" i="2" s="1"/>
  <c r="G82" i="2" s="1"/>
  <c r="AE70" i="2"/>
  <c r="M68" i="2" s="1"/>
  <c r="I72" i="2" s="1"/>
  <c r="AG70" i="2"/>
  <c r="O68" i="2" s="1"/>
  <c r="G72" i="2" s="1"/>
  <c r="W70" i="2"/>
  <c r="Y69" i="2"/>
  <c r="W67" i="2"/>
  <c r="AD36" i="2"/>
  <c r="AA36" i="2"/>
  <c r="Z36" i="2"/>
  <c r="AB36" i="2"/>
  <c r="Y35" i="2"/>
  <c r="Y36" i="2"/>
  <c r="W39" i="2"/>
  <c r="AC36" i="2"/>
  <c r="AQ195" i="2" l="1"/>
  <c r="AQ246" i="2"/>
  <c r="AQ236" i="2"/>
  <c r="AQ239" i="2"/>
  <c r="AQ205" i="2"/>
  <c r="AQ204" i="2"/>
  <c r="AQ194" i="2"/>
  <c r="AQ247" i="2"/>
  <c r="AQ163" i="2"/>
  <c r="AQ153" i="2"/>
  <c r="AQ162" i="2"/>
  <c r="AQ111" i="2"/>
  <c r="AQ152" i="2"/>
  <c r="AQ121" i="2"/>
  <c r="AQ69" i="2"/>
  <c r="AQ110" i="2"/>
  <c r="AQ120" i="2"/>
  <c r="AQ78" i="2"/>
  <c r="AQ79" i="2"/>
  <c r="AQ68" i="2"/>
  <c r="AQ36" i="2"/>
  <c r="AQ26" i="2"/>
  <c r="AP79" i="2"/>
  <c r="AP26" i="2"/>
  <c r="AP36" i="2"/>
  <c r="AP69" i="2"/>
  <c r="AP78" i="2"/>
  <c r="AP68" i="2"/>
  <c r="AP121" i="2"/>
  <c r="AP111" i="2"/>
  <c r="AP247" i="2"/>
  <c r="AP120" i="2"/>
  <c r="AP246" i="2"/>
  <c r="AP110" i="2"/>
  <c r="AP234" i="2"/>
  <c r="AP245" i="2"/>
  <c r="AP238" i="2"/>
  <c r="AP235" i="2"/>
  <c r="AP236" i="2"/>
  <c r="AP239" i="2"/>
  <c r="AP205" i="2"/>
  <c r="AP248" i="2"/>
  <c r="AP204" i="2"/>
  <c r="AP194" i="2"/>
  <c r="AP195" i="2"/>
  <c r="AP163" i="2"/>
  <c r="AP162" i="2"/>
  <c r="AP152" i="2"/>
  <c r="AP153" i="2"/>
  <c r="AR151" i="2"/>
  <c r="AR150" i="2"/>
  <c r="AR155" i="2"/>
  <c r="AR71" i="2"/>
  <c r="AR193" i="2"/>
  <c r="AR67" i="2"/>
  <c r="AR70" i="2"/>
  <c r="AR66" i="2"/>
  <c r="AE246" i="2"/>
  <c r="O248" i="2" s="1"/>
  <c r="J250" i="2" s="1"/>
  <c r="AR123" i="2"/>
  <c r="AR203" i="2"/>
  <c r="AR206" i="2"/>
  <c r="AR207" i="2"/>
  <c r="AR244" i="2"/>
  <c r="AR249" i="2"/>
  <c r="AR119" i="2"/>
  <c r="AR160" i="2"/>
  <c r="AR165" i="2"/>
  <c r="AR161" i="2"/>
  <c r="AR197" i="2"/>
  <c r="AR202" i="2"/>
  <c r="AR196" i="2"/>
  <c r="AR192" i="2"/>
  <c r="AR154" i="2"/>
  <c r="AR164" i="2"/>
  <c r="AR80" i="2"/>
  <c r="AR112" i="2"/>
  <c r="AR76" i="2"/>
  <c r="AR109" i="2"/>
  <c r="AR113" i="2"/>
  <c r="AR81" i="2"/>
  <c r="AR77" i="2"/>
  <c r="AR118" i="2"/>
  <c r="AR122" i="2"/>
  <c r="AR108" i="2"/>
  <c r="AG246" i="2"/>
  <c r="M248" i="2" s="1"/>
  <c r="L250" i="2" s="1"/>
  <c r="AG236" i="2"/>
  <c r="M238" i="2" s="1"/>
  <c r="L240" i="2" s="1"/>
  <c r="AE236" i="2"/>
  <c r="O238" i="2" s="1"/>
  <c r="J240" i="2" s="1"/>
  <c r="AE204" i="2"/>
  <c r="O206" i="2" s="1"/>
  <c r="J208" i="2" s="1"/>
  <c r="AG204" i="2"/>
  <c r="M206" i="2" s="1"/>
  <c r="L208" i="2" s="1"/>
  <c r="R208" i="2" s="1"/>
  <c r="AE194" i="2"/>
  <c r="O196" i="2" s="1"/>
  <c r="J198" i="2" s="1"/>
  <c r="P198" i="2" s="1"/>
  <c r="AG194" i="2"/>
  <c r="M196" i="2" s="1"/>
  <c r="L198" i="2" s="1"/>
  <c r="R198" i="2" s="1"/>
  <c r="AG247" i="2"/>
  <c r="I244" i="2" s="1"/>
  <c r="D246" i="2" s="1"/>
  <c r="AE247" i="2"/>
  <c r="G244" i="2" s="1"/>
  <c r="W237" i="2"/>
  <c r="W234" i="2"/>
  <c r="Y239" i="2"/>
  <c r="AG245" i="2"/>
  <c r="L246" i="2" s="1"/>
  <c r="G248" i="2" s="1"/>
  <c r="AE245" i="2"/>
  <c r="J246" i="2" s="1"/>
  <c r="I248" i="2" s="1"/>
  <c r="W248" i="2"/>
  <c r="Y247" i="2"/>
  <c r="W245" i="2"/>
  <c r="AE234" i="2"/>
  <c r="M234" i="2" s="1"/>
  <c r="F240" i="2" s="1"/>
  <c r="AG234" i="2"/>
  <c r="O234" i="2" s="1"/>
  <c r="D240" i="2" s="1"/>
  <c r="AE239" i="2"/>
  <c r="L234" i="2" s="1"/>
  <c r="D238" i="2" s="1"/>
  <c r="AG239" i="2"/>
  <c r="J234" i="2" s="1"/>
  <c r="F238" i="2" s="1"/>
  <c r="AG238" i="2"/>
  <c r="O236" i="2" s="1"/>
  <c r="G240" i="2" s="1"/>
  <c r="AE238" i="2"/>
  <c r="M236" i="2" s="1"/>
  <c r="I240" i="2" s="1"/>
  <c r="AE248" i="2"/>
  <c r="M246" i="2" s="1"/>
  <c r="I250" i="2" s="1"/>
  <c r="AG248" i="2"/>
  <c r="O246" i="2" s="1"/>
  <c r="G250" i="2" s="1"/>
  <c r="AG235" i="2"/>
  <c r="L236" i="2" s="1"/>
  <c r="G238" i="2" s="1"/>
  <c r="AE235" i="2"/>
  <c r="J236" i="2" s="1"/>
  <c r="I238" i="2" s="1"/>
  <c r="W235" i="2"/>
  <c r="W238" i="2"/>
  <c r="Y237" i="2"/>
  <c r="AE205" i="2"/>
  <c r="G202" i="2" s="1"/>
  <c r="P202" i="2" s="1"/>
  <c r="AE195" i="2"/>
  <c r="G192" i="2" s="1"/>
  <c r="P192" i="2" s="1"/>
  <c r="AG205" i="2"/>
  <c r="I202" i="2" s="1"/>
  <c r="AG195" i="2"/>
  <c r="I192" i="2" s="1"/>
  <c r="D194" i="2" s="1"/>
  <c r="AG120" i="2"/>
  <c r="M122" i="2" s="1"/>
  <c r="L124" i="2" s="1"/>
  <c r="R124" i="2" s="1"/>
  <c r="AE78" i="2"/>
  <c r="O80" i="2" s="1"/>
  <c r="J82" i="2" s="1"/>
  <c r="P82" i="2" s="1"/>
  <c r="AG162" i="2"/>
  <c r="M164" i="2" s="1"/>
  <c r="L166" i="2" s="1"/>
  <c r="R166" i="2" s="1"/>
  <c r="AE163" i="2"/>
  <c r="G160" i="2" s="1"/>
  <c r="F162" i="2" s="1"/>
  <c r="R162" i="2" s="1"/>
  <c r="AG163" i="2"/>
  <c r="I160" i="2" s="1"/>
  <c r="D162" i="2" s="1"/>
  <c r="AG153" i="2"/>
  <c r="I150" i="2" s="1"/>
  <c r="R150" i="2" s="1"/>
  <c r="AG110" i="2"/>
  <c r="M112" i="2" s="1"/>
  <c r="L114" i="2" s="1"/>
  <c r="R114" i="2" s="1"/>
  <c r="AG78" i="2"/>
  <c r="M80" i="2" s="1"/>
  <c r="L82" i="2" s="1"/>
  <c r="R82" i="2" s="1"/>
  <c r="AE162" i="2"/>
  <c r="O164" i="2" s="1"/>
  <c r="J166" i="2" s="1"/>
  <c r="AG152" i="2"/>
  <c r="M154" i="2" s="1"/>
  <c r="L156" i="2" s="1"/>
  <c r="R156" i="2" s="1"/>
  <c r="AE152" i="2"/>
  <c r="O154" i="2" s="1"/>
  <c r="J156" i="2" s="1"/>
  <c r="P156" i="2" s="1"/>
  <c r="AE153" i="2"/>
  <c r="G150" i="2" s="1"/>
  <c r="P150" i="2" s="1"/>
  <c r="AE120" i="2"/>
  <c r="O122" i="2" s="1"/>
  <c r="J124" i="2" s="1"/>
  <c r="P124" i="2" s="1"/>
  <c r="AE110" i="2"/>
  <c r="O112" i="2" s="1"/>
  <c r="J114" i="2" s="1"/>
  <c r="P114" i="2" s="1"/>
  <c r="AE121" i="2"/>
  <c r="G118" i="2" s="1"/>
  <c r="F120" i="2" s="1"/>
  <c r="R120" i="2" s="1"/>
  <c r="AG121" i="2"/>
  <c r="I118" i="2" s="1"/>
  <c r="AG111" i="2"/>
  <c r="I108" i="2" s="1"/>
  <c r="D110" i="2" s="1"/>
  <c r="AE111" i="2"/>
  <c r="G108" i="2" s="1"/>
  <c r="F110" i="2" s="1"/>
  <c r="R110" i="2" s="1"/>
  <c r="AE79" i="2"/>
  <c r="G76" i="2" s="1"/>
  <c r="F78" i="2" s="1"/>
  <c r="R78" i="2" s="1"/>
  <c r="AG79" i="2"/>
  <c r="I76" i="2" s="1"/>
  <c r="D78" i="2" s="1"/>
  <c r="AG69" i="2"/>
  <c r="I66" i="2" s="1"/>
  <c r="D68" i="2" s="1"/>
  <c r="AE69" i="2"/>
  <c r="G66" i="2" s="1"/>
  <c r="F68" i="2" s="1"/>
  <c r="R68" i="2" s="1"/>
  <c r="AG36" i="2"/>
  <c r="M38" i="2" s="1"/>
  <c r="L40" i="2" s="1"/>
  <c r="AE68" i="2"/>
  <c r="O70" i="2" s="1"/>
  <c r="J72" i="2" s="1"/>
  <c r="P72" i="2" s="1"/>
  <c r="AG68" i="2"/>
  <c r="M70" i="2" s="1"/>
  <c r="L72" i="2" s="1"/>
  <c r="AE36" i="2"/>
  <c r="O38" i="2" s="1"/>
  <c r="J40" i="2" s="1"/>
  <c r="AG26" i="2"/>
  <c r="M28" i="2" s="1"/>
  <c r="AE26" i="2"/>
  <c r="O28" i="2" s="1"/>
  <c r="AQ237" i="2" l="1"/>
  <c r="AR36" i="2"/>
  <c r="AR246" i="2"/>
  <c r="AP237" i="2"/>
  <c r="P248" i="2"/>
  <c r="AR239" i="2"/>
  <c r="R248" i="2"/>
  <c r="AR194" i="2"/>
  <c r="AR152" i="2"/>
  <c r="P250" i="2"/>
  <c r="AR163" i="2"/>
  <c r="AR195" i="2"/>
  <c r="AR245" i="2"/>
  <c r="AR247" i="2"/>
  <c r="AR205" i="2"/>
  <c r="R206" i="2"/>
  <c r="AR236" i="2"/>
  <c r="AR235" i="2"/>
  <c r="AR238" i="2"/>
  <c r="AR234" i="2"/>
  <c r="AR248" i="2"/>
  <c r="R250" i="2"/>
  <c r="AR79" i="2"/>
  <c r="AR111" i="2"/>
  <c r="AR153" i="2"/>
  <c r="AR162" i="2"/>
  <c r="AR204" i="2"/>
  <c r="AR69" i="2"/>
  <c r="AR78" i="2"/>
  <c r="AR68" i="2"/>
  <c r="AR26" i="2"/>
  <c r="AR110" i="2"/>
  <c r="AR120" i="2"/>
  <c r="AR121" i="2"/>
  <c r="AE237" i="2"/>
  <c r="G234" i="2" s="1"/>
  <c r="P234" i="2" s="1"/>
  <c r="AG237" i="2"/>
  <c r="I234" i="2" s="1"/>
  <c r="S208" i="2"/>
  <c r="P208" i="2"/>
  <c r="S206" i="2"/>
  <c r="P244" i="2"/>
  <c r="S244" i="2"/>
  <c r="S198" i="2"/>
  <c r="P206" i="2"/>
  <c r="P196" i="2"/>
  <c r="R196" i="2"/>
  <c r="S196" i="2"/>
  <c r="R244" i="2"/>
  <c r="F246" i="2"/>
  <c r="R246" i="2" s="1"/>
  <c r="S248" i="2"/>
  <c r="S250" i="2"/>
  <c r="R240" i="2"/>
  <c r="R238" i="2"/>
  <c r="P240" i="2"/>
  <c r="S240" i="2"/>
  <c r="P246" i="2"/>
  <c r="S238" i="2"/>
  <c r="P238" i="2"/>
  <c r="F204" i="2"/>
  <c r="R204" i="2" s="1"/>
  <c r="S202" i="2"/>
  <c r="S166" i="2"/>
  <c r="D204" i="2"/>
  <c r="F194" i="2"/>
  <c r="R194" i="2" s="1"/>
  <c r="R202" i="2"/>
  <c r="R192" i="2"/>
  <c r="S192" i="2"/>
  <c r="R80" i="2"/>
  <c r="P122" i="2"/>
  <c r="P80" i="2"/>
  <c r="S80" i="2"/>
  <c r="P112" i="2"/>
  <c r="P108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S108" i="2"/>
  <c r="S124" i="2"/>
  <c r="S122" i="2"/>
  <c r="R122" i="2"/>
  <c r="R108" i="2"/>
  <c r="S118" i="2"/>
  <c r="P118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S112" i="2"/>
  <c r="S114" i="2"/>
  <c r="R112" i="2"/>
  <c r="R118" i="2"/>
  <c r="D120" i="2"/>
  <c r="P78" i="2"/>
  <c r="R76" i="2"/>
  <c r="P68" i="2"/>
  <c r="S68" i="2"/>
  <c r="S66" i="2"/>
  <c r="R72" i="2"/>
  <c r="P70" i="2"/>
  <c r="P194" i="2"/>
  <c r="S162" i="2"/>
  <c r="P162" i="2"/>
  <c r="P110" i="2"/>
  <c r="S110" i="2"/>
  <c r="J30" i="2"/>
  <c r="L30" i="2"/>
  <c r="AS108" i="2"/>
  <c r="AS70" i="2"/>
  <c r="AS162" i="2"/>
  <c r="AS166" i="2"/>
  <c r="AS198" i="2"/>
  <c r="AS192" i="2"/>
  <c r="AS112" i="2"/>
  <c r="AS122" i="2"/>
  <c r="AS76" i="2"/>
  <c r="AS82" i="2"/>
  <c r="AS156" i="2"/>
  <c r="AS110" i="2"/>
  <c r="AS164" i="2"/>
  <c r="AS78" i="2"/>
  <c r="AS118" i="2"/>
  <c r="AS208" i="2"/>
  <c r="AS194" i="2"/>
  <c r="AS72" i="2"/>
  <c r="AS154" i="2"/>
  <c r="AS152" i="2"/>
  <c r="AS244" i="2"/>
  <c r="AS120" i="2"/>
  <c r="AS124" i="2"/>
  <c r="AS160" i="2"/>
  <c r="AS114" i="2"/>
  <c r="AS80" i="2"/>
  <c r="AS66" i="2"/>
  <c r="AS150" i="2"/>
  <c r="AS248" i="2"/>
  <c r="AS204" i="2"/>
  <c r="AS250" i="2"/>
  <c r="AS196" i="2"/>
  <c r="AS246" i="2"/>
  <c r="AS202" i="2"/>
  <c r="AS68" i="2"/>
  <c r="AS206" i="2"/>
  <c r="S234" i="2" l="1"/>
  <c r="F236" i="2"/>
  <c r="R236" i="2" s="1"/>
  <c r="AR237" i="2"/>
  <c r="D236" i="2"/>
  <c r="P236" i="2" s="1"/>
  <c r="R234" i="2"/>
  <c r="S246" i="2"/>
  <c r="AO246" i="2" s="1"/>
  <c r="AO66" i="2"/>
  <c r="AN66" i="2" s="1"/>
  <c r="AO110" i="2"/>
  <c r="AN110" i="2" s="1"/>
  <c r="AO76" i="2"/>
  <c r="AN76" i="2" s="1"/>
  <c r="AO108" i="2"/>
  <c r="AN108" i="2" s="1"/>
  <c r="AO68" i="2"/>
  <c r="AN68" i="2" s="1"/>
  <c r="AO160" i="2"/>
  <c r="AN160" i="2" s="1"/>
  <c r="AO78" i="2"/>
  <c r="AN78" i="2" s="1"/>
  <c r="AO166" i="2"/>
  <c r="AN166" i="2" s="1"/>
  <c r="AO164" i="2"/>
  <c r="AN164" i="2" s="1"/>
  <c r="AO162" i="2"/>
  <c r="AN162" i="2" s="1"/>
  <c r="AO112" i="2"/>
  <c r="AN112" i="2" s="1"/>
  <c r="AO114" i="2"/>
  <c r="AN114" i="2" s="1"/>
  <c r="AO70" i="2"/>
  <c r="AN70" i="2" s="1"/>
  <c r="AO72" i="2"/>
  <c r="AN72" i="2" s="1"/>
  <c r="AO80" i="2"/>
  <c r="AN80" i="2" s="1"/>
  <c r="AO82" i="2"/>
  <c r="AN82" i="2" s="1"/>
  <c r="S204" i="2"/>
  <c r="P204" i="2"/>
  <c r="S194" i="2"/>
  <c r="S152" i="2"/>
  <c r="AO154" i="2" s="1"/>
  <c r="AN154" i="2" s="1"/>
  <c r="P120" i="2"/>
  <c r="S120" i="2"/>
  <c r="AO118" i="2" s="1"/>
  <c r="AS240" i="2"/>
  <c r="AS236" i="2"/>
  <c r="AS238" i="2"/>
  <c r="AS234" i="2"/>
  <c r="AO248" i="2" l="1"/>
  <c r="AO244" i="2"/>
  <c r="AO250" i="2"/>
  <c r="AO202" i="2"/>
  <c r="S236" i="2"/>
  <c r="AO240" i="2" s="1"/>
  <c r="AO192" i="2"/>
  <c r="AN202" i="2"/>
  <c r="AO204" i="2"/>
  <c r="AO198" i="2"/>
  <c r="AN192" i="2"/>
  <c r="AO194" i="2"/>
  <c r="AO208" i="2"/>
  <c r="AN208" i="2" s="1"/>
  <c r="AN250" i="2"/>
  <c r="AN244" i="2"/>
  <c r="AO206" i="2"/>
  <c r="AN248" i="2"/>
  <c r="AO196" i="2"/>
  <c r="AN196" i="2" s="1"/>
  <c r="AN246" i="2"/>
  <c r="AN240" i="2"/>
  <c r="AN234" i="2"/>
  <c r="AO124" i="2"/>
  <c r="AN124" i="2" s="1"/>
  <c r="AO156" i="2"/>
  <c r="AN156" i="2" s="1"/>
  <c r="AO150" i="2"/>
  <c r="AN150" i="2" s="1"/>
  <c r="AN198" i="2"/>
  <c r="AN204" i="2"/>
  <c r="AN238" i="2"/>
  <c r="AN194" i="2"/>
  <c r="AN206" i="2"/>
  <c r="AO152" i="2"/>
  <c r="AN152" i="2" s="1"/>
  <c r="AO120" i="2"/>
  <c r="AN120" i="2" s="1"/>
  <c r="AO122" i="2"/>
  <c r="AN122" i="2" s="1"/>
  <c r="AN118" i="2"/>
  <c r="AO234" i="2" l="1"/>
  <c r="AO238" i="2"/>
  <c r="AN236" i="2"/>
  <c r="AO236" i="2"/>
  <c r="AM26" i="2"/>
  <c r="C27" i="2"/>
  <c r="C26" i="2"/>
  <c r="C35" i="2"/>
  <c r="C34" i="2"/>
  <c r="C36" i="2"/>
  <c r="C37" i="2"/>
  <c r="C25" i="2"/>
  <c r="C24" i="2"/>
  <c r="AQ29" i="2"/>
  <c r="AM36" i="2"/>
  <c r="AQ25" i="2"/>
  <c r="AM24" i="2"/>
  <c r="AM34" i="2"/>
  <c r="AQ28" i="2"/>
  <c r="AQ24" i="2"/>
  <c r="AJ278" i="2" l="1"/>
  <c r="AK276" i="2"/>
  <c r="AK280" i="2"/>
  <c r="AT282" i="2"/>
  <c r="AM282" i="2"/>
  <c r="C283" i="2"/>
  <c r="C282" i="2"/>
  <c r="AJ291" i="2"/>
  <c r="AK288" i="2"/>
  <c r="AK287" i="2"/>
  <c r="AT290" i="2"/>
  <c r="AM290" i="2"/>
  <c r="H144" i="1" s="1"/>
  <c r="K144" i="1" s="1"/>
  <c r="C291" i="2"/>
  <c r="C290" i="2"/>
  <c r="AK290" i="2"/>
  <c r="AJ288" i="2"/>
  <c r="AK286" i="2"/>
  <c r="AT292" i="2"/>
  <c r="C293" i="2"/>
  <c r="AM292" i="2"/>
  <c r="C292" i="2"/>
  <c r="AK278" i="2"/>
  <c r="AK277" i="2"/>
  <c r="AJ281" i="2"/>
  <c r="AT280" i="2"/>
  <c r="C280" i="2"/>
  <c r="C281" i="2"/>
  <c r="AM280" i="2"/>
  <c r="H125" i="1" s="1"/>
  <c r="K125" i="1" s="1"/>
  <c r="H130" i="1"/>
  <c r="K130" i="1" s="1"/>
  <c r="M130" i="1" s="1"/>
  <c r="H135" i="1"/>
  <c r="K135" i="1" s="1"/>
  <c r="H143" i="1"/>
  <c r="K143" i="1" s="1"/>
  <c r="H149" i="1"/>
  <c r="K149" i="1" s="1"/>
  <c r="AI37" i="2"/>
  <c r="AQ34" i="2"/>
  <c r="AI34" i="2"/>
  <c r="AQ38" i="2"/>
  <c r="AI38" i="2"/>
  <c r="AQ35" i="2"/>
  <c r="AI35" i="2"/>
  <c r="AQ39" i="2"/>
  <c r="AI39" i="2"/>
  <c r="AP24" i="2"/>
  <c r="AP29" i="2"/>
  <c r="AG39" i="2"/>
  <c r="J34" i="2" s="1"/>
  <c r="F38" i="2" s="1"/>
  <c r="AP39" i="2"/>
  <c r="AP34" i="2"/>
  <c r="AP25" i="2"/>
  <c r="AP38" i="2"/>
  <c r="AP28" i="2"/>
  <c r="AG35" i="2"/>
  <c r="L36" i="2" s="1"/>
  <c r="G38" i="2" s="1"/>
  <c r="AP35" i="2"/>
  <c r="AE39" i="2"/>
  <c r="L34" i="2" s="1"/>
  <c r="D38" i="2" s="1"/>
  <c r="AE35" i="2"/>
  <c r="J36" i="2" s="1"/>
  <c r="I38" i="2" s="1"/>
  <c r="AE29" i="2"/>
  <c r="L24" i="2" s="1"/>
  <c r="D28" i="2" s="1"/>
  <c r="AE38" i="2"/>
  <c r="M36" i="2" s="1"/>
  <c r="I40" i="2" s="1"/>
  <c r="AG29" i="2"/>
  <c r="J24" i="2" s="1"/>
  <c r="F28" i="2" s="1"/>
  <c r="AG38" i="2"/>
  <c r="O36" i="2" s="1"/>
  <c r="G40" i="2" s="1"/>
  <c r="AA37" i="2"/>
  <c r="AD27" i="2"/>
  <c r="AB37" i="2"/>
  <c r="AB27" i="2"/>
  <c r="AA27" i="2"/>
  <c r="Z27" i="2"/>
  <c r="AC27" i="2"/>
  <c r="Z37" i="2"/>
  <c r="AC37" i="2"/>
  <c r="AD37" i="2"/>
  <c r="AG34" i="2"/>
  <c r="O34" i="2" s="1"/>
  <c r="D40" i="2" s="1"/>
  <c r="AE34" i="2"/>
  <c r="M34" i="2" s="1"/>
  <c r="F40" i="2" s="1"/>
  <c r="AE25" i="2"/>
  <c r="J26" i="2" s="1"/>
  <c r="I28" i="2" s="1"/>
  <c r="AG25" i="2"/>
  <c r="L26" i="2" s="1"/>
  <c r="G28" i="2" s="1"/>
  <c r="AG28" i="2"/>
  <c r="O26" i="2" s="1"/>
  <c r="G30" i="2" s="1"/>
  <c r="AE28" i="2"/>
  <c r="M26" i="2" s="1"/>
  <c r="I30" i="2" s="1"/>
  <c r="Y39" i="2"/>
  <c r="W37" i="2"/>
  <c r="W34" i="2"/>
  <c r="Y29" i="2"/>
  <c r="W27" i="2"/>
  <c r="W24" i="2"/>
  <c r="AE24" i="2"/>
  <c r="M24" i="2" s="1"/>
  <c r="F30" i="2" s="1"/>
  <c r="AG24" i="2"/>
  <c r="O24" i="2" s="1"/>
  <c r="D30" i="2" s="1"/>
  <c r="Y37" i="2"/>
  <c r="W38" i="2"/>
  <c r="W35" i="2"/>
  <c r="Y27" i="2"/>
  <c r="W28" i="2"/>
  <c r="W25" i="2"/>
  <c r="K119" i="1"/>
  <c r="K49" i="1"/>
  <c r="K51" i="1"/>
  <c r="K98" i="1"/>
  <c r="K92" i="1"/>
  <c r="K93" i="1"/>
  <c r="H152" i="1" l="1"/>
  <c r="K152" i="1" s="1"/>
  <c r="H138" i="1"/>
  <c r="K138" i="1" s="1"/>
  <c r="H148" i="1"/>
  <c r="K148" i="1" s="1"/>
  <c r="H154" i="1"/>
  <c r="K154" i="1" s="1"/>
  <c r="H140" i="1"/>
  <c r="K140" i="1" s="1"/>
  <c r="H151" i="1"/>
  <c r="K151" i="1" s="1"/>
  <c r="H153" i="1"/>
  <c r="K153" i="1" s="1"/>
  <c r="H145" i="1"/>
  <c r="K145" i="1" s="1"/>
  <c r="H133" i="1"/>
  <c r="K133" i="1" s="1"/>
  <c r="M133" i="1" s="1"/>
  <c r="H134" i="1"/>
  <c r="K134" i="1" s="1"/>
  <c r="O134" i="1" s="1"/>
  <c r="H132" i="1"/>
  <c r="K132" i="1" s="1"/>
  <c r="M132" i="1" s="1"/>
  <c r="H136" i="1"/>
  <c r="K136" i="1" s="1"/>
  <c r="H137" i="1"/>
  <c r="K137" i="1" s="1"/>
  <c r="H146" i="1"/>
  <c r="K146" i="1" s="1"/>
  <c r="O146" i="1" s="1"/>
  <c r="P146" i="1" s="1"/>
  <c r="H121" i="1"/>
  <c r="K121" i="1" s="1"/>
  <c r="M119" i="1"/>
  <c r="O98" i="1"/>
  <c r="H124" i="1"/>
  <c r="K124" i="1" s="1"/>
  <c r="M124" i="1" s="1"/>
  <c r="H40" i="1"/>
  <c r="K40" i="1" s="1"/>
  <c r="O40" i="1" s="1"/>
  <c r="H72" i="1"/>
  <c r="K72" i="1" s="1"/>
  <c r="H75" i="1"/>
  <c r="K75" i="1" s="1"/>
  <c r="M75" i="1" s="1"/>
  <c r="H116" i="1"/>
  <c r="K116" i="1" s="1"/>
  <c r="M116" i="1" s="1"/>
  <c r="H126" i="1"/>
  <c r="K126" i="1" s="1"/>
  <c r="H46" i="1"/>
  <c r="K46" i="1" s="1"/>
  <c r="H53" i="1"/>
  <c r="K53" i="1" s="1"/>
  <c r="O53" i="1" s="1"/>
  <c r="H100" i="1"/>
  <c r="K100" i="1" s="1"/>
  <c r="M100" i="1" s="1"/>
  <c r="H89" i="1"/>
  <c r="K89" i="1" s="1"/>
  <c r="O89" i="1" s="1"/>
  <c r="H91" i="1"/>
  <c r="K91" i="1" s="1"/>
  <c r="M91" i="1" s="1"/>
  <c r="H127" i="1"/>
  <c r="K127" i="1" s="1"/>
  <c r="M127" i="1" s="1"/>
  <c r="H71" i="1"/>
  <c r="K71" i="1" s="1"/>
  <c r="M71" i="1" s="1"/>
  <c r="H87" i="1"/>
  <c r="K87" i="1" s="1"/>
  <c r="O87" i="1" s="1"/>
  <c r="H56" i="1"/>
  <c r="K56" i="1" s="1"/>
  <c r="M56" i="1" s="1"/>
  <c r="H82" i="1"/>
  <c r="K82" i="1" s="1"/>
  <c r="M82" i="1" s="1"/>
  <c r="H85" i="1"/>
  <c r="K85" i="1" s="1"/>
  <c r="O85" i="1" s="1"/>
  <c r="H110" i="1"/>
  <c r="K110" i="1" s="1"/>
  <c r="O110" i="1" s="1"/>
  <c r="H128" i="1"/>
  <c r="K128" i="1" s="1"/>
  <c r="M128" i="1" s="1"/>
  <c r="H107" i="1"/>
  <c r="K107" i="1" s="1"/>
  <c r="M107" i="1" s="1"/>
  <c r="H25" i="1"/>
  <c r="K25" i="1" s="1"/>
  <c r="O25" i="1" s="1"/>
  <c r="H78" i="1"/>
  <c r="K78" i="1" s="1"/>
  <c r="M78" i="1" s="1"/>
  <c r="H47" i="1"/>
  <c r="K47" i="1" s="1"/>
  <c r="O47" i="1" s="1"/>
  <c r="H24" i="1"/>
  <c r="K24" i="1" s="1"/>
  <c r="M24" i="1" s="1"/>
  <c r="H76" i="1"/>
  <c r="K76" i="1" s="1"/>
  <c r="O76" i="1" s="1"/>
  <c r="H102" i="1"/>
  <c r="K102" i="1" s="1"/>
  <c r="O102" i="1" s="1"/>
  <c r="H22" i="1"/>
  <c r="K22" i="1" s="1"/>
  <c r="O22" i="1" s="1"/>
  <c r="H97" i="1"/>
  <c r="K97" i="1" s="1"/>
  <c r="M97" i="1" s="1"/>
  <c r="H120" i="1"/>
  <c r="K120" i="1" s="1"/>
  <c r="M120" i="1" s="1"/>
  <c r="H142" i="1"/>
  <c r="K142" i="1" s="1"/>
  <c r="O142" i="1" s="1"/>
  <c r="P142" i="1" s="1"/>
  <c r="H150" i="1"/>
  <c r="K150" i="1" s="1"/>
  <c r="M150" i="1" s="1"/>
  <c r="N150" i="1" s="1"/>
  <c r="H129" i="1"/>
  <c r="K129" i="1" s="1"/>
  <c r="M129" i="1" s="1"/>
  <c r="H37" i="1"/>
  <c r="K37" i="1" s="1"/>
  <c r="O37" i="1" s="1"/>
  <c r="H62" i="1"/>
  <c r="K62" i="1" s="1"/>
  <c r="O62" i="1" s="1"/>
  <c r="H80" i="1"/>
  <c r="K80" i="1" s="1"/>
  <c r="O80" i="1" s="1"/>
  <c r="P80" i="1" s="1"/>
  <c r="H117" i="1"/>
  <c r="K117" i="1" s="1"/>
  <c r="M117" i="1" s="1"/>
  <c r="N117" i="1" s="1"/>
  <c r="H35" i="1"/>
  <c r="K35" i="1" s="1"/>
  <c r="O35" i="1" s="1"/>
  <c r="H73" i="1"/>
  <c r="K73" i="1" s="1"/>
  <c r="O73" i="1" s="1"/>
  <c r="H95" i="1"/>
  <c r="K95" i="1" s="1"/>
  <c r="O95" i="1" s="1"/>
  <c r="H131" i="1"/>
  <c r="K131" i="1" s="1"/>
  <c r="O131" i="1" s="1"/>
  <c r="H88" i="1"/>
  <c r="K88" i="1" s="1"/>
  <c r="M88" i="1" s="1"/>
  <c r="H90" i="1"/>
  <c r="K90" i="1" s="1"/>
  <c r="M90" i="1" s="1"/>
  <c r="H147" i="1"/>
  <c r="K147" i="1" s="1"/>
  <c r="M147" i="1" s="1"/>
  <c r="N147" i="1" s="1"/>
  <c r="H94" i="1"/>
  <c r="K94" i="1" s="1"/>
  <c r="O94" i="1" s="1"/>
  <c r="H99" i="1"/>
  <c r="K99" i="1" s="1"/>
  <c r="O99" i="1" s="1"/>
  <c r="H111" i="1"/>
  <c r="K111" i="1" s="1"/>
  <c r="O111" i="1" s="1"/>
  <c r="H86" i="1"/>
  <c r="K86" i="1" s="1"/>
  <c r="M86" i="1" s="1"/>
  <c r="H68" i="1"/>
  <c r="K68" i="1" s="1"/>
  <c r="O68" i="1" s="1"/>
  <c r="H139" i="1"/>
  <c r="K139" i="1" s="1"/>
  <c r="M139" i="1" s="1"/>
  <c r="N139" i="1" s="1"/>
  <c r="H122" i="1"/>
  <c r="K122" i="1" s="1"/>
  <c r="O122" i="1" s="1"/>
  <c r="H106" i="1"/>
  <c r="K106" i="1" s="1"/>
  <c r="M106" i="1" s="1"/>
  <c r="H108" i="1"/>
  <c r="K108" i="1" s="1"/>
  <c r="O108" i="1" s="1"/>
  <c r="H77" i="1"/>
  <c r="K77" i="1" s="1"/>
  <c r="O77" i="1" s="1"/>
  <c r="H79" i="1"/>
  <c r="K79" i="1" s="1"/>
  <c r="O79" i="1" s="1"/>
  <c r="H104" i="1"/>
  <c r="K104" i="1" s="1"/>
  <c r="O104" i="1" s="1"/>
  <c r="H81" i="1"/>
  <c r="K81" i="1" s="1"/>
  <c r="M81" i="1" s="1"/>
  <c r="H5" i="1"/>
  <c r="K5" i="1" s="1"/>
  <c r="O5" i="1" s="1"/>
  <c r="H101" i="1"/>
  <c r="K101" i="1" s="1"/>
  <c r="O101" i="1" s="1"/>
  <c r="H103" i="1"/>
  <c r="K103" i="1" s="1"/>
  <c r="M103" i="1" s="1"/>
  <c r="H141" i="1"/>
  <c r="K141" i="1" s="1"/>
  <c r="O141" i="1" s="1"/>
  <c r="P141" i="1" s="1"/>
  <c r="H123" i="1"/>
  <c r="K123" i="1" s="1"/>
  <c r="M123" i="1" s="1"/>
  <c r="N123" i="1" s="1"/>
  <c r="H50" i="1"/>
  <c r="K50" i="1" s="1"/>
  <c r="M50" i="1" s="1"/>
  <c r="H118" i="1"/>
  <c r="K118" i="1" s="1"/>
  <c r="M118" i="1" s="1"/>
  <c r="M72" i="1"/>
  <c r="Y277" i="2"/>
  <c r="Y278" i="2"/>
  <c r="W281" i="2"/>
  <c r="AQ290" i="2"/>
  <c r="AP290" i="2"/>
  <c r="AG290" i="2"/>
  <c r="O288" i="2" s="1"/>
  <c r="G292" i="2" s="1"/>
  <c r="AE290" i="2"/>
  <c r="M288" i="2" s="1"/>
  <c r="I292" i="2" s="1"/>
  <c r="Y287" i="2"/>
  <c r="W291" i="2"/>
  <c r="Y288" i="2"/>
  <c r="AC288" i="2"/>
  <c r="AB288" i="2"/>
  <c r="AC278" i="2"/>
  <c r="AA288" i="2"/>
  <c r="Z288" i="2"/>
  <c r="Z278" i="2"/>
  <c r="AD278" i="2"/>
  <c r="AB278" i="2"/>
  <c r="AA278" i="2"/>
  <c r="AD288" i="2"/>
  <c r="AP287" i="2"/>
  <c r="AQ287" i="2"/>
  <c r="AG287" i="2"/>
  <c r="L288" i="2" s="1"/>
  <c r="AE287" i="2"/>
  <c r="J288" i="2" s="1"/>
  <c r="AP281" i="2"/>
  <c r="AQ281" i="2"/>
  <c r="AE281" i="2"/>
  <c r="L276" i="2" s="1"/>
  <c r="AG281" i="2"/>
  <c r="J276" i="2" s="1"/>
  <c r="AQ291" i="2"/>
  <c r="AP291" i="2"/>
  <c r="AG291" i="2"/>
  <c r="J286" i="2" s="1"/>
  <c r="AE291" i="2"/>
  <c r="L286" i="2" s="1"/>
  <c r="AQ277" i="2"/>
  <c r="AP277" i="2"/>
  <c r="AG277" i="2"/>
  <c r="L278" i="2" s="1"/>
  <c r="AE277" i="2"/>
  <c r="J278" i="2" s="1"/>
  <c r="Y276" i="2"/>
  <c r="Y280" i="2"/>
  <c r="W278" i="2"/>
  <c r="Y286" i="2"/>
  <c r="W288" i="2"/>
  <c r="Y290" i="2"/>
  <c r="AP280" i="2"/>
  <c r="AQ280" i="2"/>
  <c r="AG280" i="2"/>
  <c r="O278" i="2" s="1"/>
  <c r="G282" i="2" s="1"/>
  <c r="AE280" i="2"/>
  <c r="M278" i="2" s="1"/>
  <c r="I282" i="2" s="1"/>
  <c r="AQ276" i="2"/>
  <c r="AP276" i="2"/>
  <c r="AG276" i="2"/>
  <c r="O276" i="2" s="1"/>
  <c r="D282" i="2" s="1"/>
  <c r="AE276" i="2"/>
  <c r="M276" i="2" s="1"/>
  <c r="F282" i="2" s="1"/>
  <c r="AP286" i="2"/>
  <c r="AQ286" i="2"/>
  <c r="AG286" i="2"/>
  <c r="O286" i="2" s="1"/>
  <c r="D292" i="2" s="1"/>
  <c r="AE286" i="2"/>
  <c r="M286" i="2" s="1"/>
  <c r="F292" i="2" s="1"/>
  <c r="M136" i="1"/>
  <c r="O136" i="1"/>
  <c r="M125" i="1"/>
  <c r="O125" i="1"/>
  <c r="M135" i="1"/>
  <c r="O135" i="1"/>
  <c r="O137" i="1"/>
  <c r="M137" i="1"/>
  <c r="O144" i="1"/>
  <c r="P144" i="1" s="1"/>
  <c r="M144" i="1"/>
  <c r="N144" i="1" s="1"/>
  <c r="M93" i="1"/>
  <c r="M152" i="1"/>
  <c r="N152" i="1" s="1"/>
  <c r="O152" i="1"/>
  <c r="P152" i="1" s="1"/>
  <c r="O140" i="1"/>
  <c r="P140" i="1" s="1"/>
  <c r="M140" i="1"/>
  <c r="N140" i="1" s="1"/>
  <c r="M148" i="1"/>
  <c r="N148" i="1" s="1"/>
  <c r="O148" i="1"/>
  <c r="P148" i="1" s="1"/>
  <c r="O126" i="1"/>
  <c r="M98" i="1"/>
  <c r="O121" i="1"/>
  <c r="O132" i="1"/>
  <c r="O145" i="1"/>
  <c r="P145" i="1" s="1"/>
  <c r="M145" i="1"/>
  <c r="N145" i="1" s="1"/>
  <c r="M153" i="1"/>
  <c r="N153" i="1" s="1"/>
  <c r="O153" i="1"/>
  <c r="P153" i="1" s="1"/>
  <c r="O149" i="1"/>
  <c r="P149" i="1" s="1"/>
  <c r="M149" i="1"/>
  <c r="N149" i="1" s="1"/>
  <c r="O46" i="1"/>
  <c r="M92" i="1"/>
  <c r="O130" i="1"/>
  <c r="M143" i="1"/>
  <c r="N143" i="1" s="1"/>
  <c r="O143" i="1"/>
  <c r="P143" i="1" s="1"/>
  <c r="M121" i="1"/>
  <c r="O75" i="1"/>
  <c r="M151" i="1"/>
  <c r="N151" i="1" s="1"/>
  <c r="O151" i="1"/>
  <c r="P151" i="1" s="1"/>
  <c r="M138" i="1"/>
  <c r="N138" i="1" s="1"/>
  <c r="O138" i="1"/>
  <c r="P138" i="1" s="1"/>
  <c r="M146" i="1"/>
  <c r="N146" i="1" s="1"/>
  <c r="O154" i="1"/>
  <c r="P154" i="1" s="1"/>
  <c r="M154" i="1"/>
  <c r="N154" i="1" s="1"/>
  <c r="O133" i="1"/>
  <c r="M126" i="1"/>
  <c r="M49" i="1"/>
  <c r="O49" i="1"/>
  <c r="O82" i="1"/>
  <c r="O119" i="1"/>
  <c r="M46" i="1"/>
  <c r="O51" i="1"/>
  <c r="O92" i="1"/>
  <c r="S38" i="2"/>
  <c r="AQ37" i="2"/>
  <c r="AQ27" i="2"/>
  <c r="AP37" i="2"/>
  <c r="R38" i="2"/>
  <c r="AR38" i="2"/>
  <c r="P38" i="2"/>
  <c r="AP27" i="2"/>
  <c r="AR24" i="2"/>
  <c r="AR29" i="2"/>
  <c r="AR25" i="2"/>
  <c r="AR28" i="2"/>
  <c r="AR35" i="2"/>
  <c r="AR34" i="2"/>
  <c r="AR39" i="2"/>
  <c r="R40" i="2"/>
  <c r="P28" i="2"/>
  <c r="AG27" i="2"/>
  <c r="I24" i="2" s="1"/>
  <c r="AG37" i="2"/>
  <c r="I34" i="2" s="1"/>
  <c r="D36" i="2" s="1"/>
  <c r="AE37" i="2"/>
  <c r="G34" i="2" s="1"/>
  <c r="P34" i="2" s="1"/>
  <c r="AE27" i="2"/>
  <c r="G24" i="2" s="1"/>
  <c r="P24" i="2" s="1"/>
  <c r="R28" i="2"/>
  <c r="R30" i="2"/>
  <c r="S28" i="2"/>
  <c r="P40" i="2"/>
  <c r="S40" i="2"/>
  <c r="P30" i="2"/>
  <c r="S30" i="2"/>
  <c r="K112" i="1"/>
  <c r="K69" i="1"/>
  <c r="K65" i="1"/>
  <c r="K63" i="1"/>
  <c r="K61" i="1"/>
  <c r="K64" i="1"/>
  <c r="K67" i="1"/>
  <c r="K52" i="1"/>
  <c r="K38" i="1"/>
  <c r="K66" i="1"/>
  <c r="K59" i="1"/>
  <c r="K9" i="1"/>
  <c r="K27" i="1"/>
  <c r="K58" i="1"/>
  <c r="K39" i="1"/>
  <c r="K60" i="1"/>
  <c r="K10" i="1"/>
  <c r="K33" i="1"/>
  <c r="K31" i="1"/>
  <c r="K34" i="1"/>
  <c r="K45" i="1"/>
  <c r="K105" i="1"/>
  <c r="K115" i="1"/>
  <c r="K18" i="1"/>
  <c r="K114" i="1"/>
  <c r="K83" i="1"/>
  <c r="K113" i="1"/>
  <c r="K41" i="1"/>
  <c r="K109" i="1"/>
  <c r="K42" i="1"/>
  <c r="K32" i="1"/>
  <c r="K96" i="1"/>
  <c r="K12" i="1"/>
  <c r="K70" i="1"/>
  <c r="K13" i="1"/>
  <c r="K26" i="1"/>
  <c r="K44" i="1"/>
  <c r="K57" i="1"/>
  <c r="K48" i="1"/>
  <c r="K29" i="1"/>
  <c r="K28" i="1"/>
  <c r="K43" i="1"/>
  <c r="M134" i="1" l="1"/>
  <c r="N134" i="1" s="1"/>
  <c r="O112" i="1"/>
  <c r="M112" i="1"/>
  <c r="O69" i="1"/>
  <c r="O65" i="1"/>
  <c r="O63" i="1"/>
  <c r="M63" i="1"/>
  <c r="M61" i="1"/>
  <c r="M64" i="1"/>
  <c r="O67" i="1"/>
  <c r="M67" i="1"/>
  <c r="M52" i="1"/>
  <c r="M38" i="1"/>
  <c r="O38" i="1"/>
  <c r="O128" i="1"/>
  <c r="M87" i="1"/>
  <c r="O127" i="1"/>
  <c r="O60" i="1"/>
  <c r="M109" i="1"/>
  <c r="O48" i="1"/>
  <c r="O39" i="1"/>
  <c r="M32" i="1"/>
  <c r="O32" i="1"/>
  <c r="M27" i="1"/>
  <c r="O41" i="1"/>
  <c r="M142" i="1"/>
  <c r="N142" i="1" s="1"/>
  <c r="M53" i="1"/>
  <c r="M69" i="1"/>
  <c r="O124" i="1"/>
  <c r="M31" i="1"/>
  <c r="O43" i="1"/>
  <c r="O114" i="1"/>
  <c r="M42" i="1"/>
  <c r="O115" i="1"/>
  <c r="M62" i="1"/>
  <c r="M26" i="1"/>
  <c r="O26" i="1"/>
  <c r="O28" i="1"/>
  <c r="O45" i="1"/>
  <c r="O96" i="1"/>
  <c r="M96" i="1"/>
  <c r="M44" i="1"/>
  <c r="M113" i="1"/>
  <c r="M33" i="1"/>
  <c r="M29" i="1"/>
  <c r="M34" i="1"/>
  <c r="O83" i="1"/>
  <c r="M18" i="1"/>
  <c r="O100" i="1"/>
  <c r="O9" i="1"/>
  <c r="O10" i="1"/>
  <c r="M13" i="1"/>
  <c r="O12" i="1"/>
  <c r="O59" i="1"/>
  <c r="O66" i="1"/>
  <c r="O107" i="1"/>
  <c r="O18" i="1"/>
  <c r="M59" i="1"/>
  <c r="O61" i="1"/>
  <c r="O91" i="1"/>
  <c r="O117" i="1"/>
  <c r="P117" i="1" s="1"/>
  <c r="M110" i="1"/>
  <c r="M85" i="1"/>
  <c r="O78" i="1"/>
  <c r="O116" i="1"/>
  <c r="M45" i="1"/>
  <c r="O97" i="1"/>
  <c r="O33" i="1"/>
  <c r="M114" i="1"/>
  <c r="O44" i="1"/>
  <c r="O71" i="1"/>
  <c r="M89" i="1"/>
  <c r="M39" i="1"/>
  <c r="O13" i="1"/>
  <c r="M80" i="1"/>
  <c r="M37" i="1"/>
  <c r="M10" i="1"/>
  <c r="O109" i="1"/>
  <c r="M76" i="1"/>
  <c r="M48" i="1"/>
  <c r="O147" i="1"/>
  <c r="P147" i="1" s="1"/>
  <c r="O106" i="1"/>
  <c r="M95" i="1"/>
  <c r="M122" i="1"/>
  <c r="N122" i="1" s="1"/>
  <c r="M94" i="1"/>
  <c r="M73" i="1"/>
  <c r="O118" i="1"/>
  <c r="M141" i="1"/>
  <c r="N141" i="1" s="1"/>
  <c r="M41" i="1"/>
  <c r="M102" i="1"/>
  <c r="M108" i="1"/>
  <c r="O139" i="1"/>
  <c r="P139" i="1" s="1"/>
  <c r="O88" i="1"/>
  <c r="M99" i="1"/>
  <c r="O52" i="1"/>
  <c r="M115" i="1"/>
  <c r="M131" i="1"/>
  <c r="N131" i="1" s="1"/>
  <c r="M22" i="1"/>
  <c r="O129" i="1"/>
  <c r="P129" i="1" s="1"/>
  <c r="O90" i="1"/>
  <c r="O27" i="1"/>
  <c r="O150" i="1"/>
  <c r="P150" i="1" s="1"/>
  <c r="M60" i="1"/>
  <c r="O86" i="1"/>
  <c r="M111" i="1"/>
  <c r="O105" i="1"/>
  <c r="M105" i="1"/>
  <c r="M79" i="1"/>
  <c r="O56" i="1"/>
  <c r="O120" i="1"/>
  <c r="M43" i="1"/>
  <c r="M47" i="1"/>
  <c r="O31" i="1"/>
  <c r="O70" i="1"/>
  <c r="M70" i="1"/>
  <c r="AP278" i="2"/>
  <c r="O103" i="1"/>
  <c r="O58" i="1"/>
  <c r="M58" i="1"/>
  <c r="O113" i="1"/>
  <c r="M66" i="1"/>
  <c r="M68" i="1"/>
  <c r="M104" i="1"/>
  <c r="M101" i="1"/>
  <c r="O81" i="1"/>
  <c r="O57" i="1"/>
  <c r="M57" i="1"/>
  <c r="M65" i="1"/>
  <c r="O42" i="1"/>
  <c r="M5" i="1"/>
  <c r="M83" i="1"/>
  <c r="O50" i="1"/>
  <c r="M12" i="1"/>
  <c r="M77" i="1"/>
  <c r="O123" i="1"/>
  <c r="O29" i="1"/>
  <c r="AR290" i="2"/>
  <c r="AR280" i="2"/>
  <c r="AR286" i="2"/>
  <c r="AQ278" i="2"/>
  <c r="AE278" i="2"/>
  <c r="O280" i="2" s="1"/>
  <c r="J282" i="2" s="1"/>
  <c r="P282" i="2" s="1"/>
  <c r="AG278" i="2"/>
  <c r="M280" i="2" s="1"/>
  <c r="L282" i="2" s="1"/>
  <c r="R282" i="2" s="1"/>
  <c r="AP288" i="2"/>
  <c r="AG288" i="2"/>
  <c r="M290" i="2" s="1"/>
  <c r="L292" i="2" s="1"/>
  <c r="R292" i="2" s="1"/>
  <c r="AE288" i="2"/>
  <c r="O290" i="2" s="1"/>
  <c r="J292" i="2" s="1"/>
  <c r="AQ288" i="2"/>
  <c r="AR276" i="2"/>
  <c r="AR277" i="2"/>
  <c r="I290" i="2"/>
  <c r="P288" i="2"/>
  <c r="S288" i="2"/>
  <c r="I280" i="2"/>
  <c r="S278" i="2"/>
  <c r="P278" i="2"/>
  <c r="G290" i="2"/>
  <c r="R288" i="2"/>
  <c r="G280" i="2"/>
  <c r="R278" i="2"/>
  <c r="AR287" i="2"/>
  <c r="D290" i="2"/>
  <c r="R286" i="2"/>
  <c r="F290" i="2"/>
  <c r="S286" i="2"/>
  <c r="P286" i="2"/>
  <c r="AR291" i="2"/>
  <c r="F280" i="2"/>
  <c r="S276" i="2"/>
  <c r="P276" i="2"/>
  <c r="D280" i="2"/>
  <c r="R276" i="2"/>
  <c r="AR281" i="2"/>
  <c r="AR27" i="2"/>
  <c r="AR37" i="2"/>
  <c r="R34" i="2"/>
  <c r="S24" i="2"/>
  <c r="D26" i="2"/>
  <c r="P26" i="2" s="1"/>
  <c r="F26" i="2"/>
  <c r="R26" i="2" s="1"/>
  <c r="R24" i="2"/>
  <c r="S34" i="2"/>
  <c r="F36" i="2"/>
  <c r="R36" i="2" s="1"/>
  <c r="P36" i="2"/>
  <c r="AS36" i="2"/>
  <c r="AS24" i="2"/>
  <c r="AS40" i="2"/>
  <c r="AS38" i="2"/>
  <c r="AS28" i="2"/>
  <c r="AS30" i="2"/>
  <c r="AS26" i="2"/>
  <c r="AS34" i="2"/>
  <c r="S292" i="2" l="1"/>
  <c r="AR278" i="2"/>
  <c r="S282" i="2"/>
  <c r="AR288" i="2"/>
  <c r="P292" i="2"/>
  <c r="R290" i="2"/>
  <c r="R280" i="2"/>
  <c r="S290" i="2"/>
  <c r="AO290" i="2" s="1"/>
  <c r="AN290" i="2" s="1"/>
  <c r="P290" i="2"/>
  <c r="S280" i="2"/>
  <c r="AO280" i="2" s="1"/>
  <c r="AN280" i="2" s="1"/>
  <c r="P280" i="2"/>
  <c r="S36" i="2"/>
  <c r="S26" i="2"/>
  <c r="AS286" i="2"/>
  <c r="AS290" i="2"/>
  <c r="AS282" i="2"/>
  <c r="AS288" i="2"/>
  <c r="AS278" i="2"/>
  <c r="AS280" i="2"/>
  <c r="AS292" i="2"/>
  <c r="AS276" i="2"/>
  <c r="AO292" i="2" l="1"/>
  <c r="AN292" i="2" s="1"/>
  <c r="AO282" i="2"/>
  <c r="AN282" i="2" s="1"/>
  <c r="AO286" i="2"/>
  <c r="AN286" i="2" s="1"/>
  <c r="AO288" i="2"/>
  <c r="AN288" i="2" s="1"/>
  <c r="AO278" i="2"/>
  <c r="AN278" i="2" s="1"/>
  <c r="AO276" i="2"/>
  <c r="AN276" i="2" s="1"/>
  <c r="AO34" i="2"/>
  <c r="AN34" i="2" s="1"/>
  <c r="AO24" i="2"/>
  <c r="AO36" i="2"/>
  <c r="AN36" i="2" s="1"/>
  <c r="AO30" i="2"/>
  <c r="AO40" i="2"/>
  <c r="AN40" i="2" s="1"/>
  <c r="AO28" i="2"/>
  <c r="AN28" i="2" s="1"/>
  <c r="AO26" i="2"/>
  <c r="AO38" i="2"/>
  <c r="AN38" i="2" s="1"/>
  <c r="K4" i="1"/>
  <c r="K17" i="1"/>
  <c r="K11" i="1"/>
  <c r="K3" i="1"/>
  <c r="K84" i="1"/>
  <c r="K19" i="1"/>
  <c r="K21" i="1"/>
  <c r="M84" i="1" l="1"/>
  <c r="O84" i="1"/>
  <c r="O3" i="1"/>
  <c r="M3" i="1"/>
  <c r="O11" i="1"/>
  <c r="M11" i="1"/>
  <c r="M4" i="1"/>
  <c r="O4" i="1"/>
  <c r="O21" i="1"/>
  <c r="M21" i="1"/>
  <c r="O19" i="1"/>
  <c r="M19" i="1"/>
  <c r="O17" i="1"/>
  <c r="M17" i="1"/>
  <c r="O34" i="1"/>
  <c r="M9" i="1"/>
  <c r="M35" i="1"/>
  <c r="O64" i="1"/>
  <c r="O72" i="1"/>
  <c r="M28" i="1"/>
  <c r="AN24" i="2"/>
  <c r="AN26" i="2"/>
  <c r="AN30" i="2"/>
  <c r="K54" i="1"/>
  <c r="K14" i="1"/>
  <c r="K8" i="1"/>
  <c r="K55" i="1"/>
  <c r="K36" i="1"/>
  <c r="K16" i="1"/>
  <c r="K6" i="1"/>
  <c r="K20" i="1"/>
  <c r="K30" i="1"/>
  <c r="K74" i="1"/>
  <c r="K23" i="1"/>
  <c r="O74" i="1" l="1"/>
  <c r="M74" i="1"/>
  <c r="M6" i="1"/>
  <c r="O6" i="1"/>
  <c r="M54" i="1"/>
  <c r="M23" i="1"/>
  <c r="O23" i="1"/>
  <c r="O54" i="1"/>
  <c r="M30" i="1"/>
  <c r="O36" i="1"/>
  <c r="M36" i="1"/>
  <c r="O30" i="1"/>
  <c r="H2" i="1"/>
  <c r="O55" i="1"/>
  <c r="M55" i="1"/>
  <c r="O20" i="1"/>
  <c r="M20" i="1"/>
  <c r="M14" i="1"/>
  <c r="O14" i="1"/>
  <c r="M16" i="1"/>
  <c r="O16" i="1"/>
  <c r="M8" i="1"/>
  <c r="O8" i="1"/>
  <c r="M40" i="1"/>
  <c r="O24" i="1"/>
  <c r="M25" i="1"/>
  <c r="O93" i="1"/>
  <c r="K7" i="1"/>
  <c r="K15" i="1"/>
  <c r="C58" i="19" l="1"/>
  <c r="C57" i="19"/>
  <c r="C56" i="19"/>
  <c r="C55" i="19"/>
  <c r="M15" i="1"/>
  <c r="O15" i="1"/>
  <c r="C6" i="19"/>
  <c r="E59" i="19"/>
  <c r="F59" i="19" s="1"/>
  <c r="C4" i="19"/>
  <c r="C48" i="19"/>
  <c r="E20" i="19"/>
  <c r="F20" i="19" s="1"/>
  <c r="C38" i="19"/>
  <c r="C16" i="19"/>
  <c r="C14" i="19"/>
  <c r="D14" i="19"/>
  <c r="E43" i="19"/>
  <c r="F43" i="19" s="1"/>
  <c r="E6" i="19"/>
  <c r="F6" i="19" s="1"/>
  <c r="D48" i="19"/>
  <c r="E37" i="19"/>
  <c r="F37" i="19" s="1"/>
  <c r="C21" i="19"/>
  <c r="C27" i="19"/>
  <c r="D11" i="19"/>
  <c r="E18" i="19"/>
  <c r="C51" i="19"/>
  <c r="D47" i="19"/>
  <c r="E33" i="19"/>
  <c r="F33" i="19" s="1"/>
  <c r="D9" i="19"/>
  <c r="D23" i="19"/>
  <c r="E17" i="19"/>
  <c r="F17" i="19" s="1"/>
  <c r="E29" i="19"/>
  <c r="F29" i="19" s="1"/>
  <c r="C52" i="19"/>
  <c r="E25" i="19"/>
  <c r="F25" i="19" s="1"/>
  <c r="D35" i="19"/>
  <c r="F39" i="19"/>
  <c r="E44" i="19"/>
  <c r="F44" i="19" s="1"/>
  <c r="E28" i="19"/>
  <c r="F28" i="19" s="1"/>
  <c r="C32" i="19"/>
  <c r="E57" i="19"/>
  <c r="F57" i="19" s="1"/>
  <c r="D34" i="19"/>
  <c r="C26" i="19"/>
  <c r="E32" i="19"/>
  <c r="C31" i="19"/>
  <c r="C29" i="19"/>
  <c r="E45" i="19"/>
  <c r="C39" i="19"/>
  <c r="E23" i="19"/>
  <c r="F23" i="19" s="1"/>
  <c r="D12" i="19"/>
  <c r="E48" i="19"/>
  <c r="F48" i="19" s="1"/>
  <c r="D38" i="19"/>
  <c r="C17" i="19"/>
  <c r="E47" i="19"/>
  <c r="F47" i="19" s="1"/>
  <c r="D37" i="19"/>
  <c r="D54" i="19"/>
  <c r="E26" i="19"/>
  <c r="F26" i="19" s="1"/>
  <c r="D44" i="19"/>
  <c r="C13" i="19"/>
  <c r="D33" i="19"/>
  <c r="E11" i="19"/>
  <c r="F11" i="19" s="1"/>
  <c r="E51" i="19"/>
  <c r="F51" i="19" s="1"/>
  <c r="C53" i="19"/>
  <c r="D40" i="19"/>
  <c r="C11" i="19"/>
  <c r="E34" i="19"/>
  <c r="F34" i="19" s="1"/>
  <c r="E36" i="19"/>
  <c r="F36" i="19" s="1"/>
  <c r="D36" i="19"/>
  <c r="C54" i="19"/>
  <c r="D42" i="19"/>
  <c r="D28" i="19"/>
  <c r="C28" i="19"/>
  <c r="D50" i="19"/>
  <c r="E52" i="19"/>
  <c r="F52" i="19" s="1"/>
  <c r="D13" i="19"/>
  <c r="C18" i="19"/>
  <c r="E24" i="19"/>
  <c r="F24" i="19" s="1"/>
  <c r="D24" i="19"/>
  <c r="E12" i="19"/>
  <c r="F12" i="19" s="1"/>
  <c r="D4" i="19"/>
  <c r="D30" i="19"/>
  <c r="E49" i="19"/>
  <c r="F49" i="19" s="1"/>
  <c r="C33" i="19"/>
  <c r="C37" i="19"/>
  <c r="C43" i="19"/>
  <c r="D53" i="19"/>
  <c r="D25" i="19"/>
  <c r="C30" i="19"/>
  <c r="D5" i="19"/>
  <c r="E16" i="19"/>
  <c r="F16" i="19" s="1"/>
  <c r="D21" i="19"/>
  <c r="D46" i="19"/>
  <c r="C44" i="19"/>
  <c r="E55" i="19"/>
  <c r="C20" i="19"/>
  <c r="E13" i="19"/>
  <c r="F13" i="19" s="1"/>
  <c r="D51" i="19"/>
  <c r="E53" i="19"/>
  <c r="F53" i="19" s="1"/>
  <c r="C9" i="19"/>
  <c r="C59" i="19"/>
  <c r="D16" i="19"/>
  <c r="C40" i="19"/>
  <c r="C45" i="19"/>
  <c r="D6" i="19"/>
  <c r="C47" i="19"/>
  <c r="D52" i="19"/>
  <c r="D58" i="19"/>
  <c r="C15" i="19"/>
  <c r="E46" i="19"/>
  <c r="F46" i="19" s="1"/>
  <c r="D39" i="19"/>
  <c r="D41" i="19"/>
  <c r="C23" i="19"/>
  <c r="E56" i="19"/>
  <c r="F56" i="19" s="1"/>
  <c r="D15" i="19"/>
  <c r="D17" i="19"/>
  <c r="D27" i="19"/>
  <c r="C42" i="19"/>
  <c r="E35" i="19"/>
  <c r="F35" i="19" s="1"/>
  <c r="E5" i="19"/>
  <c r="F5" i="19" s="1"/>
  <c r="E15" i="19"/>
  <c r="F15" i="19" s="1"/>
  <c r="D49" i="19"/>
  <c r="C19" i="19"/>
  <c r="E4" i="19"/>
  <c r="F4" i="19" s="1"/>
  <c r="C46" i="19"/>
  <c r="E14" i="19"/>
  <c r="F14" i="19" s="1"/>
  <c r="D31" i="19"/>
  <c r="C34" i="19"/>
  <c r="E27" i="19"/>
  <c r="F27" i="19" s="1"/>
  <c r="E54" i="19"/>
  <c r="F54" i="19" s="1"/>
  <c r="E21" i="19"/>
  <c r="F21" i="19" s="1"/>
  <c r="E9" i="19"/>
  <c r="F9" i="19" s="1"/>
  <c r="C22" i="19"/>
  <c r="E8" i="19"/>
  <c r="F8" i="19" s="1"/>
  <c r="E42" i="19"/>
  <c r="F42" i="19" s="1"/>
  <c r="D10" i="19"/>
  <c r="D57" i="19"/>
  <c r="E3" i="19"/>
  <c r="F3" i="19" s="1"/>
  <c r="D32" i="19"/>
  <c r="D20" i="19"/>
  <c r="D26" i="19"/>
  <c r="D55" i="19"/>
  <c r="C25" i="19"/>
  <c r="C35" i="19"/>
  <c r="E40" i="19"/>
  <c r="F40" i="19" s="1"/>
  <c r="E38" i="19"/>
  <c r="F38" i="19" s="1"/>
  <c r="C36" i="19"/>
  <c r="E30" i="19"/>
  <c r="F30" i="19" s="1"/>
  <c r="D29" i="19"/>
  <c r="E50" i="19"/>
  <c r="F50" i="19" s="1"/>
  <c r="C12" i="19"/>
  <c r="D43" i="19"/>
  <c r="D18" i="19"/>
  <c r="E41" i="19"/>
  <c r="F41" i="19" s="1"/>
  <c r="E58" i="19"/>
  <c r="F58" i="19" s="1"/>
  <c r="D69" i="19"/>
  <c r="C71" i="19"/>
  <c r="C49" i="19"/>
  <c r="C5" i="19"/>
  <c r="D56" i="19"/>
  <c r="D45" i="19"/>
  <c r="C10" i="19"/>
  <c r="E31" i="19"/>
  <c r="F31" i="19" s="1"/>
  <c r="C50" i="19"/>
  <c r="E7" i="19"/>
  <c r="F7" i="19" s="1"/>
  <c r="C24" i="19"/>
  <c r="D59" i="19"/>
  <c r="C68" i="19"/>
  <c r="D3" i="19"/>
  <c r="E66" i="19"/>
  <c r="F66" i="19" s="1"/>
  <c r="D67" i="19"/>
  <c r="E70" i="19"/>
  <c r="F70" i="19" s="1"/>
  <c r="D7" i="19"/>
  <c r="E19" i="19"/>
  <c r="F19" i="19" s="1"/>
  <c r="D22" i="19"/>
  <c r="E69" i="19"/>
  <c r="F69" i="19" s="1"/>
  <c r="D8" i="19"/>
  <c r="E71" i="19"/>
  <c r="F71" i="19" s="1"/>
  <c r="D66" i="19"/>
  <c r="D19" i="19"/>
  <c r="C69" i="19"/>
  <c r="E10" i="19"/>
  <c r="F10" i="19" s="1"/>
  <c r="E22" i="19"/>
  <c r="F22" i="19" s="1"/>
  <c r="C41" i="19"/>
  <c r="C7" i="19"/>
  <c r="C3" i="19"/>
  <c r="D68" i="19"/>
  <c r="O7" i="1"/>
  <c r="M7" i="1"/>
  <c r="E67" i="19"/>
  <c r="F67" i="19" s="1"/>
  <c r="D71" i="19"/>
  <c r="C66" i="19"/>
  <c r="C67" i="19"/>
  <c r="D70" i="19"/>
  <c r="E68" i="19"/>
  <c r="F68" i="19" s="1"/>
  <c r="C8" i="19"/>
  <c r="C70" i="19"/>
  <c r="N124" i="1"/>
  <c r="M51" i="1"/>
  <c r="P137" i="1"/>
  <c r="C62" i="19"/>
  <c r="C65" i="19"/>
  <c r="D60" i="19"/>
  <c r="D62" i="19"/>
  <c r="E60" i="19"/>
  <c r="F60" i="19" s="1"/>
  <c r="F55" i="19"/>
  <c r="C64" i="19"/>
  <c r="E64" i="19"/>
  <c r="F64" i="19" s="1"/>
  <c r="E62" i="19"/>
  <c r="F62" i="19" s="1"/>
  <c r="E65" i="19"/>
  <c r="F65" i="19" s="1"/>
  <c r="C61" i="19"/>
  <c r="C63" i="19"/>
  <c r="D63" i="19"/>
  <c r="D61" i="19"/>
  <c r="D64" i="19"/>
  <c r="E61" i="19"/>
  <c r="F61" i="19" s="1"/>
  <c r="F45" i="19"/>
  <c r="C60" i="19"/>
  <c r="E63" i="19"/>
  <c r="F63" i="19" s="1"/>
  <c r="D65" i="19"/>
  <c r="F18" i="19"/>
  <c r="F32" i="19"/>
  <c r="K2" i="1"/>
  <c r="M2" i="1" l="1"/>
  <c r="O2" i="1"/>
  <c r="N109" i="1"/>
  <c r="N92" i="1"/>
  <c r="P115" i="1"/>
  <c r="N115" i="1"/>
  <c r="N93" i="1"/>
  <c r="N98" i="1"/>
  <c r="N118" i="1"/>
  <c r="P116" i="1"/>
  <c r="P118" i="1"/>
  <c r="N108" i="1"/>
  <c r="N116" i="1"/>
  <c r="N120" i="1"/>
  <c r="P120" i="1"/>
  <c r="N121" i="1"/>
  <c r="N16" i="1"/>
  <c r="P7" i="1"/>
  <c r="N114" i="1"/>
  <c r="P114" i="1"/>
  <c r="N32" i="1"/>
  <c r="P32" i="1"/>
  <c r="N111" i="1"/>
  <c r="P111" i="1"/>
  <c r="N113" i="1"/>
  <c r="P113" i="1"/>
  <c r="N112" i="1"/>
  <c r="P112" i="1"/>
  <c r="N110" i="1"/>
  <c r="P110" i="1"/>
  <c r="N136" i="1"/>
  <c r="N137" i="1"/>
  <c r="P135" i="1"/>
  <c r="P136" i="1"/>
  <c r="P78" i="1"/>
  <c r="N132" i="1"/>
  <c r="N135" i="1"/>
  <c r="P104" i="1"/>
  <c r="P84" i="1"/>
  <c r="P66" i="1"/>
  <c r="P88" i="1"/>
  <c r="P87" i="1"/>
  <c r="P76" i="1"/>
  <c r="P105" i="1"/>
  <c r="P102" i="1"/>
  <c r="P36" i="1"/>
  <c r="P75" i="1"/>
  <c r="P106" i="1"/>
  <c r="P65" i="1"/>
  <c r="P86" i="1"/>
  <c r="P107" i="1"/>
  <c r="P99" i="1"/>
  <c r="P50" i="1"/>
  <c r="P71" i="1"/>
  <c r="N126" i="1"/>
  <c r="N133" i="1"/>
  <c r="N127" i="1"/>
  <c r="P33" i="1"/>
  <c r="N55" i="1"/>
  <c r="N83" i="1"/>
  <c r="N57" i="1"/>
  <c r="N69" i="1"/>
  <c r="N56" i="1"/>
  <c r="N80" i="1"/>
  <c r="N19" i="1"/>
  <c r="N44" i="1"/>
  <c r="N4" i="1"/>
  <c r="N14" i="1"/>
  <c r="N125" i="1"/>
  <c r="N84" i="1"/>
  <c r="N18" i="1"/>
  <c r="N97" i="1"/>
  <c r="N104" i="1"/>
  <c r="N3" i="1"/>
  <c r="N76" i="1"/>
  <c r="N49" i="1"/>
  <c r="N37" i="1"/>
  <c r="N100" i="1"/>
  <c r="N15" i="1"/>
  <c r="N31" i="1"/>
  <c r="N107" i="1"/>
  <c r="N12" i="1"/>
  <c r="N72" i="1"/>
  <c r="N75" i="1"/>
  <c r="N130" i="1"/>
  <c r="N61" i="1"/>
  <c r="N41" i="1"/>
  <c r="N106" i="1"/>
  <c r="N25" i="1"/>
  <c r="N58" i="1"/>
  <c r="N60" i="1"/>
  <c r="N46" i="1"/>
  <c r="N63" i="1"/>
  <c r="P96" i="1"/>
  <c r="N70" i="1"/>
  <c r="N17" i="1"/>
  <c r="N96" i="1"/>
  <c r="N48" i="1"/>
  <c r="N129" i="1"/>
  <c r="N66" i="1"/>
  <c r="P24" i="1"/>
  <c r="N6" i="1"/>
  <c r="N39" i="1"/>
  <c r="N73" i="1"/>
  <c r="N38" i="1"/>
  <c r="N53" i="1"/>
  <c r="N119" i="1"/>
  <c r="P93" i="1"/>
  <c r="N95" i="1"/>
  <c r="N103" i="1"/>
  <c r="N128" i="1"/>
  <c r="N52" i="1"/>
  <c r="N40" i="1"/>
  <c r="N90" i="1"/>
  <c r="N99" i="1"/>
  <c r="N22" i="1"/>
  <c r="N78" i="1"/>
  <c r="N105" i="1"/>
  <c r="N51" i="1"/>
  <c r="N64" i="1"/>
  <c r="N20" i="1"/>
  <c r="N23" i="1"/>
  <c r="N102" i="1"/>
  <c r="N79" i="1"/>
  <c r="N87" i="1"/>
  <c r="N81" i="1"/>
  <c r="N67" i="1"/>
  <c r="N35" i="1"/>
  <c r="N34" i="1"/>
  <c r="N24" i="1"/>
  <c r="N33" i="1"/>
  <c r="N88" i="1"/>
  <c r="N65" i="1"/>
  <c r="P101" i="1"/>
  <c r="N5" i="1"/>
  <c r="N27" i="1"/>
  <c r="N50" i="1"/>
  <c r="N86" i="1"/>
  <c r="N10" i="1"/>
  <c r="N71" i="1"/>
  <c r="N28" i="1"/>
  <c r="N74" i="1"/>
  <c r="N2" i="1"/>
  <c r="N47" i="1"/>
  <c r="N45" i="1"/>
  <c r="N62" i="1"/>
  <c r="N59" i="1"/>
  <c r="N77" i="1"/>
  <c r="N13" i="1"/>
  <c r="N89" i="1"/>
  <c r="N42" i="1"/>
  <c r="N43" i="1"/>
  <c r="N21" i="1"/>
  <c r="N9" i="1"/>
  <c r="N94" i="1"/>
  <c r="N36" i="1"/>
  <c r="N11" i="1"/>
  <c r="N85" i="1"/>
  <c r="N26" i="1"/>
  <c r="N91" i="1"/>
  <c r="N54" i="1"/>
  <c r="N8" i="1"/>
  <c r="N30" i="1"/>
  <c r="N101" i="1"/>
  <c r="N82" i="1"/>
  <c r="N7" i="1"/>
  <c r="N68" i="1"/>
  <c r="N29" i="1"/>
  <c r="P68" i="1"/>
  <c r="P132" i="1"/>
  <c r="P79" i="1"/>
  <c r="P2" i="1"/>
  <c r="P22" i="1"/>
  <c r="P10" i="1"/>
  <c r="P52" i="1"/>
  <c r="P74" i="1"/>
  <c r="P35" i="1"/>
  <c r="P55" i="1"/>
  <c r="P19" i="1"/>
  <c r="P63" i="1"/>
  <c r="P98" i="1"/>
  <c r="P67" i="1"/>
  <c r="P47" i="1"/>
  <c r="P8" i="1"/>
  <c r="P40" i="1"/>
  <c r="P13" i="1"/>
  <c r="P103" i="1"/>
  <c r="P16" i="1"/>
  <c r="P77" i="1"/>
  <c r="P133" i="1"/>
  <c r="P29" i="1"/>
  <c r="P128" i="1"/>
  <c r="P4" i="1"/>
  <c r="P72" i="1"/>
  <c r="P121" i="1"/>
  <c r="P38" i="1"/>
  <c r="P69" i="1"/>
  <c r="P56" i="1"/>
  <c r="P119" i="1"/>
  <c r="P97" i="1"/>
  <c r="P59" i="1"/>
  <c r="P34" i="1"/>
  <c r="P58" i="1"/>
  <c r="P61" i="1"/>
  <c r="P48" i="1"/>
  <c r="P53" i="1"/>
  <c r="P73" i="1"/>
  <c r="P26" i="1"/>
  <c r="P64" i="1"/>
  <c r="P126" i="1"/>
  <c r="P15" i="1"/>
  <c r="P89" i="1"/>
  <c r="P5" i="1"/>
  <c r="P3" i="1"/>
  <c r="P6" i="1"/>
  <c r="P43" i="1"/>
  <c r="P49" i="1"/>
  <c r="P127" i="1"/>
  <c r="P23" i="1"/>
  <c r="P54" i="1"/>
  <c r="P9" i="1"/>
  <c r="P44" i="1"/>
  <c r="P91" i="1"/>
  <c r="P81" i="1"/>
  <c r="P85" i="1"/>
  <c r="P94" i="1"/>
  <c r="P83" i="1"/>
  <c r="P25" i="1"/>
  <c r="P14" i="1"/>
  <c r="P70" i="1"/>
  <c r="P100" i="1"/>
  <c r="P18" i="1"/>
  <c r="P92" i="1"/>
  <c r="P122" i="1"/>
  <c r="P30" i="1"/>
  <c r="P46" i="1"/>
  <c r="P20" i="1"/>
  <c r="P57" i="1"/>
  <c r="P90" i="1"/>
  <c r="P109" i="1"/>
  <c r="P131" i="1"/>
  <c r="P60" i="1"/>
  <c r="P28" i="1"/>
  <c r="P95" i="1"/>
  <c r="P31" i="1"/>
  <c r="P130" i="1"/>
  <c r="P42" i="1"/>
  <c r="P134" i="1"/>
  <c r="P12" i="1"/>
  <c r="P123" i="1"/>
  <c r="P27" i="1"/>
  <c r="P82" i="1"/>
  <c r="P62" i="1"/>
  <c r="P124" i="1"/>
  <c r="P125" i="1"/>
  <c r="P21" i="1"/>
  <c r="P11" i="1"/>
  <c r="P41" i="1"/>
  <c r="P17" i="1"/>
  <c r="P39" i="1"/>
  <c r="P37" i="1"/>
  <c r="P45" i="1"/>
  <c r="P108" i="1"/>
  <c r="P51" i="1"/>
</calcChain>
</file>

<file path=xl/sharedStrings.xml><?xml version="1.0" encoding="utf-8"?>
<sst xmlns="http://schemas.openxmlformats.org/spreadsheetml/2006/main" count="2292" uniqueCount="268">
  <si>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</si>
  <si>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</si>
  <si>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</si>
  <si>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</si>
  <si>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</si>
  <si>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</si>
  <si>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</si>
  <si>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</si>
  <si>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</si>
  <si>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</si>
  <si>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</si>
  <si>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</si>
  <si>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</si>
  <si>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</si>
  <si>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</si>
  <si>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</si>
  <si>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</si>
  <si>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</si>
  <si>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</si>
  <si>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</si>
  <si>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</si>
  <si>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</si>
  <si>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</si>
  <si>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</si>
  <si>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</si>
  <si>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</si>
  <si>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</si>
  <si>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1-4</t>
  </si>
  <si>
    <t>skupina 5-8</t>
  </si>
  <si>
    <t>skupina 9-12</t>
  </si>
  <si>
    <t>skupina 13-16</t>
  </si>
  <si>
    <t>skupina 17-20</t>
  </si>
  <si>
    <t>skupina 21-24</t>
  </si>
  <si>
    <t>skupina 25-28</t>
  </si>
  <si>
    <t>skupina 29-32</t>
  </si>
  <si>
    <t>skupina 33-36</t>
  </si>
  <si>
    <t>skupina 37-40</t>
  </si>
  <si>
    <t>5-8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</si>
  <si>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</si>
  <si>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</si>
  <si>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</si>
  <si>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</si>
  <si>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</si>
  <si>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</si>
  <si>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</si>
  <si>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</si>
  <si>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</si>
  <si>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</si>
  <si>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</si>
  <si>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Jméno</t>
  </si>
  <si>
    <t>v divizy</t>
  </si>
  <si>
    <t>Novohradská Karolína</t>
  </si>
  <si>
    <t>získal</t>
  </si>
  <si>
    <t>ztratil</t>
  </si>
  <si>
    <t>kateg.</t>
  </si>
  <si>
    <t>St. Č</t>
  </si>
  <si>
    <t>Počet z St. Č</t>
  </si>
  <si>
    <t>Míčky domácí hráč</t>
  </si>
  <si>
    <t>Pracovní</t>
  </si>
  <si>
    <t>skupina O</t>
  </si>
  <si>
    <t>skupina P</t>
  </si>
  <si>
    <t>skupina R</t>
  </si>
  <si>
    <t>skupina S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</si>
  <si>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</si>
  <si>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</si>
  <si>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</si>
  <si>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</si>
  <si>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</si>
  <si>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</si>
  <si>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</si>
  <si>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</si>
  <si>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</si>
  <si>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Kunštát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</si>
  <si>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</si>
  <si>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</si>
  <si>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</si>
  <si>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</si>
  <si>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</si>
  <si>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</si>
  <si>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</si>
  <si>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Boskovice</t>
  </si>
  <si>
    <t>Hauzar Šimon</t>
  </si>
  <si>
    <t>Přikryl Tomáš</t>
  </si>
  <si>
    <t>Vrtěl Maxim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</si>
  <si>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</si>
  <si>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</si>
  <si>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</si>
  <si>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</si>
  <si>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</si>
  <si>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</si>
  <si>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</si>
  <si>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OBTM</t>
  </si>
  <si>
    <t>Míčky</t>
  </si>
  <si>
    <t>rozdíl</t>
  </si>
  <si>
    <t>OBTM Celkem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</si>
  <si>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</si>
  <si>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</si>
  <si>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</si>
  <si>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</si>
  <si>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</si>
  <si>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</si>
  <si>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</si>
  <si>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</si>
  <si>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</si>
  <si>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</si>
  <si>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</si>
  <si>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</si>
  <si>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</si>
  <si>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OBTM body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</si>
  <si>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</si>
  <si>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</si>
  <si>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</si>
  <si>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</si>
  <si>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</si>
  <si>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</si>
  <si>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</si>
  <si>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</si>
  <si>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</si>
  <si>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</si>
  <si>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</si>
  <si>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</si>
  <si>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</si>
  <si>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</si>
  <si>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</si>
  <si>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</si>
  <si>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</si>
  <si>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</si>
  <si>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Hrabal František</t>
  </si>
  <si>
    <t>Habáňová Michaela</t>
  </si>
  <si>
    <t>Vysočany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</si>
  <si>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</si>
  <si>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</si>
  <si>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</si>
  <si>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</si>
  <si>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</si>
  <si>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</si>
  <si>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</si>
  <si>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</si>
  <si>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</si>
  <si>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</si>
  <si>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Ježek Oskar</t>
  </si>
  <si>
    <t>Kraml Tobias</t>
  </si>
  <si>
    <t>Prchal Vojtěch</t>
  </si>
  <si>
    <t>Řehoř Robin</t>
  </si>
  <si>
    <t>4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</si>
  <si>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</si>
  <si>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</si>
  <si>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</si>
  <si>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</si>
  <si>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</si>
  <si>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</si>
  <si>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Bořitov</t>
  </si>
  <si>
    <t>Kovář Jan</t>
  </si>
  <si>
    <t>Kotranyi Dan</t>
  </si>
  <si>
    <t>Krésa Jakub</t>
  </si>
  <si>
    <t>Gavula Marek</t>
  </si>
  <si>
    <t>skupina N</t>
  </si>
  <si>
    <t>skupina M</t>
  </si>
  <si>
    <t>Přikryl Vojtěch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</si>
  <si>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</si>
  <si>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</si>
  <si>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</si>
  <si>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</si>
  <si>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</si>
  <si>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</si>
  <si>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</si>
  <si>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</si>
  <si>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</si>
  <si>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</si>
  <si>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</si>
  <si>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</si>
  <si>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</si>
  <si>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Pilitowská Lea</t>
  </si>
  <si>
    <t>Svobodová Anna</t>
  </si>
  <si>
    <t>Lizna Dominik</t>
  </si>
  <si>
    <t>Ryšávka Matěj</t>
  </si>
  <si>
    <t>Muller Matyáš</t>
  </si>
  <si>
    <t>Peška Lukáš</t>
  </si>
  <si>
    <t>Kovář Jakub</t>
  </si>
  <si>
    <t>0</t>
  </si>
  <si>
    <t>Žid Marek</t>
  </si>
  <si>
    <t>Letfus Matyáš</t>
  </si>
  <si>
    <t>Musil David</t>
  </si>
  <si>
    <t>Musil Jan</t>
  </si>
  <si>
    <t>Jonášová Karolína</t>
  </si>
  <si>
    <t>Jonášová Kristýna</t>
  </si>
  <si>
    <t>Hernandez Damián</t>
  </si>
  <si>
    <t>Křepelová Klára</t>
  </si>
  <si>
    <t>OBTM Poradi</t>
  </si>
  <si>
    <t xml:space="preserve">OBTM PRAC Celkem </t>
  </si>
  <si>
    <t>OBTM PRAC Poradi</t>
  </si>
  <si>
    <t>Doležel Ondřej</t>
  </si>
  <si>
    <t>Smékal Jakub</t>
  </si>
  <si>
    <t>Hernandez Cristian</t>
  </si>
  <si>
    <t>skupina T</t>
  </si>
  <si>
    <t>skupina U</t>
  </si>
  <si>
    <t xml:space="preserve">Polický Jan </t>
  </si>
  <si>
    <t>Alexa David</t>
  </si>
  <si>
    <t>Kaderka Jindřich</t>
  </si>
  <si>
    <t>Smékal Adam</t>
  </si>
  <si>
    <t>5</t>
  </si>
  <si>
    <t>3</t>
  </si>
  <si>
    <t>2</t>
  </si>
  <si>
    <t>1</t>
  </si>
  <si>
    <t>body Rájec</t>
  </si>
  <si>
    <t>Pelíšek Lukáš</t>
  </si>
  <si>
    <t>Podsedníková Nela</t>
  </si>
  <si>
    <t>Homola Oskar</t>
  </si>
  <si>
    <t>Novotný Radek</t>
  </si>
  <si>
    <t>Faltejsek Ondřej</t>
  </si>
  <si>
    <t>skupina 41-44</t>
  </si>
  <si>
    <t>skupina 45-48</t>
  </si>
  <si>
    <t>skupina 49-52</t>
  </si>
  <si>
    <t>skupina 53-56</t>
  </si>
  <si>
    <t>Křelina Matěj</t>
  </si>
  <si>
    <t>Štěchov</t>
  </si>
  <si>
    <t>Kuchař Viktor</t>
  </si>
  <si>
    <t>-6</t>
  </si>
  <si>
    <t>-5</t>
  </si>
  <si>
    <t>9</t>
  </si>
  <si>
    <t>6</t>
  </si>
  <si>
    <t>7</t>
  </si>
  <si>
    <t>-8</t>
  </si>
  <si>
    <t>-7</t>
  </si>
  <si>
    <t>8</t>
  </si>
  <si>
    <t>-9</t>
  </si>
  <si>
    <t>-3</t>
  </si>
  <si>
    <t>-4</t>
  </si>
  <si>
    <t>10</t>
  </si>
  <si>
    <t>-13</t>
  </si>
  <si>
    <t>-1</t>
  </si>
  <si>
    <t>o 1.</t>
  </si>
  <si>
    <t>o 3.</t>
  </si>
  <si>
    <t>26.11.2023</t>
  </si>
  <si>
    <t>Celý Šimon</t>
  </si>
  <si>
    <t>nový</t>
  </si>
  <si>
    <t>Pospíšil Jonáš</t>
  </si>
  <si>
    <t>Vladík Štěpán</t>
  </si>
  <si>
    <t>2!</t>
  </si>
  <si>
    <t>1!</t>
  </si>
  <si>
    <t>1-2</t>
  </si>
  <si>
    <t>3-2</t>
  </si>
  <si>
    <t>2-3</t>
  </si>
  <si>
    <t>4-3</t>
  </si>
  <si>
    <t>5-4</t>
  </si>
  <si>
    <t>4-5</t>
  </si>
  <si>
    <t>6-5</t>
  </si>
  <si>
    <t>5-6</t>
  </si>
  <si>
    <t>7-6</t>
  </si>
  <si>
    <t>6-7</t>
  </si>
  <si>
    <t>8-7</t>
  </si>
  <si>
    <t>Šošůvka</t>
  </si>
  <si>
    <t>Zouhar Jakub</t>
  </si>
  <si>
    <t>-10</t>
  </si>
  <si>
    <t>-11</t>
  </si>
  <si>
    <t>-12</t>
  </si>
  <si>
    <t>11</t>
  </si>
  <si>
    <t>-2</t>
  </si>
  <si>
    <t>-14</t>
  </si>
  <si>
    <t>-15</t>
  </si>
  <si>
    <t>19</t>
  </si>
  <si>
    <t>13</t>
  </si>
  <si>
    <t>12</t>
  </si>
  <si>
    <t>-0</t>
  </si>
  <si>
    <t>14</t>
  </si>
  <si>
    <t>9-13</t>
  </si>
  <si>
    <t>61-64</t>
  </si>
  <si>
    <t>65-69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</si>
</sst>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u/>
      <sz val="10"/>
      <name val="Arial CE"/>
      <charset val="238"/>
    </font>
    <font>
      <sz val="10"/>
      <color rgb="FF000000"/>
      <name val="Arial CE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color rgb="FFFF0000"/>
      <name val="Arial CE"/>
      <charset val="238"/>
    </font>
    <font>
      <sz val="11"/>
      <name val="Dialog"/>
    </font>
    <font>
      <sz val="16"/>
      <name val="Arial CE"/>
      <charset val="238"/>
    </font>
    <font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0" fontId="11" fillId="0" borderId="0"/>
    <xf numFmtId="0" fontId="20" fillId="0" borderId="0"/>
  </cellStyleXfs>
  <cellXfs count="3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3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left"/>
      <protection hidden="1"/>
    </xf>
    <xf numFmtId="49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6" fillId="0" borderId="0" xfId="0" applyFont="1"/>
    <xf numFmtId="0" fontId="0" fillId="0" borderId="24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1" fillId="0" borderId="36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0" xfId="0" applyFont="1" applyAlignment="1">
      <alignment horizontal="left"/>
    </xf>
    <xf numFmtId="49" fontId="2" fillId="0" borderId="60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9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0" fontId="19" fillId="0" borderId="0" xfId="0" applyFont="1"/>
    <xf numFmtId="1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21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left" vertical="top"/>
    </xf>
    <xf numFmtId="1" fontId="1" fillId="0" borderId="0" xfId="0" applyNumberFormat="1" applyFont="1"/>
    <xf numFmtId="1" fontId="1" fillId="0" borderId="0" xfId="0" applyNumberFormat="1" applyFont="1" applyProtection="1">
      <protection locked="0"/>
    </xf>
    <xf numFmtId="1" fontId="1" fillId="0" borderId="43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/>
    <xf numFmtId="0" fontId="1" fillId="0" borderId="3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22" fillId="0" borderId="0" xfId="0" applyFont="1" applyAlignment="1">
      <alignment horizontal="left" vertical="top"/>
    </xf>
    <xf numFmtId="0" fontId="6" fillId="0" borderId="27" xfId="0" applyFont="1" applyBorder="1"/>
    <xf numFmtId="0" fontId="0" fillId="0" borderId="27" xfId="0" applyBorder="1"/>
    <xf numFmtId="0" fontId="23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49" fontId="24" fillId="0" borderId="0" xfId="0" applyNumberFormat="1" applyFont="1" applyAlignment="1">
      <alignment vertical="top"/>
    </xf>
    <xf numFmtId="49" fontId="25" fillId="0" borderId="0" xfId="0" applyNumberFormat="1" applyFont="1" applyAlignment="1">
      <alignment vertical="top"/>
    </xf>
    <xf numFmtId="0" fontId="0" fillId="5" borderId="9" xfId="0" applyFill="1" applyBorder="1"/>
    <xf numFmtId="0" fontId="0" fillId="0" borderId="82" xfId="0" applyBorder="1"/>
    <xf numFmtId="0" fontId="0" fillId="0" borderId="6" xfId="0" applyBorder="1"/>
    <xf numFmtId="0" fontId="1" fillId="0" borderId="61" xfId="0" applyFont="1" applyBorder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hidden="1"/>
    </xf>
    <xf numFmtId="0" fontId="2" fillId="0" borderId="57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49" fontId="0" fillId="0" borderId="9" xfId="0" applyNumberFormat="1" applyBorder="1" applyAlignment="1">
      <alignment horizontal="right"/>
    </xf>
    <xf numFmtId="49" fontId="0" fillId="0" borderId="20" xfId="0" applyNumberFormat="1" applyBorder="1" applyAlignment="1">
      <alignment horizontal="right"/>
    </xf>
    <xf numFmtId="49" fontId="0" fillId="0" borderId="83" xfId="0" applyNumberFormat="1" applyBorder="1" applyAlignment="1">
      <alignment horizontal="right"/>
    </xf>
    <xf numFmtId="49" fontId="0" fillId="0" borderId="82" xfId="0" applyNumberFormat="1" applyBorder="1" applyAlignment="1">
      <alignment horizontal="right"/>
    </xf>
    <xf numFmtId="0" fontId="0" fillId="0" borderId="20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2" fillId="0" borderId="5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locked="0"/>
    </xf>
    <xf numFmtId="49" fontId="7" fillId="0" borderId="9" xfId="0" applyNumberFormat="1" applyFont="1" applyBorder="1" applyAlignment="1">
      <alignment horizontal="right"/>
    </xf>
    <xf numFmtId="49" fontId="7" fillId="0" borderId="20" xfId="0" applyNumberFormat="1" applyFont="1" applyBorder="1" applyAlignment="1">
      <alignment horizontal="right"/>
    </xf>
    <xf numFmtId="2" fontId="0" fillId="0" borderId="0" xfId="0" applyNumberFormat="1"/>
    <xf numFmtId="1" fontId="2" fillId="0" borderId="27" xfId="0" applyNumberFormat="1" applyFont="1" applyBorder="1" applyAlignment="1" applyProtection="1">
      <alignment horizontal="center" vertical="center"/>
      <protection locked="0"/>
    </xf>
    <xf numFmtId="0" fontId="2" fillId="6" borderId="58" xfId="0" applyFont="1" applyFill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hidden="1"/>
    </xf>
    <xf numFmtId="0" fontId="0" fillId="0" borderId="19" xfId="0" applyBorder="1"/>
    <xf numFmtId="0" fontId="2" fillId="0" borderId="52" xfId="0" applyFont="1" applyBorder="1" applyAlignment="1" applyProtection="1">
      <alignment horizontal="center" vertical="center"/>
      <protection hidden="1"/>
    </xf>
    <xf numFmtId="0" fontId="0" fillId="0" borderId="23" xfId="0" applyBorder="1"/>
    <xf numFmtId="0" fontId="2" fillId="0" borderId="22" xfId="0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44" xfId="0" applyFont="1" applyBorder="1" applyAlignment="1" applyProtection="1">
      <alignment horizontal="center" vertical="center"/>
      <protection hidden="1"/>
    </xf>
    <xf numFmtId="0" fontId="0" fillId="0" borderId="45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2" fillId="0" borderId="66" xfId="0" applyFont="1" applyBorder="1" applyAlignment="1" applyProtection="1">
      <alignment horizontal="center" vertical="center"/>
      <protection hidden="1"/>
    </xf>
    <xf numFmtId="0" fontId="0" fillId="0" borderId="67" xfId="0" applyBorder="1"/>
    <xf numFmtId="0" fontId="2" fillId="0" borderId="50" xfId="0" applyFont="1" applyBorder="1" applyAlignment="1" applyProtection="1">
      <alignment horizontal="center" vertical="center"/>
      <protection hidden="1"/>
    </xf>
    <xf numFmtId="0" fontId="0" fillId="0" borderId="57" xfId="0" applyBorder="1"/>
    <xf numFmtId="0" fontId="2" fillId="6" borderId="59" xfId="0" applyFont="1" applyFill="1" applyBorder="1" applyAlignment="1" applyProtection="1">
      <alignment horizontal="center" vertical="center"/>
      <protection locked="0"/>
    </xf>
    <xf numFmtId="0" fontId="0" fillId="0" borderId="61" xfId="0" applyBorder="1"/>
    <xf numFmtId="0" fontId="0" fillId="0" borderId="6" xfId="0" applyBorder="1"/>
    <xf numFmtId="0" fontId="0" fillId="0" borderId="53" xfId="0" applyBorder="1"/>
    <xf numFmtId="0" fontId="0" fillId="0" borderId="56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54" xfId="0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5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2" fillId="0" borderId="69" xfId="0" applyFont="1" applyBorder="1" applyAlignment="1" applyProtection="1">
      <alignment horizontal="center" vertical="center"/>
      <protection hidden="1"/>
    </xf>
    <xf numFmtId="0" fontId="1" fillId="0" borderId="70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1" fillId="0" borderId="68" xfId="0" applyFont="1" applyBorder="1" applyAlignment="1" applyProtection="1">
      <alignment horizontal="center"/>
      <protection hidden="1"/>
    </xf>
    <xf numFmtId="0" fontId="0" fillId="0" borderId="4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35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35" xfId="0" applyFont="1" applyBorder="1"/>
    <xf numFmtId="0" fontId="2" fillId="6" borderId="72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" fontId="1" fillId="0" borderId="84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0" fillId="0" borderId="55" xfId="0" applyBorder="1"/>
    <xf numFmtId="1" fontId="1" fillId="0" borderId="31" xfId="0" applyNumberFormat="1" applyFont="1" applyBorder="1" applyAlignment="1" applyProtection="1">
      <alignment horizontal="center" vertical="center"/>
      <protection locked="0"/>
    </xf>
    <xf numFmtId="1" fontId="1" fillId="0" borderId="70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3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1" fillId="0" borderId="5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1" fontId="2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/>
      <protection hidden="1"/>
    </xf>
    <xf numFmtId="0" fontId="2" fillId="0" borderId="88" xfId="0" applyFont="1" applyBorder="1" applyAlignment="1" applyProtection="1">
      <alignment horizontal="center" vertical="center"/>
      <protection hidden="1"/>
    </xf>
    <xf numFmtId="0" fontId="2" fillId="0" borderId="91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6" borderId="90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hidden="1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1" fontId="1" fillId="0" borderId="55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7" fillId="0" borderId="20" xfId="0" applyFont="1" applyBorder="1"/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6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9525</xdr:colOff>
          <xdr:row>0</xdr:row>
          <xdr:rowOff>219075</xdr:rowOff>
        </xdr:from>
        <xdr:to>
          <xdr:col>47</xdr:col>
          <xdr:colOff>28575</xdr:colOff>
          <xdr:row>2</xdr:row>
          <xdr:rowOff>95250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Smazat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256.370429976851" createdVersion="5" refreshedVersion="7" minRefreshableVersion="3" recordCount="154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53"/>
    </cacheField>
    <cacheField name="příjmení" numFmtId="49">
      <sharedItems containsBlank="1"/>
    </cacheField>
    <cacheField name="oddíl" numFmtId="49">
      <sharedItems containsBlank="1" count="64">
        <s v="Kunštát"/>
        <s v="Blansko"/>
        <s v="V. Opatovice"/>
        <s v="Boskovice"/>
        <s v="Bořitov"/>
        <s v="Zbraslavec"/>
        <s v="Vysočany"/>
        <s v="Letovice"/>
        <s v="Štěchov"/>
        <s v="Šošůvka"/>
        <m/>
        <s v="Slovan Hodonín" u="1"/>
        <s v="Petrovice" u="1"/>
        <s v="TJ Jevišovka" u="1"/>
        <s v="Baník Mikulčice" u="1"/>
        <s v="KST Blansko" u="1"/>
        <s v="Kunštátx" u="1"/>
        <s v="TJ Jiskra Hrušovany" u="1"/>
        <s v="Sokol Brno I" u="1"/>
        <s v="Rájec" u="1"/>
        <s v="Křetín" u="1"/>
        <s v="Sokol Vlkoš" u="1"/>
        <s v="TTC Koral Tišnov" u="1"/>
        <s v="Spartak Velká Bíteš" u="1"/>
        <s v="Rudice" u="1"/>
        <s v="Moravská Slávie" u="1"/>
        <s v="xKunštát" u="1"/>
        <s v="TJ Lažánky" u="1"/>
        <s v="Sokol Josefov" u="1"/>
        <s v="SK Prace" u="1"/>
        <s v="Sokol Čejč" u="1"/>
        <s v="Sokol Vracov" u="1"/>
        <s v="Salesko Líšeň" u="1"/>
        <s v="Spartak Adamov" u="1"/>
        <s v="TJ Ostrava KST" u="1"/>
        <s v="Olešnice" u="1"/>
        <s v="MSK Břeclav" u="1"/>
        <s v="SKST Nový Lískovec" u="1"/>
        <s v="STP Mikulov" u="1"/>
        <s v="KST Vyškov" u="1"/>
        <s v="MK Řeznovice" u="1"/>
        <s v="Orel Šitbořice" u="1"/>
        <s v="TTC MS Brno" u="1"/>
        <s v="Adamov" u="1"/>
        <s v="Sokol Klobouky" u="1"/>
        <s v="TJ Brno-Bystrc" u="1"/>
        <s v="Jevíčko" u="1"/>
        <s v="Vanovice" u="1"/>
        <s v="Sokol Brno I." u="1"/>
        <s v="Velké Opatovice" u="1"/>
        <s v="TJ Jevišovka-Drnholec" u="1"/>
        <s v="TJ Holásky" u="1"/>
        <s v="Sokol Líšeň" u="1"/>
        <s v="TTC Sokol Znojmo" u="1"/>
        <s v="Sokol Bzenec" u="1"/>
        <s v="Kunštátxx" u="1"/>
        <s v="TJ Jiskra Strážnice" u="1"/>
        <s v="Sokol Morkůvky" u="1"/>
        <s v="SKST Dubňany" u="1"/>
        <s v="KST Sokol Znojmo" u="1"/>
        <s v="SKST Hodonín" u="1"/>
        <s v="Jedovnice" u="1"/>
        <s v="Sokol Bučovice" u="1"/>
        <s v="TJ Sokol Klobouky" u="1"/>
      </sharedItems>
    </cacheField>
    <cacheField name="ročník" numFmtId="0">
      <sharedItems containsString="0" containsBlank="1" containsNumber="1" containsInteger="1" minValue="2005" maxValue="2016"/>
    </cacheField>
    <cacheField name="kategorie" numFmtId="0">
      <sharedItems containsBlank="1" count="13">
        <s v="U13"/>
        <s v="U17,U19"/>
        <s v="U15"/>
        <s v="U11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4">
        <s v="x"/>
        <m/>
        <s v="¨x" u="1"/>
        <s v="zx" u="1"/>
      </sharedItems>
    </cacheField>
    <cacheField name="žebříček" numFmtId="0">
      <sharedItems containsString="0" containsBlank="1" containsNumb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n v="1"/>
    <s v="Barták Lukáš"/>
    <x v="0"/>
    <n v="2011"/>
    <x v="0"/>
    <x v="0"/>
    <n v="100"/>
  </r>
  <r>
    <n v="2"/>
    <s v="Janků Pavel"/>
    <x v="1"/>
    <n v="2007"/>
    <x v="1"/>
    <x v="0"/>
    <n v="97.902542372881356"/>
  </r>
  <r>
    <n v="3"/>
    <s v="Habáňová Michaela"/>
    <x v="1"/>
    <n v="2005"/>
    <x v="1"/>
    <x v="0"/>
    <n v="95.805084745762699"/>
  </r>
  <r>
    <n v="4"/>
    <s v="Pilitowská Lea"/>
    <x v="1"/>
    <n v="2005"/>
    <x v="1"/>
    <x v="1"/>
    <n v="92.5"/>
  </r>
  <r>
    <n v="5"/>
    <s v="Krchňáková Viktorie"/>
    <x v="1"/>
    <n v="2009"/>
    <x v="2"/>
    <x v="0"/>
    <n v="91.610169491525426"/>
  </r>
  <r>
    <n v="6"/>
    <s v="Vaněk Jan"/>
    <x v="2"/>
    <n v="2007"/>
    <x v="1"/>
    <x v="0"/>
    <n v="89.957627118644069"/>
  </r>
  <r>
    <n v="7"/>
    <s v="Zuck Adam"/>
    <x v="1"/>
    <n v="2008"/>
    <x v="1"/>
    <x v="0"/>
    <n v="89.830508474576277"/>
  </r>
  <r>
    <n v="8"/>
    <s v="Fousková Jarmila"/>
    <x v="1"/>
    <n v="2009"/>
    <x v="2"/>
    <x v="0"/>
    <n v="89.512711864406782"/>
  </r>
  <r>
    <n v="9"/>
    <s v="Zouharová Zuzana"/>
    <x v="1"/>
    <n v="2010"/>
    <x v="2"/>
    <x v="0"/>
    <n v="86.440677966101703"/>
  </r>
  <r>
    <n v="10"/>
    <s v="Ševčík Ondřej"/>
    <x v="2"/>
    <n v="2007"/>
    <x v="1"/>
    <x v="0"/>
    <n v="82.5"/>
  </r>
  <r>
    <n v="11"/>
    <s v="Hampl Petr"/>
    <x v="1"/>
    <n v="2008"/>
    <x v="1"/>
    <x v="0"/>
    <n v="81.122881355932194"/>
  </r>
  <r>
    <n v="12"/>
    <s v="Klusáček Ben"/>
    <x v="3"/>
    <n v="2008"/>
    <x v="1"/>
    <x v="0"/>
    <n v="80"/>
  </r>
  <r>
    <n v="13"/>
    <s v="Kovář Jan"/>
    <x v="4"/>
    <n v="2008"/>
    <x v="1"/>
    <x v="0"/>
    <n v="79.067796610169495"/>
  </r>
  <r>
    <n v="14"/>
    <s v="Kopanický Aleš"/>
    <x v="1"/>
    <n v="2009"/>
    <x v="2"/>
    <x v="0"/>
    <n v="76.483050847457633"/>
  </r>
  <r>
    <n v="15"/>
    <s v="Kuchar Štěpán"/>
    <x v="1"/>
    <n v="2009"/>
    <x v="2"/>
    <x v="0"/>
    <n v="76.271186440677965"/>
  </r>
  <r>
    <n v="16"/>
    <s v="Řehoř Robin"/>
    <x v="2"/>
    <n v="2010"/>
    <x v="2"/>
    <x v="0"/>
    <n v="76.080508474576263"/>
  </r>
  <r>
    <n v="17"/>
    <s v="Voráč Pavel"/>
    <x v="1"/>
    <n v="2015"/>
    <x v="3"/>
    <x v="0"/>
    <n v="72.881355932203391"/>
  </r>
  <r>
    <n v="18"/>
    <s v="Švarc Robert"/>
    <x v="1"/>
    <n v="2009"/>
    <x v="2"/>
    <x v="0"/>
    <n v="71.525423728813564"/>
  </r>
  <r>
    <n v="19"/>
    <s v="Schön Zdeněk"/>
    <x v="1"/>
    <n v="2007"/>
    <x v="1"/>
    <x v="0"/>
    <n v="67.648305084745758"/>
  </r>
  <r>
    <n v="20"/>
    <s v="Křepela David"/>
    <x v="5"/>
    <n v="2012"/>
    <x v="0"/>
    <x v="0"/>
    <n v="65.995762711864401"/>
  </r>
  <r>
    <n v="21"/>
    <s v="Bradáč Lukáš"/>
    <x v="6"/>
    <n v="2010"/>
    <x v="2"/>
    <x v="1"/>
    <n v="65"/>
  </r>
  <r>
    <n v="22"/>
    <s v="Chloupek Tomáš"/>
    <x v="0"/>
    <n v="2011"/>
    <x v="0"/>
    <x v="0"/>
    <n v="64.788135593220346"/>
  </r>
  <r>
    <n v="23"/>
    <s v="Polák Matyáš"/>
    <x v="3"/>
    <n v="2011"/>
    <x v="0"/>
    <x v="1"/>
    <n v="64.406779661016941"/>
  </r>
  <r>
    <n v="24"/>
    <s v="Ježek Oskar"/>
    <x v="3"/>
    <n v="2011"/>
    <x v="0"/>
    <x v="1"/>
    <n v="62.711864406779661"/>
  </r>
  <r>
    <n v="25"/>
    <s v="Polický Jan "/>
    <x v="1"/>
    <n v="2012"/>
    <x v="0"/>
    <x v="0"/>
    <n v="61.843220338983052"/>
  </r>
  <r>
    <n v="26"/>
    <s v="Chloupek Jan"/>
    <x v="0"/>
    <n v="2009"/>
    <x v="2"/>
    <x v="0"/>
    <n v="61.016949152542374"/>
  </r>
  <r>
    <n v="27"/>
    <s v="Hoppe Martin"/>
    <x v="1"/>
    <n v="2009"/>
    <x v="2"/>
    <x v="0"/>
    <n v="60.677966101694913"/>
  </r>
  <r>
    <n v="28"/>
    <s v="Kuchař Viktor"/>
    <x v="1"/>
    <n v="2009"/>
    <x v="2"/>
    <x v="0"/>
    <n v="57.627118644067799"/>
  </r>
  <r>
    <n v="29"/>
    <s v="Bárta Martin"/>
    <x v="1"/>
    <n v="2011"/>
    <x v="0"/>
    <x v="0"/>
    <n v="57.499999999999993"/>
  </r>
  <r>
    <n v="30"/>
    <s v="Smékal Jakub"/>
    <x v="2"/>
    <n v="2009"/>
    <x v="2"/>
    <x v="0"/>
    <n v="55.550847457627114"/>
  </r>
  <r>
    <n v="31"/>
    <s v="Prchal Jindřich"/>
    <x v="0"/>
    <n v="2012"/>
    <x v="0"/>
    <x v="0"/>
    <n v="50.847457627118644"/>
  </r>
  <r>
    <n v="32"/>
    <s v="Kyzlinková Michaela"/>
    <x v="1"/>
    <n v="2009"/>
    <x v="2"/>
    <x v="0"/>
    <n v="50.021186440677965"/>
  </r>
  <r>
    <n v="33"/>
    <s v="Přikrylová Adéla"/>
    <x v="1"/>
    <n v="2010"/>
    <x v="2"/>
    <x v="0"/>
    <n v="50"/>
  </r>
  <r>
    <n v="34"/>
    <s v="Muller Matyáš"/>
    <x v="7"/>
    <n v="2011"/>
    <x v="0"/>
    <x v="1"/>
    <n v="49.152542372881356"/>
  </r>
  <r>
    <n v="35"/>
    <s v="Borek Jan"/>
    <x v="3"/>
    <n v="2009"/>
    <x v="2"/>
    <x v="0"/>
    <n v="48.41101694915254"/>
  </r>
  <r>
    <n v="36"/>
    <s v="Gavula Marek"/>
    <x v="0"/>
    <n v="2010"/>
    <x v="2"/>
    <x v="1"/>
    <n v="48.368644067796609"/>
  </r>
  <r>
    <n v="37"/>
    <s v="Polák Matěj"/>
    <x v="0"/>
    <n v="2013"/>
    <x v="3"/>
    <x v="0"/>
    <n v="47.457627118644069"/>
  </r>
  <r>
    <n v="38"/>
    <s v="Křelina Matěj"/>
    <x v="8"/>
    <n v="2006"/>
    <x v="1"/>
    <x v="0"/>
    <n v="44.067796610169488"/>
  </r>
  <r>
    <n v="39"/>
    <s v="Babka Matouš"/>
    <x v="1"/>
    <n v="2011"/>
    <x v="0"/>
    <x v="1"/>
    <n v="42.966101694915245"/>
  </r>
  <r>
    <n v="40"/>
    <s v="Kovář Jakub"/>
    <x v="4"/>
    <n v="2011"/>
    <x v="0"/>
    <x v="0"/>
    <n v="40.381355932203391"/>
  </r>
  <r>
    <n v="41"/>
    <s v="Křepelová Kamila"/>
    <x v="5"/>
    <n v="2014"/>
    <x v="3"/>
    <x v="0"/>
    <n v="37.288135593220339"/>
  </r>
  <r>
    <n v="42"/>
    <s v="Štaud Brian"/>
    <x v="0"/>
    <n v="2011"/>
    <x v="0"/>
    <x v="0"/>
    <n v="33.898305084745758"/>
  </r>
  <r>
    <n v="43"/>
    <s v="Musil Jan"/>
    <x v="1"/>
    <n v="2012"/>
    <x v="0"/>
    <x v="0"/>
    <n v="33.24152542372881"/>
  </r>
  <r>
    <n v="44"/>
    <s v="Dlapa Tomáš"/>
    <x v="0"/>
    <n v="2009"/>
    <x v="2"/>
    <x v="0"/>
    <n v="32.83898305084746"/>
  </r>
  <r>
    <n v="45"/>
    <s v="Bojdová Simona"/>
    <x v="1"/>
    <n v="2011"/>
    <x v="0"/>
    <x v="1"/>
    <n v="32.5"/>
  </r>
  <r>
    <n v="46"/>
    <s v="Záviška Jakub"/>
    <x v="1"/>
    <n v="2013"/>
    <x v="3"/>
    <x v="1"/>
    <n v="29.936440677966104"/>
  </r>
  <r>
    <n v="47"/>
    <s v="Faltejsek Ondřej"/>
    <x v="0"/>
    <n v="2011"/>
    <x v="0"/>
    <x v="0"/>
    <n v="28.8135593220339"/>
  </r>
  <r>
    <n v="48"/>
    <s v="Doležel Ondřej"/>
    <x v="1"/>
    <n v="2011"/>
    <x v="0"/>
    <x v="0"/>
    <n v="26.101694915254235"/>
  </r>
  <r>
    <n v="49"/>
    <s v="Musil David"/>
    <x v="1"/>
    <n v="2012"/>
    <x v="0"/>
    <x v="1"/>
    <n v="24.809322033898308"/>
  </r>
  <r>
    <n v="50"/>
    <s v="Žid Marek"/>
    <x v="4"/>
    <n v="2012"/>
    <x v="0"/>
    <x v="0"/>
    <n v="23.728813559322035"/>
  </r>
  <r>
    <n v="51"/>
    <s v="Jonášová Kristýna"/>
    <x v="5"/>
    <n v="2014"/>
    <x v="3"/>
    <x v="0"/>
    <n v="22.033898305084744"/>
  </r>
  <r>
    <n v="52"/>
    <s v="Křepelová Klára"/>
    <x v="5"/>
    <n v="2012"/>
    <x v="0"/>
    <x v="1"/>
    <n v="20.33898305084746"/>
  </r>
  <r>
    <n v="53"/>
    <s v="Záviška Jan"/>
    <x v="1"/>
    <n v="2015"/>
    <x v="3"/>
    <x v="0"/>
    <n v="19.046610169491526"/>
  </r>
  <r>
    <n v="54"/>
    <s v="Alexa David"/>
    <x v="2"/>
    <n v="2013"/>
    <x v="3"/>
    <x v="0"/>
    <n v="19.004237288135595"/>
  </r>
  <r>
    <n v="55"/>
    <s v="Kaderka Jindřich"/>
    <x v="2"/>
    <n v="2013"/>
    <x v="3"/>
    <x v="1"/>
    <n v="18.961864406779661"/>
  </r>
  <r>
    <n v="56"/>
    <s v="Peška Lukáš"/>
    <x v="0"/>
    <n v="2012"/>
    <x v="0"/>
    <x v="0"/>
    <n v="18.64406779661017"/>
  </r>
  <r>
    <n v="57"/>
    <s v="Hernandez Cristian"/>
    <x v="4"/>
    <n v="2012"/>
    <x v="0"/>
    <x v="0"/>
    <n v="16.949152542372879"/>
  </r>
  <r>
    <n v="58"/>
    <s v="Krupková Amálie"/>
    <x v="1"/>
    <n v="2013"/>
    <x v="3"/>
    <x v="0"/>
    <n v="15.254237288135593"/>
  </r>
  <r>
    <n v="59"/>
    <s v="Smékal Adam"/>
    <x v="2"/>
    <n v="2011"/>
    <x v="0"/>
    <x v="0"/>
    <n v="15"/>
  </r>
  <r>
    <n v="60"/>
    <s v="Podsedníková Nela"/>
    <x v="0"/>
    <n v="2014"/>
    <x v="3"/>
    <x v="0"/>
    <n v="13.559322033898304"/>
  </r>
  <r>
    <n v="61"/>
    <s v="Voráčová Kateřina"/>
    <x v="1"/>
    <n v="2013"/>
    <x v="3"/>
    <x v="1"/>
    <n v="11.864406779661017"/>
  </r>
  <r>
    <n v="62"/>
    <s v="Chloupková Lucie"/>
    <x v="0"/>
    <n v="2014"/>
    <x v="3"/>
    <x v="0"/>
    <n v="11.864406779661017"/>
  </r>
  <r>
    <n v="63"/>
    <s v="Hernandez Damián"/>
    <x v="4"/>
    <n v="2015"/>
    <x v="3"/>
    <x v="0"/>
    <n v="11.864406779661017"/>
  </r>
  <r>
    <n v="64"/>
    <s v="Krupková Klaudie"/>
    <x v="1"/>
    <n v="2016"/>
    <x v="3"/>
    <x v="0"/>
    <n v="11.864406779661017"/>
  </r>
  <r>
    <n v="65"/>
    <s v="Ryšávka Matěj"/>
    <x v="3"/>
    <n v="2015"/>
    <x v="3"/>
    <x v="0"/>
    <n v="10"/>
  </r>
  <r>
    <n v="66"/>
    <s v="Jonášová Karolína"/>
    <x v="5"/>
    <n v="2011"/>
    <x v="0"/>
    <x v="0"/>
    <n v="5.0847457627118651"/>
  </r>
  <r>
    <n v="67"/>
    <s v="Novotný Radek"/>
    <x v="0"/>
    <n v="2011"/>
    <x v="0"/>
    <x v="1"/>
    <n v="5.0847457627118651"/>
  </r>
  <r>
    <n v="68"/>
    <s v="Zouharová Beáta"/>
    <x v="1"/>
    <n v="2014"/>
    <x v="3"/>
    <x v="0"/>
    <n v="5.0847457627118651"/>
  </r>
  <r>
    <n v="69"/>
    <s v="Pilitowská Ela"/>
    <x v="1"/>
    <n v="2014"/>
    <x v="3"/>
    <x v="0"/>
    <n v="5"/>
  </r>
  <r>
    <n v="70"/>
    <s v="Novohradská Karolína"/>
    <x v="1"/>
    <n v="2005"/>
    <x v="1"/>
    <x v="1"/>
    <n v="0"/>
  </r>
  <r>
    <n v="71"/>
    <s v="Lysoněk Filip"/>
    <x v="2"/>
    <n v="2005"/>
    <x v="1"/>
    <x v="1"/>
    <n v="0"/>
  </r>
  <r>
    <n v="72"/>
    <s v="Svobodová Anna"/>
    <x v="1"/>
    <n v="2005"/>
    <x v="1"/>
    <x v="1"/>
    <n v="0"/>
  </r>
  <r>
    <n v="73"/>
    <s v="Chalupa David"/>
    <x v="1"/>
    <n v="2006"/>
    <x v="1"/>
    <x v="0"/>
    <n v="0"/>
  </r>
  <r>
    <n v="74"/>
    <s v="Luňáček Matěj"/>
    <x v="2"/>
    <n v="2006"/>
    <x v="1"/>
    <x v="1"/>
    <n v="0"/>
  </r>
  <r>
    <n v="75"/>
    <s v="Přikryl Vojtěch"/>
    <x v="1"/>
    <n v="2006"/>
    <x v="1"/>
    <x v="1"/>
    <n v="0"/>
  </r>
  <r>
    <n v="76"/>
    <s v="Hauzar Šimon"/>
    <x v="0"/>
    <n v="2006"/>
    <x v="1"/>
    <x v="1"/>
    <n v="0"/>
  </r>
  <r>
    <n v="77"/>
    <s v="Němeček Václav"/>
    <x v="7"/>
    <n v="2006"/>
    <x v="1"/>
    <x v="1"/>
    <n v="0"/>
  </r>
  <r>
    <n v="78"/>
    <s v="Mareček Ladislav"/>
    <x v="0"/>
    <n v="2006"/>
    <x v="1"/>
    <x v="1"/>
    <n v="0"/>
  </r>
  <r>
    <n v="79"/>
    <s v="Přikryl Tomáš"/>
    <x v="2"/>
    <n v="2007"/>
    <x v="1"/>
    <x v="1"/>
    <n v="0"/>
  </r>
  <r>
    <n v="80"/>
    <s v="Prchal Vojtěch"/>
    <x v="0"/>
    <n v="2007"/>
    <x v="1"/>
    <x v="1"/>
    <n v="0"/>
  </r>
  <r>
    <n v="81"/>
    <s v="Wutka Michal"/>
    <x v="1"/>
    <n v="2007"/>
    <x v="1"/>
    <x v="1"/>
    <n v="0"/>
  </r>
  <r>
    <n v="82"/>
    <s v="Kotranyi Dan"/>
    <x v="3"/>
    <n v="2008"/>
    <x v="1"/>
    <x v="0"/>
    <n v="0"/>
  </r>
  <r>
    <n v="83"/>
    <s v="Pelíšek Jan"/>
    <x v="7"/>
    <n v="2008"/>
    <x v="1"/>
    <x v="0"/>
    <n v="0"/>
  </r>
  <r>
    <n v="84"/>
    <s v="Koudelka Vít"/>
    <x v="3"/>
    <n v="2008"/>
    <x v="1"/>
    <x v="1"/>
    <n v="0"/>
  </r>
  <r>
    <n v="85"/>
    <s v="Sedláček Jakub"/>
    <x v="7"/>
    <n v="2008"/>
    <x v="1"/>
    <x v="1"/>
    <n v="0"/>
  </r>
  <r>
    <n v="86"/>
    <s v="Odstrčil Filip"/>
    <x v="1"/>
    <n v="2008"/>
    <x v="1"/>
    <x v="1"/>
    <n v="0"/>
  </r>
  <r>
    <n v="87"/>
    <s v="Polák Roman"/>
    <x v="7"/>
    <n v="2008"/>
    <x v="1"/>
    <x v="1"/>
    <n v="0"/>
  </r>
  <r>
    <n v="88"/>
    <s v="Šmerda Tomáš"/>
    <x v="7"/>
    <n v="2008"/>
    <x v="1"/>
    <x v="1"/>
    <n v="0"/>
  </r>
  <r>
    <n v="89"/>
    <s v="Vrtěl Maxim"/>
    <x v="1"/>
    <n v="2008"/>
    <x v="1"/>
    <x v="1"/>
    <n v="0"/>
  </r>
  <r>
    <n v="90"/>
    <s v="Pelíšek Lukáš"/>
    <x v="5"/>
    <n v="2008"/>
    <x v="1"/>
    <x v="1"/>
    <n v="0"/>
  </r>
  <r>
    <n v="91"/>
    <s v="Hrabal František"/>
    <x v="7"/>
    <n v="2008"/>
    <x v="1"/>
    <x v="0"/>
    <n v="0"/>
  </r>
  <r>
    <n v="92"/>
    <s v="Zouhar Jakub"/>
    <x v="9"/>
    <n v="2008"/>
    <x v="1"/>
    <x v="0"/>
    <n v="0"/>
  </r>
  <r>
    <n v="93"/>
    <s v="Zukal Filip"/>
    <x v="1"/>
    <n v="2009"/>
    <x v="2"/>
    <x v="1"/>
    <n v="0"/>
  </r>
  <r>
    <n v="94"/>
    <s v="Labuť Dominik"/>
    <x v="1"/>
    <n v="2009"/>
    <x v="2"/>
    <x v="1"/>
    <n v="0"/>
  </r>
  <r>
    <n v="95"/>
    <s v="Matoušek Michal"/>
    <x v="6"/>
    <n v="2009"/>
    <x v="2"/>
    <x v="0"/>
    <n v="0"/>
  </r>
  <r>
    <n v="96"/>
    <s v="Oujeský Damián"/>
    <x v="3"/>
    <n v="2009"/>
    <x v="2"/>
    <x v="1"/>
    <n v="0"/>
  </r>
  <r>
    <n v="97"/>
    <s v="Celý Šimon"/>
    <x v="1"/>
    <n v="2009"/>
    <x v="2"/>
    <x v="0"/>
    <n v="0"/>
  </r>
  <r>
    <n v="98"/>
    <s v="Přikryl Lukáš"/>
    <x v="1"/>
    <n v="2010"/>
    <x v="2"/>
    <x v="1"/>
    <n v="0"/>
  </r>
  <r>
    <n v="99"/>
    <s v="Krištof Martin"/>
    <x v="1"/>
    <n v="2010"/>
    <x v="2"/>
    <x v="1"/>
    <n v="0"/>
  </r>
  <r>
    <n v="100"/>
    <s v="Musil Samuel"/>
    <x v="1"/>
    <n v="2010"/>
    <x v="2"/>
    <x v="1"/>
    <n v="0"/>
  </r>
  <r>
    <n v="101"/>
    <s v="Sedláček Martin"/>
    <x v="7"/>
    <n v="2010"/>
    <x v="2"/>
    <x v="1"/>
    <n v="0"/>
  </r>
  <r>
    <n v="102"/>
    <s v="Buryšek Radovan"/>
    <x v="0"/>
    <n v="2010"/>
    <x v="2"/>
    <x v="1"/>
    <n v="0"/>
  </r>
  <r>
    <n v="103"/>
    <s v="Schön Daniel"/>
    <x v="1"/>
    <n v="2010"/>
    <x v="2"/>
    <x v="1"/>
    <n v="0"/>
  </r>
  <r>
    <n v="104"/>
    <s v="Lizna Dominik"/>
    <x v="6"/>
    <n v="2010"/>
    <x v="2"/>
    <x v="0"/>
    <n v="0"/>
  </r>
  <r>
    <n v="105"/>
    <s v="Krésa Jakub"/>
    <x v="0"/>
    <n v="2010"/>
    <x v="2"/>
    <x v="1"/>
    <n v="0"/>
  </r>
  <r>
    <n v="106"/>
    <s v="Letfus Matyáš"/>
    <x v="3"/>
    <n v="2010"/>
    <x v="2"/>
    <x v="1"/>
    <n v="0"/>
  </r>
  <r>
    <n v="107"/>
    <s v="Stara David"/>
    <x v="3"/>
    <n v="2010"/>
    <x v="2"/>
    <x v="1"/>
    <n v="0"/>
  </r>
  <r>
    <n v="108"/>
    <s v="Pospíšil Jonáš"/>
    <x v="7"/>
    <n v="2010"/>
    <x v="2"/>
    <x v="0"/>
    <n v="0"/>
  </r>
  <r>
    <n v="109"/>
    <s v="Kraml Tobias"/>
    <x v="3"/>
    <n v="2011"/>
    <x v="0"/>
    <x v="1"/>
    <n v="0"/>
  </r>
  <r>
    <n v="110"/>
    <s v="Černý Ondřej"/>
    <x v="1"/>
    <n v="2011"/>
    <x v="0"/>
    <x v="1"/>
    <n v="0"/>
  </r>
  <r>
    <n v="111"/>
    <s v="Zábojová Terezie"/>
    <x v="1"/>
    <n v="2011"/>
    <x v="0"/>
    <x v="0"/>
    <n v="0"/>
  </r>
  <r>
    <n v="112"/>
    <s v="Kuběna Matěj"/>
    <x v="6"/>
    <n v="2011"/>
    <x v="0"/>
    <x v="0"/>
    <n v="0"/>
  </r>
  <r>
    <n v="113"/>
    <s v="Kuběna Adam"/>
    <x v="6"/>
    <n v="2011"/>
    <x v="0"/>
    <x v="0"/>
    <n v="0"/>
  </r>
  <r>
    <n v="114"/>
    <s v="Přikryl Jan"/>
    <x v="1"/>
    <n v="2012"/>
    <x v="0"/>
    <x v="0"/>
    <n v="0"/>
  </r>
  <r>
    <n v="115"/>
    <s v="Slavotínek Petr"/>
    <x v="1"/>
    <n v="2012"/>
    <x v="0"/>
    <x v="1"/>
    <n v="0"/>
  </r>
  <r>
    <n v="116"/>
    <s v="Jiruše Tomáš"/>
    <x v="1"/>
    <n v="2012"/>
    <x v="0"/>
    <x v="1"/>
    <n v="0"/>
  </r>
  <r>
    <n v="117"/>
    <s v="Kolomazníček Jakub"/>
    <x v="6"/>
    <n v="2012"/>
    <x v="0"/>
    <x v="1"/>
    <n v="0"/>
  </r>
  <r>
    <n v="118"/>
    <s v="Vladík Štěpán"/>
    <x v="1"/>
    <n v="2012"/>
    <x v="0"/>
    <x v="0"/>
    <n v="0"/>
  </r>
  <r>
    <n v="119"/>
    <s v="Drašarová Malvína"/>
    <x v="1"/>
    <n v="2013"/>
    <x v="3"/>
    <x v="1"/>
    <n v="0"/>
  </r>
  <r>
    <n v="120"/>
    <s v="Homola Oskar"/>
    <x v="0"/>
    <n v="2013"/>
    <x v="3"/>
    <x v="1"/>
    <n v="0"/>
  </r>
  <r>
    <n v="121"/>
    <m/>
    <x v="10"/>
    <m/>
    <x v="4"/>
    <x v="1"/>
    <m/>
  </r>
  <r>
    <n v="122"/>
    <m/>
    <x v="10"/>
    <m/>
    <x v="4"/>
    <x v="1"/>
    <m/>
  </r>
  <r>
    <n v="123"/>
    <m/>
    <x v="10"/>
    <m/>
    <x v="4"/>
    <x v="1"/>
    <m/>
  </r>
  <r>
    <n v="124"/>
    <m/>
    <x v="10"/>
    <m/>
    <x v="4"/>
    <x v="1"/>
    <m/>
  </r>
  <r>
    <n v="125"/>
    <m/>
    <x v="10"/>
    <m/>
    <x v="4"/>
    <x v="1"/>
    <m/>
  </r>
  <r>
    <n v="126"/>
    <m/>
    <x v="10"/>
    <m/>
    <x v="4"/>
    <x v="1"/>
    <m/>
  </r>
  <r>
    <n v="127"/>
    <m/>
    <x v="10"/>
    <m/>
    <x v="4"/>
    <x v="1"/>
    <m/>
  </r>
  <r>
    <n v="128"/>
    <m/>
    <x v="10"/>
    <m/>
    <x v="4"/>
    <x v="1"/>
    <m/>
  </r>
  <r>
    <n v="129"/>
    <m/>
    <x v="10"/>
    <m/>
    <x v="4"/>
    <x v="1"/>
    <m/>
  </r>
  <r>
    <n v="130"/>
    <m/>
    <x v="10"/>
    <m/>
    <x v="4"/>
    <x v="1"/>
    <m/>
  </r>
  <r>
    <n v="131"/>
    <m/>
    <x v="10"/>
    <m/>
    <x v="4"/>
    <x v="1"/>
    <m/>
  </r>
  <r>
    <n v="132"/>
    <m/>
    <x v="10"/>
    <m/>
    <x v="4"/>
    <x v="1"/>
    <m/>
  </r>
  <r>
    <n v="133"/>
    <m/>
    <x v="10"/>
    <m/>
    <x v="4"/>
    <x v="1"/>
    <m/>
  </r>
  <r>
    <n v="134"/>
    <m/>
    <x v="10"/>
    <m/>
    <x v="4"/>
    <x v="1"/>
    <m/>
  </r>
  <r>
    <n v="135"/>
    <m/>
    <x v="10"/>
    <m/>
    <x v="4"/>
    <x v="1"/>
    <m/>
  </r>
  <r>
    <n v="136"/>
    <m/>
    <x v="10"/>
    <m/>
    <x v="4"/>
    <x v="1"/>
    <m/>
  </r>
  <r>
    <n v="137"/>
    <m/>
    <x v="10"/>
    <m/>
    <x v="4"/>
    <x v="1"/>
    <m/>
  </r>
  <r>
    <n v="138"/>
    <m/>
    <x v="10"/>
    <m/>
    <x v="4"/>
    <x v="1"/>
    <m/>
  </r>
  <r>
    <n v="139"/>
    <m/>
    <x v="10"/>
    <m/>
    <x v="4"/>
    <x v="1"/>
    <m/>
  </r>
  <r>
    <n v="140"/>
    <m/>
    <x v="10"/>
    <m/>
    <x v="4"/>
    <x v="1"/>
    <m/>
  </r>
  <r>
    <n v="141"/>
    <m/>
    <x v="10"/>
    <m/>
    <x v="4"/>
    <x v="1"/>
    <m/>
  </r>
  <r>
    <n v="142"/>
    <m/>
    <x v="10"/>
    <m/>
    <x v="4"/>
    <x v="1"/>
    <m/>
  </r>
  <r>
    <n v="143"/>
    <m/>
    <x v="10"/>
    <m/>
    <x v="4"/>
    <x v="1"/>
    <m/>
  </r>
  <r>
    <n v="144"/>
    <m/>
    <x v="10"/>
    <m/>
    <x v="4"/>
    <x v="1"/>
    <m/>
  </r>
  <r>
    <n v="145"/>
    <m/>
    <x v="10"/>
    <m/>
    <x v="4"/>
    <x v="1"/>
    <m/>
  </r>
  <r>
    <n v="146"/>
    <m/>
    <x v="10"/>
    <m/>
    <x v="4"/>
    <x v="1"/>
    <m/>
  </r>
  <r>
    <n v="147"/>
    <m/>
    <x v="10"/>
    <m/>
    <x v="4"/>
    <x v="1"/>
    <m/>
  </r>
  <r>
    <n v="148"/>
    <m/>
    <x v="10"/>
    <m/>
    <x v="4"/>
    <x v="1"/>
    <m/>
  </r>
  <r>
    <n v="149"/>
    <m/>
    <x v="10"/>
    <m/>
    <x v="4"/>
    <x v="1"/>
    <m/>
  </r>
  <r>
    <n v="150"/>
    <m/>
    <x v="10"/>
    <m/>
    <x v="4"/>
    <x v="1"/>
    <m/>
  </r>
  <r>
    <n v="151"/>
    <m/>
    <x v="10"/>
    <m/>
    <x v="4"/>
    <x v="1"/>
    <m/>
  </r>
  <r>
    <n v="152"/>
    <m/>
    <x v="10"/>
    <m/>
    <x v="4"/>
    <x v="1"/>
    <m/>
  </r>
  <r>
    <n v="153"/>
    <m/>
    <x v="10"/>
    <m/>
    <x v="4"/>
    <x v="1"/>
    <m/>
  </r>
  <r>
    <m/>
    <m/>
    <x v="10"/>
    <m/>
    <x v="5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1"/>
        <item x="0"/>
        <item x="2"/>
        <item x="3"/>
        <item t="default"/>
      </items>
    </pivotField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7" firstHeaderRow="1" firstDataRow="1" firstDataCol="1" rowPageCount="1" colPageCount="1"/>
  <pivotFields count="7">
    <pivotField dataField="1" showAll="0" defaultSubtotal="0"/>
    <pivotField showAll="0"/>
    <pivotField axis="axisRow" showAll="0">
      <items count="65">
        <item m="1" x="43"/>
        <item x="1"/>
        <item x="3"/>
        <item m="1" x="46"/>
        <item m="1" x="20"/>
        <item x="7"/>
        <item m="1" x="35"/>
        <item m="1" x="19"/>
        <item m="1" x="49"/>
        <item x="5"/>
        <item x="10"/>
        <item x="9"/>
        <item x="0"/>
        <item x="6"/>
        <item m="1" x="24"/>
        <item m="1" x="25"/>
        <item m="1" x="60"/>
        <item m="1" x="56"/>
        <item m="1" x="58"/>
        <item m="1" x="54"/>
        <item m="1" x="15"/>
        <item m="1" x="42"/>
        <item m="1" x="40"/>
        <item m="1" x="32"/>
        <item m="1" x="11"/>
        <item m="1" x="48"/>
        <item m="1" x="36"/>
        <item m="1" x="13"/>
        <item m="1" x="37"/>
        <item m="1" x="52"/>
        <item m="1" x="22"/>
        <item m="1" x="27"/>
        <item m="1" x="21"/>
        <item m="1" x="59"/>
        <item m="1" x="63"/>
        <item m="1" x="33"/>
        <item m="1" x="61"/>
        <item x="2"/>
        <item m="1" x="34"/>
        <item m="1" x="51"/>
        <item m="1" x="39"/>
        <item m="1" x="18"/>
        <item m="1" x="45"/>
        <item m="1" x="38"/>
        <item m="1" x="53"/>
        <item m="1" x="23"/>
        <item m="1" x="62"/>
        <item m="1" x="41"/>
        <item m="1" x="44"/>
        <item m="1" x="31"/>
        <item m="1" x="14"/>
        <item m="1" x="30"/>
        <item m="1" x="50"/>
        <item m="1" x="57"/>
        <item m="1" x="28"/>
        <item m="1" x="29"/>
        <item m="1" x="17"/>
        <item m="1" x="26"/>
        <item m="1" x="55"/>
        <item m="1" x="47"/>
        <item m="1" x="12"/>
        <item m="1" x="16"/>
        <item x="4"/>
        <item x="8"/>
        <item t="default"/>
      </items>
    </pivotField>
    <pivotField showAll="0"/>
    <pivotField showAll="0"/>
    <pivotField axis="axisPage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2"/>
  </rowFields>
  <rowItems count="11">
    <i>
      <x v="1"/>
    </i>
    <i>
      <x v="2"/>
    </i>
    <i>
      <x v="5"/>
    </i>
    <i>
      <x v="9"/>
    </i>
    <i>
      <x v="11"/>
    </i>
    <i>
      <x v="12"/>
    </i>
    <i>
      <x v="13"/>
    </i>
    <i>
      <x v="37"/>
    </i>
    <i>
      <x v="62"/>
    </i>
    <i>
      <x v="63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P154"/>
  <sheetViews>
    <sheetView view="pageBreakPreview" topLeftCell="A57" zoomScale="85" zoomScaleNormal="100" zoomScaleSheetLayoutView="85" workbookViewId="0">
      <selection activeCell="D119" sqref="D119"/>
    </sheetView>
  </sheetViews>
  <sheetFormatPr defaultRowHeight="12.75"/>
  <cols>
    <col min="1" max="1" width="9.5703125" style="118" customWidth="1"/>
    <col min="2" max="2" width="20.7109375" style="119" customWidth="1"/>
    <col min="3" max="3" width="16.85546875" style="119" customWidth="1"/>
    <col min="4" max="4" width="9.85546875" style="121" customWidth="1"/>
    <col min="5" max="5" width="9.140625" style="17" customWidth="1"/>
    <col min="6" max="6" width="7.140625" style="120" customWidth="1"/>
    <col min="7" max="7" width="9.7109375" style="118" customWidth="1"/>
    <col min="8" max="8" width="9.28515625" customWidth="1"/>
    <col min="9" max="9" width="8.5703125" style="56" customWidth="1"/>
    <col min="10" max="10" width="9.5703125" style="123" customWidth="1"/>
    <col min="11" max="11" width="13.85546875" customWidth="1"/>
    <col min="12" max="12" width="12.140625" customWidth="1"/>
    <col min="13" max="13" width="15.5703125" customWidth="1"/>
    <col min="14" max="14" width="16.140625" customWidth="1"/>
    <col min="15" max="15" width="18.7109375" bestFit="1" customWidth="1"/>
    <col min="16" max="16" width="15.7109375" customWidth="1"/>
  </cols>
  <sheetData>
    <row r="1" spans="1:16" s="1" customFormat="1" ht="12" customHeight="1">
      <c r="A1" s="127" t="s">
        <v>55</v>
      </c>
      <c r="B1" s="148" t="s">
        <v>8</v>
      </c>
      <c r="C1" s="148" t="s">
        <v>0</v>
      </c>
      <c r="D1" s="127" t="s">
        <v>1</v>
      </c>
      <c r="E1" s="129" t="s">
        <v>40</v>
      </c>
      <c r="F1" s="128" t="s">
        <v>42</v>
      </c>
      <c r="G1" s="127" t="s">
        <v>9</v>
      </c>
      <c r="H1" s="130" t="s">
        <v>45</v>
      </c>
      <c r="I1" s="148" t="s">
        <v>63</v>
      </c>
      <c r="J1" s="127" t="s">
        <v>107</v>
      </c>
      <c r="K1" s="127" t="s">
        <v>204</v>
      </c>
      <c r="L1" s="1" t="s">
        <v>108</v>
      </c>
      <c r="M1" s="1" t="s">
        <v>189</v>
      </c>
      <c r="N1" s="1" t="s">
        <v>190</v>
      </c>
      <c r="O1" s="1" t="s">
        <v>94</v>
      </c>
      <c r="P1" s="1" t="s">
        <v>188</v>
      </c>
    </row>
    <row r="2" spans="1:16" ht="14.25">
      <c r="A2" s="146">
        <v>1</v>
      </c>
      <c r="B2" s="147" t="s">
        <v>100</v>
      </c>
      <c r="C2" s="147" t="s">
        <v>72</v>
      </c>
      <c r="D2" s="124">
        <v>2011</v>
      </c>
      <c r="E2" s="150" t="str">
        <f>IF( $D2=0, "", IF( AND($D2&lt;=Prehledy!$K$3,$D2&gt;=Prehledy!$L$3),"U17,U19",  IF( AND($D2&lt;=Prehledy!$K$4,$D2&gt;=Prehledy!$L$4), "U15",  IF( AND($D2&lt;=Prehledy!$K$5, $D2&gt;=Prehledy!$L$5), "U13","U11"))))</f>
        <v>U13</v>
      </c>
      <c r="F2" s="117" t="s">
        <v>64</v>
      </c>
      <c r="G2" s="193">
        <v>100</v>
      </c>
      <c r="H2" s="116">
        <f>IF(OR(ISNA(MATCH(A2,divize!$AM$24:'divize'!$AM$292,0)), ISBLANK(INDEX(divize!$AN$24:'divize'!$AN$292,MATCH(A2,divize!$AM$24:'divize'!$AM$292,0)) )), "",   INDEX(divize!$AN$24:'divize'!$AN$292,MATCH(A2,divize!$AM$24:'divize'!$AM$292,0)) )</f>
        <v>3</v>
      </c>
      <c r="I2" s="149" t="s">
        <v>203</v>
      </c>
      <c r="J2" s="131"/>
      <c r="K2">
        <f>IF(AND($F2="x",LEN(H2)&gt;0), IF(H2&lt;=44, GETPIVOTDATA("St. Č",Prehledy!$A$6)-H2+1, IF(H2&lt;=48,GETPIVOTDATA("St. Č",Prehledy!$A$6)-44,IF(H2&lt;=56,GETPIVOTDATA("St. Č",Prehledy!$A$6)-48,IF(H2&lt;=72,GETPIVOTDATA("St. Č",Prehledy!$A$6)-56,GETPIVOTDATA("St. Č",Prehledy!$A$6)-72 ) )  )  ),0)</f>
        <v>67</v>
      </c>
      <c r="M2">
        <f t="shared" ref="M2:M33" si="0">K2+L2+$A2/1000</f>
        <v>67.001000000000005</v>
      </c>
      <c r="N2">
        <f t="shared" ref="N2:N33" si="1">IF($M2&lt;1,"",  _xlfn.RANK.EQ($M2,$M$2:$M$152,0)  )</f>
        <v>3</v>
      </c>
      <c r="O2">
        <f t="shared" ref="O2:O33" si="2">K2+L2</f>
        <v>67</v>
      </c>
      <c r="P2">
        <f t="shared" ref="P2:P33" si="3">IF($O2=0,"",  _xlfn.RANK.EQ($O2,$O$2:$O$152,0)  )</f>
        <v>3</v>
      </c>
    </row>
    <row r="3" spans="1:16" ht="14.25">
      <c r="A3" s="146">
        <v>2</v>
      </c>
      <c r="B3" s="147" t="s">
        <v>105</v>
      </c>
      <c r="C3" s="147" t="s">
        <v>69</v>
      </c>
      <c r="D3" s="124">
        <v>2007</v>
      </c>
      <c r="E3" s="150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117" t="s">
        <v>64</v>
      </c>
      <c r="G3" s="193">
        <v>97.902542372881356</v>
      </c>
      <c r="H3" s="116">
        <f>IF(OR(ISNA(MATCH(A3,divize!$AM$24:'divize'!$AM$292,0)), ISBLANK(INDEX(divize!$AN$24:'divize'!$AN$292,MATCH(A3,divize!$AM$24:'divize'!$AM$292,0)) )), "",   INDEX(divize!$AN$24:'divize'!$AN$292,MATCH(A3,divize!$AM$24:'divize'!$AM$292,0)) )</f>
        <v>7</v>
      </c>
      <c r="I3" s="149" t="s">
        <v>203</v>
      </c>
      <c r="J3" s="131"/>
      <c r="K3">
        <f>IF(AND($F3="x",LEN(H3)&gt;0), IF(H3&lt;=44, GETPIVOTDATA("St. Č",Prehledy!$A$6)-H3+1, IF(H3&lt;=48,GETPIVOTDATA("St. Č",Prehledy!$A$6)-44,IF(H3&lt;=56,GETPIVOTDATA("St. Č",Prehledy!$A$6)-48,IF(H3&lt;=72,GETPIVOTDATA("St. Č",Prehledy!$A$6)-56,GETPIVOTDATA("St. Č",Prehledy!$A$6)-72 ) )  )  ),0)</f>
        <v>63</v>
      </c>
      <c r="M3">
        <f t="shared" si="0"/>
        <v>63.002000000000002</v>
      </c>
      <c r="N3">
        <f t="shared" si="1"/>
        <v>7</v>
      </c>
      <c r="O3">
        <f t="shared" si="2"/>
        <v>63</v>
      </c>
      <c r="P3">
        <f t="shared" si="3"/>
        <v>7</v>
      </c>
    </row>
    <row r="4" spans="1:16" ht="14.25">
      <c r="A4" s="146">
        <v>3</v>
      </c>
      <c r="B4" s="147" t="s">
        <v>128</v>
      </c>
      <c r="C4" s="147" t="s">
        <v>69</v>
      </c>
      <c r="D4" s="124">
        <v>2005</v>
      </c>
      <c r="E4" s="150" t="str">
        <f>IF( $D4=0, "", IF( AND($D4&lt;=Prehledy!$K$3,$D4&gt;=Prehledy!$L$3),"U17,U19",  IF( AND($D4&lt;=Prehledy!$K$4,$D4&gt;=Prehledy!$L$4), "U15",  IF( AND($D4&lt;=Prehledy!$K$5, $D4&gt;=Prehledy!$L$5), "U13","U11"))))</f>
        <v>U17,U19</v>
      </c>
      <c r="F4" s="117" t="s">
        <v>64</v>
      </c>
      <c r="G4" s="193">
        <v>95.805084745762699</v>
      </c>
      <c r="H4" s="116">
        <f>IF(OR(ISNA(MATCH(A4,divize!$AM$24:'divize'!$AM$292,0)), ISBLANK(INDEX(divize!$AN$24:'divize'!$AN$292,MATCH(A4,divize!$AM$24:'divize'!$AM$292,0)) )), "",   INDEX(divize!$AN$24:'divize'!$AN$292,MATCH(A4,divize!$AM$24:'divize'!$AM$292,0)) )</f>
        <v>5</v>
      </c>
      <c r="I4" s="149" t="s">
        <v>203</v>
      </c>
      <c r="J4" s="131"/>
      <c r="K4">
        <f>IF(AND($F4="x",LEN(H4)&gt;0), IF(H4&lt;=44, GETPIVOTDATA("St. Č",Prehledy!$A$6)-H4+1, IF(H4&lt;=48,GETPIVOTDATA("St. Č",Prehledy!$A$6)-44,IF(H4&lt;=56,GETPIVOTDATA("St. Č",Prehledy!$A$6)-48,IF(H4&lt;=72,GETPIVOTDATA("St. Č",Prehledy!$A$6)-56,GETPIVOTDATA("St. Č",Prehledy!$A$6)-72 ) )  )  ),0)</f>
        <v>65</v>
      </c>
      <c r="M4">
        <f t="shared" si="0"/>
        <v>65.003</v>
      </c>
      <c r="N4">
        <f t="shared" si="1"/>
        <v>5</v>
      </c>
      <c r="O4">
        <f t="shared" si="2"/>
        <v>65</v>
      </c>
      <c r="P4">
        <f t="shared" si="3"/>
        <v>5</v>
      </c>
    </row>
    <row r="5" spans="1:16" ht="14.25" hidden="1">
      <c r="A5" s="146">
        <v>4</v>
      </c>
      <c r="B5" s="147" t="s">
        <v>172</v>
      </c>
      <c r="C5" s="147" t="s">
        <v>69</v>
      </c>
      <c r="D5" s="124">
        <v>2005</v>
      </c>
      <c r="E5" s="150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117"/>
      <c r="G5" s="193">
        <v>92.5</v>
      </c>
      <c r="H5" s="116" t="str">
        <f>IF(OR(ISNA(MATCH(A5,divize!$AM$24:'divize'!$AM$292,0)), ISBLANK(INDEX(divize!$AN$24:'divize'!$AN$292,MATCH(A5,divize!$AM$24:'divize'!$AM$292,0)) )), "",   INDEX(divize!$AN$24:'divize'!$AN$292,MATCH(A5,divize!$AM$24:'divize'!$AM$292,0)) )</f>
        <v/>
      </c>
      <c r="I5" s="149"/>
      <c r="J5" s="131"/>
      <c r="K5">
        <f>IF(AND($F5="x",LEN(H5)&gt;0), IF(H5&lt;=44, GETPIVOTDATA("St. Č",Prehledy!$A$6)-H5+1, IF(H5&lt;=48,GETPIVOTDATA("St. Č",Prehledy!$A$6)-44,IF(H5&lt;=56,GETPIVOTDATA("St. Č",Prehledy!$A$6)-48,IF(H5&lt;=72,GETPIVOTDATA("St. Č",Prehledy!$A$6)-56,GETPIVOTDATA("St. Č",Prehledy!$A$6)-72 ) )  )  ),0)</f>
        <v>0</v>
      </c>
      <c r="M5">
        <f t="shared" si="0"/>
        <v>4.0000000000000001E-3</v>
      </c>
      <c r="N5" t="str">
        <f t="shared" si="1"/>
        <v/>
      </c>
      <c r="O5">
        <f t="shared" si="2"/>
        <v>0</v>
      </c>
      <c r="P5" t="str">
        <f t="shared" si="3"/>
        <v/>
      </c>
    </row>
    <row r="6" spans="1:16" ht="14.25">
      <c r="A6" s="146">
        <v>5</v>
      </c>
      <c r="B6" s="147" t="s">
        <v>86</v>
      </c>
      <c r="C6" s="147" t="s">
        <v>69</v>
      </c>
      <c r="D6" s="124">
        <v>2009</v>
      </c>
      <c r="E6" s="150" t="str">
        <f>IF( $D6=0, "", IF( AND($D6&lt;=Prehledy!$K$3,$D6&gt;=Prehledy!$L$3),"U17,U19",  IF( AND($D6&lt;=Prehledy!$K$4,$D6&gt;=Prehledy!$L$4), "U15",  IF( AND($D6&lt;=Prehledy!$K$5, $D6&gt;=Prehledy!$L$5), "U13","U11"))))</f>
        <v>U15</v>
      </c>
      <c r="F6" s="117" t="s">
        <v>64</v>
      </c>
      <c r="G6" s="193">
        <v>91.610169491525426</v>
      </c>
      <c r="H6" s="116">
        <f>IF(OR(ISNA(MATCH(A6,divize!$AM$24:'divize'!$AM$292,0)), ISBLANK(INDEX(divize!$AN$24:'divize'!$AN$292,MATCH(A6,divize!$AM$24:'divize'!$AM$292,0)) )), "",   INDEX(divize!$AN$24:'divize'!$AN$292,MATCH(A6,divize!$AM$24:'divize'!$AM$292,0)) )</f>
        <v>4</v>
      </c>
      <c r="I6" s="149" t="s">
        <v>203</v>
      </c>
      <c r="J6" s="131"/>
      <c r="K6">
        <f>IF(AND($F6="x",LEN(H6)&gt;0), IF(H6&lt;=44, GETPIVOTDATA("St. Č",Prehledy!$A$6)-H6+1, IF(H6&lt;=48,GETPIVOTDATA("St. Č",Prehledy!$A$6)-44,IF(H6&lt;=56,GETPIVOTDATA("St. Č",Prehledy!$A$6)-48,IF(H6&lt;=72,GETPIVOTDATA("St. Č",Prehledy!$A$6)-56,GETPIVOTDATA("St. Č",Prehledy!$A$6)-72 ) )  )  ),0)</f>
        <v>66</v>
      </c>
      <c r="M6">
        <f t="shared" si="0"/>
        <v>66.004999999999995</v>
      </c>
      <c r="N6">
        <f t="shared" si="1"/>
        <v>4</v>
      </c>
      <c r="O6">
        <f t="shared" si="2"/>
        <v>66</v>
      </c>
      <c r="P6">
        <f t="shared" si="3"/>
        <v>4</v>
      </c>
    </row>
    <row r="7" spans="1:16" ht="14.25">
      <c r="A7" s="146">
        <v>6</v>
      </c>
      <c r="B7" s="147" t="s">
        <v>78</v>
      </c>
      <c r="C7" s="147" t="s">
        <v>71</v>
      </c>
      <c r="D7" s="124">
        <v>2007</v>
      </c>
      <c r="E7" s="150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117" t="s">
        <v>64</v>
      </c>
      <c r="G7" s="193">
        <v>89.957627118644069</v>
      </c>
      <c r="H7" s="116">
        <f>IF(OR(ISNA(MATCH(A7,divize!$AM$24:'divize'!$AM$292,0)), ISBLANK(INDEX(divize!$AN$24:'divize'!$AN$292,MATCH(A7,divize!$AM$24:'divize'!$AM$292,0)) )), "",   INDEX(divize!$AN$24:'divize'!$AN$292,MATCH(A7,divize!$AM$24:'divize'!$AM$292,0)) )</f>
        <v>8</v>
      </c>
      <c r="I7" s="149"/>
      <c r="J7" s="131"/>
      <c r="K7">
        <f>IF(AND($F7="x",LEN(H7)&gt;0), IF(H7&lt;=44, GETPIVOTDATA("St. Č",Prehledy!$A$6)-H7+1, IF(H7&lt;=48,GETPIVOTDATA("St. Č",Prehledy!$A$6)-44,IF(H7&lt;=56,GETPIVOTDATA("St. Č",Prehledy!$A$6)-48,IF(H7&lt;=72,GETPIVOTDATA("St. Č",Prehledy!$A$6)-56,GETPIVOTDATA("St. Č",Prehledy!$A$6)-72 ) )  )  ),0)</f>
        <v>62</v>
      </c>
      <c r="M7">
        <f t="shared" si="0"/>
        <v>62.006</v>
      </c>
      <c r="N7">
        <f t="shared" si="1"/>
        <v>8</v>
      </c>
      <c r="O7">
        <f t="shared" si="2"/>
        <v>62</v>
      </c>
      <c r="P7">
        <f t="shared" si="3"/>
        <v>8</v>
      </c>
    </row>
    <row r="8" spans="1:16" ht="14.25">
      <c r="A8" s="146">
        <v>7</v>
      </c>
      <c r="B8" s="147" t="s">
        <v>79</v>
      </c>
      <c r="C8" s="147" t="s">
        <v>69</v>
      </c>
      <c r="D8" s="124">
        <v>2008</v>
      </c>
      <c r="E8" s="150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117" t="s">
        <v>64</v>
      </c>
      <c r="G8" s="193">
        <v>89.830508474576277</v>
      </c>
      <c r="H8" s="116">
        <f>IF(OR(ISNA(MATCH(A8,divize!$AM$24:'divize'!$AM$292,0)), ISBLANK(INDEX(divize!$AN$24:'divize'!$AN$292,MATCH(A8,divize!$AM$24:'divize'!$AM$292,0)) )), "",   INDEX(divize!$AN$24:'divize'!$AN$292,MATCH(A8,divize!$AM$24:'divize'!$AM$292,0)) )</f>
        <v>16</v>
      </c>
      <c r="I8" s="149" t="s">
        <v>203</v>
      </c>
      <c r="J8" s="131"/>
      <c r="K8">
        <f>IF(AND($F8="x",LEN(H8)&gt;0), IF(H8&lt;=44, GETPIVOTDATA("St. Č",Prehledy!$A$6)-H8+1, IF(H8&lt;=48,GETPIVOTDATA("St. Č",Prehledy!$A$6)-44,IF(H8&lt;=56,GETPIVOTDATA("St. Č",Prehledy!$A$6)-48,IF(H8&lt;=72,GETPIVOTDATA("St. Č",Prehledy!$A$6)-56,GETPIVOTDATA("St. Č",Prehledy!$A$6)-72 ) )  )  ),0)</f>
        <v>54</v>
      </c>
      <c r="M8">
        <f t="shared" si="0"/>
        <v>54.006999999999998</v>
      </c>
      <c r="N8">
        <f t="shared" si="1"/>
        <v>16</v>
      </c>
      <c r="O8">
        <f t="shared" si="2"/>
        <v>54</v>
      </c>
      <c r="P8">
        <f t="shared" si="3"/>
        <v>16</v>
      </c>
    </row>
    <row r="9" spans="1:16" ht="14.25">
      <c r="A9" s="146">
        <v>8</v>
      </c>
      <c r="B9" s="147" t="s">
        <v>95</v>
      </c>
      <c r="C9" s="147" t="s">
        <v>69</v>
      </c>
      <c r="D9" s="124">
        <v>2009</v>
      </c>
      <c r="E9" s="150" t="str">
        <f>IF( $D9=0, "", IF( AND($D9&lt;=Prehledy!$K$3,$D9&gt;=Prehledy!$L$3),"U17,U19",  IF( AND($D9&lt;=Prehledy!$K$4,$D9&gt;=Prehledy!$L$4), "U15",  IF( AND($D9&lt;=Prehledy!$K$5, $D9&gt;=Prehledy!$L$5), "U13","U11"))))</f>
        <v>U15</v>
      </c>
      <c r="F9" s="117" t="s">
        <v>64</v>
      </c>
      <c r="G9" s="193">
        <v>89.512711864406782</v>
      </c>
      <c r="H9" s="116">
        <f>IF(OR(ISNA(MATCH(A9,divize!$AM$24:'divize'!$AM$292,0)), ISBLANK(INDEX(divize!$AN$24:'divize'!$AN$292,MATCH(A9,divize!$AM$24:'divize'!$AM$292,0)) )), "",   INDEX(divize!$AN$24:'divize'!$AN$292,MATCH(A9,divize!$AM$24:'divize'!$AM$292,0)) )</f>
        <v>12</v>
      </c>
      <c r="I9" s="149" t="s">
        <v>203</v>
      </c>
      <c r="J9" s="131"/>
      <c r="K9">
        <f>IF(AND($F9="x",LEN(H9)&gt;0), IF(H9&lt;=44, GETPIVOTDATA("St. Č",Prehledy!$A$6)-H9+1, IF(H9&lt;=48,GETPIVOTDATA("St. Č",Prehledy!$A$6)-44,IF(H9&lt;=56,GETPIVOTDATA("St. Č",Prehledy!$A$6)-48,IF(H9&lt;=72,GETPIVOTDATA("St. Č",Prehledy!$A$6)-56,GETPIVOTDATA("St. Č",Prehledy!$A$6)-72 ) )  )  ),0)</f>
        <v>58</v>
      </c>
      <c r="M9">
        <f t="shared" si="0"/>
        <v>58.008000000000003</v>
      </c>
      <c r="N9">
        <f t="shared" si="1"/>
        <v>12</v>
      </c>
      <c r="O9">
        <f t="shared" si="2"/>
        <v>58</v>
      </c>
      <c r="P9">
        <f t="shared" si="3"/>
        <v>12</v>
      </c>
    </row>
    <row r="10" spans="1:16" ht="14.25">
      <c r="A10" s="146">
        <v>9</v>
      </c>
      <c r="B10" s="147" t="s">
        <v>96</v>
      </c>
      <c r="C10" s="147" t="s">
        <v>69</v>
      </c>
      <c r="D10" s="124">
        <v>2010</v>
      </c>
      <c r="E10" s="150" t="str">
        <f>IF( $D10=0, "", IF( AND($D10&lt;=Prehledy!$K$3,$D10&gt;=Prehledy!$L$3),"U17,U19",  IF( AND($D10&lt;=Prehledy!$K$4,$D10&gt;=Prehledy!$L$4), "U15",  IF( AND($D10&lt;=Prehledy!$K$5, $D10&gt;=Prehledy!$L$5), "U13","U11"))))</f>
        <v>U15</v>
      </c>
      <c r="F10" s="117" t="s">
        <v>64</v>
      </c>
      <c r="G10" s="193">
        <v>86.440677966101703</v>
      </c>
      <c r="H10" s="116">
        <f>IF(OR(ISNA(MATCH(A10,divize!$AM$24:'divize'!$AM$292,0)), ISBLANK(INDEX(divize!$AN$24:'divize'!$AN$292,MATCH(A10,divize!$AM$24:'divize'!$AM$292,0)) )), "",   INDEX(divize!$AN$24:'divize'!$AN$292,MATCH(A10,divize!$AM$24:'divize'!$AM$292,0)) )</f>
        <v>11</v>
      </c>
      <c r="I10" s="149" t="s">
        <v>239</v>
      </c>
      <c r="J10" s="131"/>
      <c r="K10">
        <f>IF(AND($F10="x",LEN(H10)&gt;0), IF(H10&lt;=44, GETPIVOTDATA("St. Č",Prehledy!$A$6)-H10+1, IF(H10&lt;=48,GETPIVOTDATA("St. Č",Prehledy!$A$6)-44,IF(H10&lt;=56,GETPIVOTDATA("St. Č",Prehledy!$A$6)-48,IF(H10&lt;=72,GETPIVOTDATA("St. Č",Prehledy!$A$6)-56,GETPIVOTDATA("St. Č",Prehledy!$A$6)-72 ) )  )  ),0)</f>
        <v>59</v>
      </c>
      <c r="M10">
        <f t="shared" si="0"/>
        <v>59.009</v>
      </c>
      <c r="N10">
        <f t="shared" si="1"/>
        <v>11</v>
      </c>
      <c r="O10">
        <f t="shared" si="2"/>
        <v>59</v>
      </c>
      <c r="P10">
        <f t="shared" si="3"/>
        <v>11</v>
      </c>
    </row>
    <row r="11" spans="1:16" ht="14.25">
      <c r="A11" s="146">
        <v>10</v>
      </c>
      <c r="B11" s="147" t="s">
        <v>76</v>
      </c>
      <c r="C11" s="147" t="s">
        <v>71</v>
      </c>
      <c r="D11" s="124">
        <v>2007</v>
      </c>
      <c r="E11" s="150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117" t="s">
        <v>64</v>
      </c>
      <c r="G11" s="193">
        <v>82.5</v>
      </c>
      <c r="H11" s="116">
        <f>IF(OR(ISNA(MATCH(A11,divize!$AM$24:'divize'!$AM$292,0)), ISBLANK(INDEX(divize!$AN$24:'divize'!$AN$292,MATCH(A11,divize!$AM$24:'divize'!$AM$292,0)) )), "",   INDEX(divize!$AN$24:'divize'!$AN$292,MATCH(A11,divize!$AM$24:'divize'!$AM$292,0)) )</f>
        <v>6</v>
      </c>
      <c r="I11" s="149" t="s">
        <v>203</v>
      </c>
      <c r="J11" s="131"/>
      <c r="K11">
        <f>IF(AND($F11="x",LEN(H11)&gt;0), IF(H11&lt;=44, GETPIVOTDATA("St. Č",Prehledy!$A$6)-H11+1, IF(H11&lt;=48,GETPIVOTDATA("St. Č",Prehledy!$A$6)-44,IF(H11&lt;=56,GETPIVOTDATA("St. Č",Prehledy!$A$6)-48,IF(H11&lt;=72,GETPIVOTDATA("St. Č",Prehledy!$A$6)-56,GETPIVOTDATA("St. Č",Prehledy!$A$6)-72 ) )  )  ),0)</f>
        <v>64</v>
      </c>
      <c r="M11">
        <f t="shared" si="0"/>
        <v>64.010000000000005</v>
      </c>
      <c r="N11">
        <f t="shared" si="1"/>
        <v>6</v>
      </c>
      <c r="O11">
        <f t="shared" si="2"/>
        <v>64</v>
      </c>
      <c r="P11">
        <f t="shared" si="3"/>
        <v>6</v>
      </c>
    </row>
    <row r="12" spans="1:16" ht="14.25">
      <c r="A12" s="146">
        <v>11</v>
      </c>
      <c r="B12" s="147" t="s">
        <v>90</v>
      </c>
      <c r="C12" s="147" t="s">
        <v>69</v>
      </c>
      <c r="D12" s="124">
        <v>2008</v>
      </c>
      <c r="E12" s="150" t="str">
        <f>IF( $D12=0, "", IF( AND($D12&lt;=Prehledy!$K$3,$D12&gt;=Prehledy!$L$3),"U17,U19",  IF( AND($D12&lt;=Prehledy!$K$4,$D12&gt;=Prehledy!$L$4), "U15",  IF( AND($D12&lt;=Prehledy!$K$5, $D12&gt;=Prehledy!$L$5), "U13","U11"))))</f>
        <v>U17,U19</v>
      </c>
      <c r="F12" s="117" t="s">
        <v>64</v>
      </c>
      <c r="G12" s="193">
        <v>81.122881355932194</v>
      </c>
      <c r="H12" s="116">
        <f>IF(OR(ISNA(MATCH(A12,divize!$AM$24:'divize'!$AM$292,0)), ISBLANK(INDEX(divize!$AN$24:'divize'!$AN$292,MATCH(A12,divize!$AM$24:'divize'!$AM$292,0)) )), "",   INDEX(divize!$AN$24:'divize'!$AN$292,MATCH(A12,divize!$AM$24:'divize'!$AM$292,0)) )</f>
        <v>9</v>
      </c>
      <c r="I12" s="149" t="s">
        <v>238</v>
      </c>
      <c r="J12" s="131"/>
      <c r="K12">
        <f>IF(AND($F12="x",LEN(H12)&gt;0), IF(H12&lt;=44, GETPIVOTDATA("St. Č",Prehledy!$A$6)-H12+1, IF(H12&lt;=48,GETPIVOTDATA("St. Č",Prehledy!$A$6)-44,IF(H12&lt;=56,GETPIVOTDATA("St. Č",Prehledy!$A$6)-48,IF(H12&lt;=72,GETPIVOTDATA("St. Č",Prehledy!$A$6)-56,GETPIVOTDATA("St. Č",Prehledy!$A$6)-72 ) )  )  ),0)</f>
        <v>61</v>
      </c>
      <c r="M12">
        <f t="shared" si="0"/>
        <v>61.011000000000003</v>
      </c>
      <c r="N12">
        <f t="shared" si="1"/>
        <v>9</v>
      </c>
      <c r="O12">
        <f t="shared" si="2"/>
        <v>61</v>
      </c>
      <c r="P12">
        <f t="shared" si="3"/>
        <v>9</v>
      </c>
    </row>
    <row r="13" spans="1:16" ht="14.25">
      <c r="A13" s="146">
        <v>12</v>
      </c>
      <c r="B13" s="147" t="s">
        <v>106</v>
      </c>
      <c r="C13" s="147" t="s">
        <v>80</v>
      </c>
      <c r="D13" s="124">
        <v>2008</v>
      </c>
      <c r="E13" s="150" t="str">
        <f>IF( $D13=0, "", IF( AND($D13&lt;=Prehledy!$K$3,$D13&gt;=Prehledy!$L$3),"U17,U19",  IF( AND($D13&lt;=Prehledy!$K$4,$D13&gt;=Prehledy!$L$4), "U15",  IF( AND($D13&lt;=Prehledy!$K$5, $D13&gt;=Prehledy!$L$5), "U13","U11"))))</f>
        <v>U17,U19</v>
      </c>
      <c r="F13" s="117" t="s">
        <v>64</v>
      </c>
      <c r="G13" s="193">
        <v>80</v>
      </c>
      <c r="H13" s="116">
        <f>IF(OR(ISNA(MATCH(A13,divize!$AM$24:'divize'!$AM$292,0)), ISBLANK(INDEX(divize!$AN$24:'divize'!$AN$292,MATCH(A13,divize!$AM$24:'divize'!$AM$292,0)) )), "",   INDEX(divize!$AN$24:'divize'!$AN$292,MATCH(A13,divize!$AM$24:'divize'!$AM$292,0)) )</f>
        <v>10</v>
      </c>
      <c r="I13" s="149"/>
      <c r="J13" s="131"/>
      <c r="K13">
        <f>IF(AND($F13="x",LEN(H13)&gt;0), IF(H13&lt;=44, GETPIVOTDATA("St. Č",Prehledy!$A$6)-H13+1, IF(H13&lt;=48,GETPIVOTDATA("St. Č",Prehledy!$A$6)-44,IF(H13&lt;=56,GETPIVOTDATA("St. Č",Prehledy!$A$6)-48,IF(H13&lt;=72,GETPIVOTDATA("St. Č",Prehledy!$A$6)-56,GETPIVOTDATA("St. Č",Prehledy!$A$6)-72 ) )  )  ),0)</f>
        <v>60</v>
      </c>
      <c r="M13">
        <f t="shared" si="0"/>
        <v>60.012</v>
      </c>
      <c r="N13">
        <f t="shared" si="1"/>
        <v>10</v>
      </c>
      <c r="O13">
        <f t="shared" si="2"/>
        <v>60</v>
      </c>
      <c r="P13">
        <f t="shared" si="3"/>
        <v>10</v>
      </c>
    </row>
    <row r="14" spans="1:16" ht="14.25">
      <c r="A14" s="146">
        <v>13</v>
      </c>
      <c r="B14" s="147" t="s">
        <v>152</v>
      </c>
      <c r="C14" s="147" t="s">
        <v>151</v>
      </c>
      <c r="D14" s="124">
        <v>2008</v>
      </c>
      <c r="E14" s="150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117" t="s">
        <v>64</v>
      </c>
      <c r="G14" s="193">
        <v>79.067796610169495</v>
      </c>
      <c r="H14" s="116">
        <f>IF(OR(ISNA(MATCH(A14,divize!$AM$24:'divize'!$AM$292,0)), ISBLANK(INDEX(divize!$AN$24:'divize'!$AN$292,MATCH(A14,divize!$AM$24:'divize'!$AM$292,0)) )), "",   INDEX(divize!$AN$24:'divize'!$AN$292,MATCH(A14,divize!$AM$24:'divize'!$AM$292,0)) )</f>
        <v>14</v>
      </c>
      <c r="I14" s="149" t="s">
        <v>238</v>
      </c>
      <c r="J14" s="131"/>
      <c r="K14">
        <f>IF(AND($F14="x",LEN(H14)&gt;0), IF(H14&lt;=44, GETPIVOTDATA("St. Č",Prehledy!$A$6)-H14+1, IF(H14&lt;=48,GETPIVOTDATA("St. Č",Prehledy!$A$6)-44,IF(H14&lt;=56,GETPIVOTDATA("St. Č",Prehledy!$A$6)-48,IF(H14&lt;=72,GETPIVOTDATA("St. Č",Prehledy!$A$6)-56,GETPIVOTDATA("St. Č",Prehledy!$A$6)-72 ) )  )  ),0)</f>
        <v>56</v>
      </c>
      <c r="M14">
        <f t="shared" si="0"/>
        <v>56.012999999999998</v>
      </c>
      <c r="N14">
        <f t="shared" si="1"/>
        <v>14</v>
      </c>
      <c r="O14">
        <f t="shared" si="2"/>
        <v>56</v>
      </c>
      <c r="P14">
        <f t="shared" si="3"/>
        <v>14</v>
      </c>
    </row>
    <row r="15" spans="1:16" ht="14.25">
      <c r="A15" s="146">
        <v>14</v>
      </c>
      <c r="B15" s="147" t="s">
        <v>122</v>
      </c>
      <c r="C15" s="147" t="s">
        <v>69</v>
      </c>
      <c r="D15" s="124">
        <v>2009</v>
      </c>
      <c r="E15" s="150" t="str">
        <f>IF( $D15=0, "", IF( AND($D15&lt;=Prehledy!$K$3,$D15&gt;=Prehledy!$L$3),"U17,U19",  IF( AND($D15&lt;=Prehledy!$K$4,$D15&gt;=Prehledy!$L$4), "U15",  IF( AND($D15&lt;=Prehledy!$K$5, $D15&gt;=Prehledy!$L$5), "U13","U11"))))</f>
        <v>U15</v>
      </c>
      <c r="F15" s="117" t="s">
        <v>64</v>
      </c>
      <c r="G15" s="193">
        <v>76.483050847457633</v>
      </c>
      <c r="H15" s="116">
        <f>IF(OR(ISNA(MATCH(A15,divize!$AM$24:'divize'!$AM$292,0)), ISBLANK(INDEX(divize!$AN$24:'divize'!$AN$292,MATCH(A15,divize!$AM$24:'divize'!$AM$292,0)) )), "",   INDEX(divize!$AN$24:'divize'!$AN$292,MATCH(A15,divize!$AM$24:'divize'!$AM$292,0)) )</f>
        <v>20</v>
      </c>
      <c r="I15" s="149"/>
      <c r="J15" s="131"/>
      <c r="K15">
        <f>IF(AND($F15="x",LEN(H15)&gt;0), IF(H15&lt;=44, GETPIVOTDATA("St. Č",Prehledy!$A$6)-H15+1, IF(H15&lt;=48,GETPIVOTDATA("St. Č",Prehledy!$A$6)-44,IF(H15&lt;=56,GETPIVOTDATA("St. Č",Prehledy!$A$6)-48,IF(H15&lt;=72,GETPIVOTDATA("St. Č",Prehledy!$A$6)-56,GETPIVOTDATA("St. Č",Prehledy!$A$6)-72 ) )  )  ),0)</f>
        <v>50</v>
      </c>
      <c r="M15">
        <f t="shared" si="0"/>
        <v>50.014000000000003</v>
      </c>
      <c r="N15">
        <f t="shared" si="1"/>
        <v>20</v>
      </c>
      <c r="O15">
        <f t="shared" si="2"/>
        <v>50</v>
      </c>
      <c r="P15">
        <f t="shared" si="3"/>
        <v>20</v>
      </c>
    </row>
    <row r="16" spans="1:16" ht="14.25">
      <c r="A16" s="146">
        <v>15</v>
      </c>
      <c r="B16" s="147" t="s">
        <v>84</v>
      </c>
      <c r="C16" s="147" t="s">
        <v>69</v>
      </c>
      <c r="D16" s="124">
        <v>2009</v>
      </c>
      <c r="E16" s="150" t="str">
        <f>IF( $D16=0, "", IF( AND($D16&lt;=Prehledy!$K$3,$D16&gt;=Prehledy!$L$3),"U17,U19",  IF( AND($D16&lt;=Prehledy!$K$4,$D16&gt;=Prehledy!$L$4), "U15",  IF( AND($D16&lt;=Prehledy!$K$5, $D16&gt;=Prehledy!$L$5), "U13","U11"))))</f>
        <v>U15</v>
      </c>
      <c r="F16" s="117" t="s">
        <v>64</v>
      </c>
      <c r="G16" s="193">
        <v>76.271186440677965</v>
      </c>
      <c r="H16" s="116">
        <f>IF(OR(ISNA(MATCH(A16,divize!$AM$24:'divize'!$AM$292,0)), ISBLANK(INDEX(divize!$AN$24:'divize'!$AN$292,MATCH(A16,divize!$AM$24:'divize'!$AM$292,0)) )), "",   INDEX(divize!$AN$24:'divize'!$AN$292,MATCH(A16,divize!$AM$24:'divize'!$AM$292,0)) )</f>
        <v>17</v>
      </c>
      <c r="I16" s="149"/>
      <c r="J16" s="131"/>
      <c r="K16">
        <f>IF(AND($F16="x",LEN(H16)&gt;0), IF(H16&lt;=44, GETPIVOTDATA("St. Č",Prehledy!$A$6)-H16+1, IF(H16&lt;=48,GETPIVOTDATA("St. Č",Prehledy!$A$6)-44,IF(H16&lt;=56,GETPIVOTDATA("St. Č",Prehledy!$A$6)-48,IF(H16&lt;=72,GETPIVOTDATA("St. Č",Prehledy!$A$6)-56,GETPIVOTDATA("St. Č",Prehledy!$A$6)-72 ) )  )  ),0)</f>
        <v>53</v>
      </c>
      <c r="M16">
        <f t="shared" si="0"/>
        <v>53.015000000000001</v>
      </c>
      <c r="N16">
        <f t="shared" si="1"/>
        <v>17</v>
      </c>
      <c r="O16">
        <f t="shared" si="2"/>
        <v>53</v>
      </c>
      <c r="P16">
        <f t="shared" si="3"/>
        <v>17</v>
      </c>
    </row>
    <row r="17" spans="1:16" ht="14.25">
      <c r="A17" s="146">
        <v>16</v>
      </c>
      <c r="B17" s="147" t="s">
        <v>143</v>
      </c>
      <c r="C17" s="147" t="s">
        <v>71</v>
      </c>
      <c r="D17" s="124">
        <v>2010</v>
      </c>
      <c r="E17" s="150" t="str">
        <f>IF( $D17=0, "", IF( AND($D17&lt;=Prehledy!$K$3,$D17&gt;=Prehledy!$L$3),"U17,U19",  IF( AND($D17&lt;=Prehledy!$K$4,$D17&gt;=Prehledy!$L$4), "U15",  IF( AND($D17&lt;=Prehledy!$K$5, $D17&gt;=Prehledy!$L$5), "U13","U11"))))</f>
        <v>U15</v>
      </c>
      <c r="F17" s="117" t="s">
        <v>64</v>
      </c>
      <c r="G17" s="193">
        <v>76.080508474576263</v>
      </c>
      <c r="H17" s="116">
        <f>IF(OR(ISNA(MATCH(A17,divize!$AM$24:'divize'!$AM$292,0)), ISBLANK(INDEX(divize!$AN$24:'divize'!$AN$292,MATCH(A17,divize!$AM$24:'divize'!$AM$292,0)) )), "",   INDEX(divize!$AN$24:'divize'!$AN$292,MATCH(A17,divize!$AM$24:'divize'!$AM$292,0)) )</f>
        <v>15</v>
      </c>
      <c r="I17" s="149" t="s">
        <v>202</v>
      </c>
      <c r="J17" s="131"/>
      <c r="K17">
        <f>IF(AND($F17="x",LEN(H17)&gt;0), IF(H17&lt;=44, GETPIVOTDATA("St. Č",Prehledy!$A$6)-H17+1, IF(H17&lt;=48,GETPIVOTDATA("St. Č",Prehledy!$A$6)-44,IF(H17&lt;=56,GETPIVOTDATA("St. Č",Prehledy!$A$6)-48,IF(H17&lt;=72,GETPIVOTDATA("St. Č",Prehledy!$A$6)-56,GETPIVOTDATA("St. Č",Prehledy!$A$6)-72 ) )  )  ),0)</f>
        <v>55</v>
      </c>
      <c r="M17">
        <f t="shared" si="0"/>
        <v>55.015999999999998</v>
      </c>
      <c r="N17">
        <f t="shared" si="1"/>
        <v>15</v>
      </c>
      <c r="O17">
        <f t="shared" si="2"/>
        <v>55</v>
      </c>
      <c r="P17">
        <f t="shared" si="3"/>
        <v>15</v>
      </c>
    </row>
    <row r="18" spans="1:16" ht="14.25">
      <c r="A18" s="146">
        <v>17</v>
      </c>
      <c r="B18" s="147" t="s">
        <v>137</v>
      </c>
      <c r="C18" s="147" t="s">
        <v>69</v>
      </c>
      <c r="D18" s="124">
        <v>2015</v>
      </c>
      <c r="E18" s="150" t="str">
        <f>IF( $D18=0, "", IF( AND($D18&lt;=Prehledy!$K$3,$D18&gt;=Prehledy!$L$3),"U17,U19",  IF( AND($D18&lt;=Prehledy!$K$4,$D18&gt;=Prehledy!$L$4), "U15",  IF( AND($D18&lt;=Prehledy!$K$5, $D18&gt;=Prehledy!$L$5), "U13","U11"))))</f>
        <v>U11</v>
      </c>
      <c r="F18" s="117" t="s">
        <v>64</v>
      </c>
      <c r="G18" s="193">
        <v>72.881355932203391</v>
      </c>
      <c r="H18" s="116">
        <f>IF(OR(ISNA(MATCH(A18,divize!$AM$24:'divize'!$AM$292,0)), ISBLANK(INDEX(divize!$AN$24:'divize'!$AN$292,MATCH(A18,divize!$AM$24:'divize'!$AM$292,0)) )), "",   INDEX(divize!$AN$24:'divize'!$AN$292,MATCH(A18,divize!$AM$24:'divize'!$AM$292,0)) )</f>
        <v>19</v>
      </c>
      <c r="I18" s="149" t="s">
        <v>242</v>
      </c>
      <c r="J18" s="131"/>
      <c r="K18">
        <f>IF(AND($F18="x",LEN(H18)&gt;0), IF(H18&lt;=44, GETPIVOTDATA("St. Č",Prehledy!$A$6)-H18+1, IF(H18&lt;=48,GETPIVOTDATA("St. Č",Prehledy!$A$6)-44,IF(H18&lt;=56,GETPIVOTDATA("St. Č",Prehledy!$A$6)-48,IF(H18&lt;=72,GETPIVOTDATA("St. Č",Prehledy!$A$6)-56,GETPIVOTDATA("St. Č",Prehledy!$A$6)-72 ) )  )  ),0)</f>
        <v>51</v>
      </c>
      <c r="M18">
        <f t="shared" si="0"/>
        <v>51.017000000000003</v>
      </c>
      <c r="N18">
        <f t="shared" si="1"/>
        <v>19</v>
      </c>
      <c r="O18">
        <f t="shared" si="2"/>
        <v>51</v>
      </c>
      <c r="P18">
        <f t="shared" si="3"/>
        <v>19</v>
      </c>
    </row>
    <row r="19" spans="1:16" ht="14.25">
      <c r="A19" s="146">
        <v>18</v>
      </c>
      <c r="B19" s="147" t="s">
        <v>115</v>
      </c>
      <c r="C19" s="147" t="s">
        <v>69</v>
      </c>
      <c r="D19" s="124">
        <v>2009</v>
      </c>
      <c r="E19" s="150" t="str">
        <f>IF( $D19=0, "", IF( AND($D19&lt;=Prehledy!$K$3,$D19&gt;=Prehledy!$L$3),"U17,U19",  IF( AND($D19&lt;=Prehledy!$K$4,$D19&gt;=Prehledy!$L$4), "U15",  IF( AND($D19&lt;=Prehledy!$K$5, $D19&gt;=Prehledy!$L$5), "U13","U11"))))</f>
        <v>U15</v>
      </c>
      <c r="F19" s="117" t="s">
        <v>64</v>
      </c>
      <c r="G19" s="193">
        <v>71.525423728813564</v>
      </c>
      <c r="H19" s="116">
        <f>IF(OR(ISNA(MATCH(A19,divize!$AM$24:'divize'!$AM$292,0)), ISBLANK(INDEX(divize!$AN$24:'divize'!$AN$292,MATCH(A19,divize!$AM$24:'divize'!$AM$292,0)) )), "",   INDEX(divize!$AN$24:'divize'!$AN$292,MATCH(A19,divize!$AM$24:'divize'!$AM$292,0)) )</f>
        <v>18</v>
      </c>
      <c r="I19" s="149" t="s">
        <v>240</v>
      </c>
      <c r="J19" s="131"/>
      <c r="K19">
        <f>IF(AND($F19="x",LEN(H19)&gt;0), IF(H19&lt;=44, GETPIVOTDATA("St. Č",Prehledy!$A$6)-H19+1, IF(H19&lt;=48,GETPIVOTDATA("St. Č",Prehledy!$A$6)-44,IF(H19&lt;=56,GETPIVOTDATA("St. Č",Prehledy!$A$6)-48,IF(H19&lt;=72,GETPIVOTDATA("St. Č",Prehledy!$A$6)-56,GETPIVOTDATA("St. Č",Prehledy!$A$6)-72 ) )  )  ),0)</f>
        <v>52</v>
      </c>
      <c r="M19">
        <f t="shared" si="0"/>
        <v>52.018000000000001</v>
      </c>
      <c r="N19">
        <f t="shared" si="1"/>
        <v>18</v>
      </c>
      <c r="O19">
        <f t="shared" si="2"/>
        <v>52</v>
      </c>
      <c r="P19">
        <f t="shared" si="3"/>
        <v>18</v>
      </c>
    </row>
    <row r="20" spans="1:16" ht="14.25">
      <c r="A20" s="146">
        <v>19</v>
      </c>
      <c r="B20" s="147" t="s">
        <v>87</v>
      </c>
      <c r="C20" s="147" t="s">
        <v>69</v>
      </c>
      <c r="D20" s="124">
        <v>2007</v>
      </c>
      <c r="E20" s="150" t="str">
        <f>IF( $D20=0, "", IF( AND($D20&lt;=Prehledy!$K$3,$D20&gt;=Prehledy!$L$3),"U17,U19",  IF( AND($D20&lt;=Prehledy!$K$4,$D20&gt;=Prehledy!$L$4), "U15",  IF( AND($D20&lt;=Prehledy!$K$5, $D20&gt;=Prehledy!$L$5), "U13","U11"))))</f>
        <v>U17,U19</v>
      </c>
      <c r="F20" s="117" t="s">
        <v>64</v>
      </c>
      <c r="G20" s="193">
        <v>67.648305084745758</v>
      </c>
      <c r="H20" s="116">
        <f>IF(OR(ISNA(MATCH(A20,divize!$AM$24:'divize'!$AM$292,0)), ISBLANK(INDEX(divize!$AN$24:'divize'!$AN$292,MATCH(A20,divize!$AM$24:'divize'!$AM$292,0)) )), "",   INDEX(divize!$AN$24:'divize'!$AN$292,MATCH(A20,divize!$AM$24:'divize'!$AM$292,0)) )</f>
        <v>27</v>
      </c>
      <c r="I20" s="149"/>
      <c r="J20" s="131"/>
      <c r="K20">
        <f>IF(AND($F20="x",LEN(H20)&gt;0), IF(H20&lt;=44, GETPIVOTDATA("St. Č",Prehledy!$A$6)-H20+1, IF(H20&lt;=48,GETPIVOTDATA("St. Č",Prehledy!$A$6)-44,IF(H20&lt;=56,GETPIVOTDATA("St. Č",Prehledy!$A$6)-48,IF(H20&lt;=72,GETPIVOTDATA("St. Č",Prehledy!$A$6)-56,GETPIVOTDATA("St. Č",Prehledy!$A$6)-72 ) )  )  ),0)</f>
        <v>43</v>
      </c>
      <c r="M20">
        <f t="shared" si="0"/>
        <v>43.018999999999998</v>
      </c>
      <c r="N20">
        <f t="shared" si="1"/>
        <v>27</v>
      </c>
      <c r="O20">
        <f t="shared" si="2"/>
        <v>43</v>
      </c>
      <c r="P20">
        <f t="shared" si="3"/>
        <v>27</v>
      </c>
    </row>
    <row r="21" spans="1:16" ht="14.25">
      <c r="A21" s="146">
        <v>20</v>
      </c>
      <c r="B21" s="147" t="s">
        <v>104</v>
      </c>
      <c r="C21" s="147" t="s">
        <v>68</v>
      </c>
      <c r="D21" s="124">
        <v>2012</v>
      </c>
      <c r="E21" s="150" t="str">
        <f>IF( $D21=0, "", IF( AND($D21&lt;=Prehledy!$K$3,$D21&gt;=Prehledy!$L$3),"U17,U19",  IF( AND($D21&lt;=Prehledy!$K$4,$D21&gt;=Prehledy!$L$4), "U15",  IF( AND($D21&lt;=Prehledy!$K$5, $D21&gt;=Prehledy!$L$5), "U13","U11"))))</f>
        <v>U13</v>
      </c>
      <c r="F21" s="117" t="s">
        <v>64</v>
      </c>
      <c r="G21" s="193">
        <v>65.995762711864401</v>
      </c>
      <c r="H21" s="116">
        <f>IF(OR(ISNA(MATCH(A21,divize!$AM$24:'divize'!$AM$292,0)), ISBLANK(INDEX(divize!$AN$24:'divize'!$AN$292,MATCH(A21,divize!$AM$24:'divize'!$AM$292,0)) )), "",   INDEX(divize!$AN$24:'divize'!$AN$292,MATCH(A21,divize!$AM$24:'divize'!$AM$292,0)) )</f>
        <v>22</v>
      </c>
      <c r="I21" s="149"/>
      <c r="J21" s="131"/>
      <c r="K21">
        <f>IF(AND($F21="x",LEN(H21)&gt;0), IF(H21&lt;=44, GETPIVOTDATA("St. Č",Prehledy!$A$6)-H21+1, IF(H21&lt;=48,GETPIVOTDATA("St. Č",Prehledy!$A$6)-44,IF(H21&lt;=56,GETPIVOTDATA("St. Č",Prehledy!$A$6)-48,IF(H21&lt;=72,GETPIVOTDATA("St. Č",Prehledy!$A$6)-56,GETPIVOTDATA("St. Č",Prehledy!$A$6)-72 ) )  )  ),0)</f>
        <v>48</v>
      </c>
      <c r="M21">
        <f t="shared" si="0"/>
        <v>48.02</v>
      </c>
      <c r="N21">
        <f t="shared" si="1"/>
        <v>22</v>
      </c>
      <c r="O21">
        <f t="shared" si="2"/>
        <v>48</v>
      </c>
      <c r="P21">
        <f t="shared" si="3"/>
        <v>22</v>
      </c>
    </row>
    <row r="22" spans="1:16" ht="14.25" hidden="1">
      <c r="A22" s="146">
        <v>21</v>
      </c>
      <c r="B22" s="147" t="s">
        <v>164</v>
      </c>
      <c r="C22" s="147" t="s">
        <v>129</v>
      </c>
      <c r="D22" s="124">
        <v>2010</v>
      </c>
      <c r="E22" s="150" t="str">
        <f>IF( $D22=0, "", IF( AND($D22&lt;=Prehledy!$K$3,$D22&gt;=Prehledy!$L$3),"U17,U19",  IF( AND($D22&lt;=Prehledy!$K$4,$D22&gt;=Prehledy!$L$4), "U15",  IF( AND($D22&lt;=Prehledy!$K$5, $D22&gt;=Prehledy!$L$5), "U13","U11"))))</f>
        <v>U15</v>
      </c>
      <c r="F22" s="117"/>
      <c r="G22" s="193">
        <v>65</v>
      </c>
      <c r="H22" s="116" t="str">
        <f>IF(OR(ISNA(MATCH(A22,divize!$AM$24:'divize'!$AM$292,0)), ISBLANK(INDEX(divize!$AN$24:'divize'!$AN$292,MATCH(A22,divize!$AM$24:'divize'!$AM$292,0)) )), "",   INDEX(divize!$AN$24:'divize'!$AN$292,MATCH(A22,divize!$AM$24:'divize'!$AM$292,0)) )</f>
        <v/>
      </c>
      <c r="I22" s="149"/>
      <c r="J22" s="131"/>
      <c r="K22">
        <f>IF(AND($F22="x",LEN(H22)&gt;0), IF(H22&lt;=44, GETPIVOTDATA("St. Č",Prehledy!$A$6)-H22+1, IF(H22&lt;=48,GETPIVOTDATA("St. Č",Prehledy!$A$6)-44,IF(H22&lt;=56,GETPIVOTDATA("St. Č",Prehledy!$A$6)-48,IF(H22&lt;=72,GETPIVOTDATA("St. Č",Prehledy!$A$6)-56,GETPIVOTDATA("St. Č",Prehledy!$A$6)-72 ) )  )  ),0)</f>
        <v>0</v>
      </c>
      <c r="M22">
        <f t="shared" si="0"/>
        <v>2.1000000000000001E-2</v>
      </c>
      <c r="N22" t="str">
        <f t="shared" si="1"/>
        <v/>
      </c>
      <c r="O22">
        <f t="shared" si="2"/>
        <v>0</v>
      </c>
      <c r="P22" t="str">
        <f t="shared" si="3"/>
        <v/>
      </c>
    </row>
    <row r="23" spans="1:16" ht="14.25">
      <c r="A23" s="146">
        <v>22</v>
      </c>
      <c r="B23" s="147" t="s">
        <v>101</v>
      </c>
      <c r="C23" s="147" t="s">
        <v>72</v>
      </c>
      <c r="D23" s="124">
        <v>2011</v>
      </c>
      <c r="E23" s="150" t="str">
        <f>IF( $D23=0, "", IF( AND($D23&lt;=Prehledy!$K$3,$D23&gt;=Prehledy!$L$3),"U17,U19",  IF( AND($D23&lt;=Prehledy!$K$4,$D23&gt;=Prehledy!$L$4), "U15",  IF( AND($D23&lt;=Prehledy!$K$5, $D23&gt;=Prehledy!$L$5), "U13","U11"))))</f>
        <v>U13</v>
      </c>
      <c r="F23" s="117" t="s">
        <v>64</v>
      </c>
      <c r="G23" s="193">
        <v>64.788135593220346</v>
      </c>
      <c r="H23" s="116">
        <f>IF(OR(ISNA(MATCH(A23,divize!$AM$24:'divize'!$AM$292,0)), ISBLANK(INDEX(divize!$AN$24:'divize'!$AN$292,MATCH(A23,divize!$AM$24:'divize'!$AM$292,0)) )), "",   INDEX(divize!$AN$24:'divize'!$AN$292,MATCH(A23,divize!$AM$24:'divize'!$AM$292,0)) )</f>
        <v>21</v>
      </c>
      <c r="I23" s="149" t="s">
        <v>241</v>
      </c>
      <c r="J23" s="131"/>
      <c r="K23">
        <f>IF(AND($F23="x",LEN(H23)&gt;0), IF(H23&lt;=44, GETPIVOTDATA("St. Č",Prehledy!$A$6)-H23+1, IF(H23&lt;=48,GETPIVOTDATA("St. Č",Prehledy!$A$6)-44,IF(H23&lt;=56,GETPIVOTDATA("St. Č",Prehledy!$A$6)-48,IF(H23&lt;=72,GETPIVOTDATA("St. Č",Prehledy!$A$6)-56,GETPIVOTDATA("St. Č",Prehledy!$A$6)-72 ) )  )  ),0)</f>
        <v>49</v>
      </c>
      <c r="M23">
        <f t="shared" si="0"/>
        <v>49.021999999999998</v>
      </c>
      <c r="N23">
        <f t="shared" si="1"/>
        <v>21</v>
      </c>
      <c r="O23">
        <f t="shared" si="2"/>
        <v>49</v>
      </c>
      <c r="P23">
        <f t="shared" si="3"/>
        <v>21</v>
      </c>
    </row>
    <row r="24" spans="1:16" ht="14.25" hidden="1">
      <c r="A24" s="146">
        <v>23</v>
      </c>
      <c r="B24" s="147" t="s">
        <v>170</v>
      </c>
      <c r="C24" s="147" t="s">
        <v>80</v>
      </c>
      <c r="D24" s="124">
        <v>2011</v>
      </c>
      <c r="E24" s="150" t="str">
        <f>IF( $D24=0, "", IF( AND($D24&lt;=Prehledy!$K$3,$D24&gt;=Prehledy!$L$3),"U17,U19",  IF( AND($D24&lt;=Prehledy!$K$4,$D24&gt;=Prehledy!$L$4), "U15",  IF( AND($D24&lt;=Prehledy!$K$5, $D24&gt;=Prehledy!$L$5), "U13","U11"))))</f>
        <v>U13</v>
      </c>
      <c r="F24" s="117"/>
      <c r="G24" s="193">
        <v>64.406779661016941</v>
      </c>
      <c r="H24" s="116" t="str">
        <f>IF(OR(ISNA(MATCH(A24,divize!$AM$24:'divize'!$AM$292,0)), ISBLANK(INDEX(divize!$AN$24:'divize'!$AN$292,MATCH(A24,divize!$AM$24:'divize'!$AM$292,0)) )), "",   INDEX(divize!$AN$24:'divize'!$AN$292,MATCH(A24,divize!$AM$24:'divize'!$AM$292,0)) )</f>
        <v/>
      </c>
      <c r="I24" s="149"/>
      <c r="J24" s="131"/>
      <c r="K24">
        <f>IF(AND($F24="x",LEN(H24)&gt;0), IF(H24&lt;=44, GETPIVOTDATA("St. Č",Prehledy!$A$6)-H24+1, IF(H24&lt;=48,GETPIVOTDATA("St. Č",Prehledy!$A$6)-44,IF(H24&lt;=56,GETPIVOTDATA("St. Č",Prehledy!$A$6)-48,IF(H24&lt;=72,GETPIVOTDATA("St. Č",Prehledy!$A$6)-56,GETPIVOTDATA("St. Č",Prehledy!$A$6)-72 ) )  )  ),0)</f>
        <v>0</v>
      </c>
      <c r="M24">
        <f t="shared" si="0"/>
        <v>2.3E-2</v>
      </c>
      <c r="N24" t="str">
        <f t="shared" si="1"/>
        <v/>
      </c>
      <c r="O24">
        <f t="shared" si="2"/>
        <v>0</v>
      </c>
      <c r="P24" t="str">
        <f t="shared" si="3"/>
        <v/>
      </c>
    </row>
    <row r="25" spans="1:16" ht="14.25" hidden="1">
      <c r="A25" s="146">
        <v>24</v>
      </c>
      <c r="B25" s="147" t="s">
        <v>140</v>
      </c>
      <c r="C25" s="147" t="s">
        <v>80</v>
      </c>
      <c r="D25" s="124">
        <v>2011</v>
      </c>
      <c r="E25" s="150" t="str">
        <f>IF( $D25=0, "", IF( AND($D25&lt;=Prehledy!$K$3,$D25&gt;=Prehledy!$L$3),"U17,U19",  IF( AND($D25&lt;=Prehledy!$K$4,$D25&gt;=Prehledy!$L$4), "U15",  IF( AND($D25&lt;=Prehledy!$K$5, $D25&gt;=Prehledy!$L$5), "U13","U11"))))</f>
        <v>U13</v>
      </c>
      <c r="F25" s="117"/>
      <c r="G25" s="193">
        <v>62.711864406779661</v>
      </c>
      <c r="H25" s="116" t="str">
        <f>IF(OR(ISNA(MATCH(A25,divize!$AM$24:'divize'!$AM$292,0)), ISBLANK(INDEX(divize!$AN$24:'divize'!$AN$292,MATCH(A25,divize!$AM$24:'divize'!$AM$292,0)) )), "",   INDEX(divize!$AN$24:'divize'!$AN$292,MATCH(A25,divize!$AM$24:'divize'!$AM$292,0)) )</f>
        <v/>
      </c>
      <c r="I25" s="149"/>
      <c r="J25" s="131"/>
      <c r="K25">
        <f>IF(AND($F25="x",LEN(H25)&gt;0), IF(H25&lt;=44, GETPIVOTDATA("St. Č",Prehledy!$A$6)-H25+1, IF(H25&lt;=48,GETPIVOTDATA("St. Č",Prehledy!$A$6)-44,IF(H25&lt;=56,GETPIVOTDATA("St. Č",Prehledy!$A$6)-48,IF(H25&lt;=72,GETPIVOTDATA("St. Č",Prehledy!$A$6)-56,GETPIVOTDATA("St. Č",Prehledy!$A$6)-72 ) )  )  ),0)</f>
        <v>0</v>
      </c>
      <c r="M25">
        <f t="shared" si="0"/>
        <v>2.4E-2</v>
      </c>
      <c r="N25" t="str">
        <f t="shared" si="1"/>
        <v/>
      </c>
      <c r="O25">
        <f t="shared" si="2"/>
        <v>0</v>
      </c>
      <c r="P25" t="str">
        <f t="shared" si="3"/>
        <v/>
      </c>
    </row>
    <row r="26" spans="1:16" ht="14.25">
      <c r="A26" s="146">
        <v>25</v>
      </c>
      <c r="B26" s="147" t="s">
        <v>196</v>
      </c>
      <c r="C26" s="147" t="s">
        <v>69</v>
      </c>
      <c r="D26" s="124">
        <v>2012</v>
      </c>
      <c r="E26" s="150" t="str">
        <f>IF( $D26=0, "", IF( AND($D26&lt;=Prehledy!$K$3,$D26&gt;=Prehledy!$L$3),"U17,U19",  IF( AND($D26&lt;=Prehledy!$K$4,$D26&gt;=Prehledy!$L$4), "U15",  IF( AND($D26&lt;=Prehledy!$K$5, $D26&gt;=Prehledy!$L$5), "U13","U11"))))</f>
        <v>U13</v>
      </c>
      <c r="F26" s="117" t="s">
        <v>64</v>
      </c>
      <c r="G26" s="193">
        <v>61.843220338983052</v>
      </c>
      <c r="H26" s="116">
        <f>IF(OR(ISNA(MATCH(A26,divize!$AM$24:'divize'!$AM$292,0)), ISBLANK(INDEX(divize!$AN$24:'divize'!$AN$292,MATCH(A26,divize!$AM$24:'divize'!$AM$292,0)) )), "",   INDEX(divize!$AN$24:'divize'!$AN$292,MATCH(A26,divize!$AM$24:'divize'!$AM$292,0)) )</f>
        <v>28</v>
      </c>
      <c r="I26" s="149"/>
      <c r="J26" s="131"/>
      <c r="K26">
        <f>IF(AND($F26="x",LEN(H26)&gt;0), IF(H26&lt;=44, GETPIVOTDATA("St. Č",Prehledy!$A$6)-H26+1, IF(H26&lt;=48,GETPIVOTDATA("St. Č",Prehledy!$A$6)-44,IF(H26&lt;=56,GETPIVOTDATA("St. Č",Prehledy!$A$6)-48,IF(H26&lt;=72,GETPIVOTDATA("St. Č",Prehledy!$A$6)-56,GETPIVOTDATA("St. Č",Prehledy!$A$6)-72 ) )  )  ),0)</f>
        <v>42</v>
      </c>
      <c r="M26">
        <f t="shared" si="0"/>
        <v>42.024999999999999</v>
      </c>
      <c r="N26">
        <f t="shared" si="1"/>
        <v>28</v>
      </c>
      <c r="O26">
        <f t="shared" si="2"/>
        <v>42</v>
      </c>
      <c r="P26">
        <f t="shared" si="3"/>
        <v>28</v>
      </c>
    </row>
    <row r="27" spans="1:16" ht="14.25">
      <c r="A27" s="146">
        <v>26</v>
      </c>
      <c r="B27" s="147" t="s">
        <v>102</v>
      </c>
      <c r="C27" s="147" t="s">
        <v>72</v>
      </c>
      <c r="D27" s="124">
        <v>2009</v>
      </c>
      <c r="E27" s="150" t="str">
        <f>IF( $D27=0, "", IF( AND($D27&lt;=Prehledy!$K$3,$D27&gt;=Prehledy!$L$3),"U17,U19",  IF( AND($D27&lt;=Prehledy!$K$4,$D27&gt;=Prehledy!$L$4), "U15",  IF( AND($D27&lt;=Prehledy!$K$5, $D27&gt;=Prehledy!$L$5), "U13","U11"))))</f>
        <v>U15</v>
      </c>
      <c r="F27" s="117" t="s">
        <v>64</v>
      </c>
      <c r="G27" s="193">
        <v>61.016949152542374</v>
      </c>
      <c r="H27" s="116">
        <f>IF(OR(ISNA(MATCH(A27,divize!$AM$24:'divize'!$AM$292,0)), ISBLANK(INDEX(divize!$AN$24:'divize'!$AN$292,MATCH(A27,divize!$AM$24:'divize'!$AM$292,0)) )), "",   INDEX(divize!$AN$24:'divize'!$AN$292,MATCH(A27,divize!$AM$24:'divize'!$AM$292,0)) )</f>
        <v>30</v>
      </c>
      <c r="I27" s="149" t="s">
        <v>243</v>
      </c>
      <c r="J27" s="131"/>
      <c r="K27">
        <f>IF(AND($F27="x",LEN(H27)&gt;0), IF(H27&lt;=44, GETPIVOTDATA("St. Č",Prehledy!$A$6)-H27+1, IF(H27&lt;=48,GETPIVOTDATA("St. Č",Prehledy!$A$6)-44,IF(H27&lt;=56,GETPIVOTDATA("St. Č",Prehledy!$A$6)-48,IF(H27&lt;=72,GETPIVOTDATA("St. Č",Prehledy!$A$6)-56,GETPIVOTDATA("St. Č",Prehledy!$A$6)-72 ) )  )  ),0)</f>
        <v>40</v>
      </c>
      <c r="M27">
        <f t="shared" si="0"/>
        <v>40.026000000000003</v>
      </c>
      <c r="N27">
        <f t="shared" si="1"/>
        <v>30</v>
      </c>
      <c r="O27">
        <f t="shared" si="2"/>
        <v>40</v>
      </c>
      <c r="P27">
        <f t="shared" si="3"/>
        <v>30</v>
      </c>
    </row>
    <row r="28" spans="1:16" ht="14.25">
      <c r="A28" s="146">
        <v>27</v>
      </c>
      <c r="B28" s="147" t="s">
        <v>131</v>
      </c>
      <c r="C28" s="147" t="s">
        <v>69</v>
      </c>
      <c r="D28" s="124">
        <v>2009</v>
      </c>
      <c r="E28" s="150" t="str">
        <f>IF( $D28=0, "", IF( AND($D28&lt;=Prehledy!$K$3,$D28&gt;=Prehledy!$L$3),"U17,U19",  IF( AND($D28&lt;=Prehledy!$K$4,$D28&gt;=Prehledy!$L$4), "U15",  IF( AND($D28&lt;=Prehledy!$K$5, $D28&gt;=Prehledy!$L$5), "U13","U11"))))</f>
        <v>U15</v>
      </c>
      <c r="F28" s="117" t="s">
        <v>64</v>
      </c>
      <c r="G28" s="193">
        <v>60.677966101694913</v>
      </c>
      <c r="H28" s="116">
        <f>IF(OR(ISNA(MATCH(A28,divize!$AM$24:'divize'!$AM$292,0)), ISBLANK(INDEX(divize!$AN$24:'divize'!$AN$292,MATCH(A28,divize!$AM$24:'divize'!$AM$292,0)) )), "",   INDEX(divize!$AN$24:'divize'!$AN$292,MATCH(A28,divize!$AM$24:'divize'!$AM$292,0)) )</f>
        <v>26</v>
      </c>
      <c r="I28" s="149"/>
      <c r="J28" s="131"/>
      <c r="K28">
        <f>IF(AND($F28="x",LEN(H28)&gt;0), IF(H28&lt;=44, GETPIVOTDATA("St. Č",Prehledy!$A$6)-H28+1, IF(H28&lt;=48,GETPIVOTDATA("St. Č",Prehledy!$A$6)-44,IF(H28&lt;=56,GETPIVOTDATA("St. Č",Prehledy!$A$6)-48,IF(H28&lt;=72,GETPIVOTDATA("St. Č",Prehledy!$A$6)-56,GETPIVOTDATA("St. Č",Prehledy!$A$6)-72 ) )  )  ),0)</f>
        <v>44</v>
      </c>
      <c r="M28">
        <f t="shared" si="0"/>
        <v>44.027000000000001</v>
      </c>
      <c r="N28">
        <f t="shared" si="1"/>
        <v>26</v>
      </c>
      <c r="O28">
        <f t="shared" si="2"/>
        <v>44</v>
      </c>
      <c r="P28">
        <f t="shared" si="3"/>
        <v>26</v>
      </c>
    </row>
    <row r="29" spans="1:16" ht="14.25">
      <c r="A29" s="146">
        <v>28</v>
      </c>
      <c r="B29" s="147" t="s">
        <v>216</v>
      </c>
      <c r="C29" s="147" t="s">
        <v>69</v>
      </c>
      <c r="D29" s="124">
        <v>2009</v>
      </c>
      <c r="E29" s="150" t="str">
        <f>IF( $D29=0, "", IF( AND($D29&lt;=Prehledy!$K$3,$D29&gt;=Prehledy!$L$3),"U17,U19",  IF( AND($D29&lt;=Prehledy!$K$4,$D29&gt;=Prehledy!$L$4), "U15",  IF( AND($D29&lt;=Prehledy!$K$5, $D29&gt;=Prehledy!$L$5), "U13","U11"))))</f>
        <v>U15</v>
      </c>
      <c r="F29" s="117" t="s">
        <v>64</v>
      </c>
      <c r="G29" s="193">
        <v>57.627118644067799</v>
      </c>
      <c r="H29" s="116">
        <f>IF(OR(ISNA(MATCH(A29,divize!$AM$24:'divize'!$AM$292,0)), ISBLANK(INDEX(divize!$AN$24:'divize'!$AN$292,MATCH(A29,divize!$AM$24:'divize'!$AM$292,0)) )), "",   INDEX(divize!$AN$24:'divize'!$AN$292,MATCH(A29,divize!$AM$24:'divize'!$AM$292,0)) )</f>
        <v>34</v>
      </c>
      <c r="I29" s="149"/>
      <c r="J29" s="131"/>
      <c r="K29">
        <f>IF(AND($F29="x",LEN(H29)&gt;0), IF(H29&lt;=44, GETPIVOTDATA("St. Č",Prehledy!$A$6)-H29+1, IF(H29&lt;=48,GETPIVOTDATA("St. Č",Prehledy!$A$6)-44,IF(H29&lt;=56,GETPIVOTDATA("St. Č",Prehledy!$A$6)-48,IF(H29&lt;=72,GETPIVOTDATA("St. Č",Prehledy!$A$6)-56,GETPIVOTDATA("St. Č",Prehledy!$A$6)-72 ) )  )  ),0)</f>
        <v>36</v>
      </c>
      <c r="M29">
        <f t="shared" si="0"/>
        <v>36.027999999999999</v>
      </c>
      <c r="N29">
        <f t="shared" si="1"/>
        <v>34</v>
      </c>
      <c r="O29">
        <f t="shared" si="2"/>
        <v>36</v>
      </c>
      <c r="P29">
        <f t="shared" si="3"/>
        <v>34</v>
      </c>
    </row>
    <row r="30" spans="1:16" ht="14.25">
      <c r="A30" s="146">
        <v>29</v>
      </c>
      <c r="B30" s="147" t="s">
        <v>117</v>
      </c>
      <c r="C30" s="147" t="s">
        <v>69</v>
      </c>
      <c r="D30" s="124">
        <v>2011</v>
      </c>
      <c r="E30" s="150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117" t="s">
        <v>64</v>
      </c>
      <c r="G30" s="193">
        <v>57.499999999999993</v>
      </c>
      <c r="H30" s="116">
        <f>IF(OR(ISNA(MATCH(A30,divize!$AM$24:'divize'!$AM$292,0)), ISBLANK(INDEX(divize!$AN$24:'divize'!$AN$292,MATCH(A30,divize!$AM$24:'divize'!$AM$292,0)) )), "",   INDEX(divize!$AN$24:'divize'!$AN$292,MATCH(A30,divize!$AM$24:'divize'!$AM$292,0)) )</f>
        <v>25</v>
      </c>
      <c r="I30" s="149"/>
      <c r="J30" s="131"/>
      <c r="K30">
        <f>IF(AND($F30="x",LEN(H30)&gt;0), IF(H30&lt;=44, GETPIVOTDATA("St. Č",Prehledy!$A$6)-H30+1, IF(H30&lt;=48,GETPIVOTDATA("St. Č",Prehledy!$A$6)-44,IF(H30&lt;=56,GETPIVOTDATA("St. Č",Prehledy!$A$6)-48,IF(H30&lt;=72,GETPIVOTDATA("St. Č",Prehledy!$A$6)-56,GETPIVOTDATA("St. Č",Prehledy!$A$6)-72 ) )  )  ),0)</f>
        <v>45</v>
      </c>
      <c r="M30">
        <f t="shared" si="0"/>
        <v>45.029000000000003</v>
      </c>
      <c r="N30">
        <f t="shared" si="1"/>
        <v>25</v>
      </c>
      <c r="O30">
        <f t="shared" si="2"/>
        <v>45</v>
      </c>
      <c r="P30">
        <f t="shared" si="3"/>
        <v>25</v>
      </c>
    </row>
    <row r="31" spans="1:16" ht="14.25">
      <c r="A31" s="146">
        <v>30</v>
      </c>
      <c r="B31" s="147" t="s">
        <v>192</v>
      </c>
      <c r="C31" s="147" t="s">
        <v>71</v>
      </c>
      <c r="D31" s="124">
        <v>2009</v>
      </c>
      <c r="E31" s="150" t="str">
        <f>IF( $D31=0, "", IF( AND($D31&lt;=Prehledy!$K$3,$D31&gt;=Prehledy!$L$3),"U17,U19",  IF( AND($D31&lt;=Prehledy!$K$4,$D31&gt;=Prehledy!$L$4), "U15",  IF( AND($D31&lt;=Prehledy!$K$5, $D31&gt;=Prehledy!$L$5), "U13","U11"))))</f>
        <v>U15</v>
      </c>
      <c r="F31" s="117" t="s">
        <v>64</v>
      </c>
      <c r="G31" s="193">
        <v>55.550847457627114</v>
      </c>
      <c r="H31" s="116">
        <f>IF(OR(ISNA(MATCH(A31,divize!$AM$24:'divize'!$AM$292,0)), ISBLANK(INDEX(divize!$AN$24:'divize'!$AN$292,MATCH(A31,divize!$AM$24:'divize'!$AM$292,0)) )), "",   INDEX(divize!$AN$24:'divize'!$AN$292,MATCH(A31,divize!$AM$24:'divize'!$AM$292,0)) )</f>
        <v>24</v>
      </c>
      <c r="I31" s="149"/>
      <c r="J31" s="131"/>
      <c r="K31">
        <f>IF(AND($F31="x",LEN(H31)&gt;0), IF(H31&lt;=44, GETPIVOTDATA("St. Č",Prehledy!$A$6)-H31+1, IF(H31&lt;=48,GETPIVOTDATA("St. Č",Prehledy!$A$6)-44,IF(H31&lt;=56,GETPIVOTDATA("St. Č",Prehledy!$A$6)-48,IF(H31&lt;=72,GETPIVOTDATA("St. Č",Prehledy!$A$6)-56,GETPIVOTDATA("St. Č",Prehledy!$A$6)-72 ) )  )  ),0)</f>
        <v>46</v>
      </c>
      <c r="M31">
        <f t="shared" si="0"/>
        <v>46.03</v>
      </c>
      <c r="N31">
        <f t="shared" si="1"/>
        <v>24</v>
      </c>
      <c r="O31">
        <f t="shared" si="2"/>
        <v>46</v>
      </c>
      <c r="P31">
        <f t="shared" si="3"/>
        <v>24</v>
      </c>
    </row>
    <row r="32" spans="1:16" ht="14.25">
      <c r="A32" s="146">
        <v>31</v>
      </c>
      <c r="B32" s="147" t="s">
        <v>163</v>
      </c>
      <c r="C32" s="147" t="s">
        <v>72</v>
      </c>
      <c r="D32" s="124">
        <v>2012</v>
      </c>
      <c r="E32" s="150" t="str">
        <f>IF( $D32=0, "", IF( AND($D32&lt;=Prehledy!$K$3,$D32&gt;=Prehledy!$L$3),"U17,U19",  IF( AND($D32&lt;=Prehledy!$K$4,$D32&gt;=Prehledy!$L$4), "U15",  IF( AND($D32&lt;=Prehledy!$K$5, $D32&gt;=Prehledy!$L$5), "U13","U11"))))</f>
        <v>U13</v>
      </c>
      <c r="F32" s="117" t="s">
        <v>64</v>
      </c>
      <c r="G32" s="193">
        <v>50.847457627118644</v>
      </c>
      <c r="H32" s="116">
        <f>IF(OR(ISNA(MATCH(A32,divize!$AM$24:'divize'!$AM$292,0)), ISBLANK(INDEX(divize!$AN$24:'divize'!$AN$292,MATCH(A32,divize!$AM$24:'divize'!$AM$292,0)) )), "",   INDEX(divize!$AN$24:'divize'!$AN$292,MATCH(A32,divize!$AM$24:'divize'!$AM$292,0)) )</f>
        <v>31</v>
      </c>
      <c r="I32" s="149"/>
      <c r="J32" s="131"/>
      <c r="K32">
        <f>IF(AND($F32="x",LEN(H32)&gt;0), IF(H32&lt;=44, GETPIVOTDATA("St. Č",Prehledy!$A$6)-H32+1, IF(H32&lt;=48,GETPIVOTDATA("St. Č",Prehledy!$A$6)-44,IF(H32&lt;=56,GETPIVOTDATA("St. Č",Prehledy!$A$6)-48,IF(H32&lt;=72,GETPIVOTDATA("St. Č",Prehledy!$A$6)-56,GETPIVOTDATA("St. Č",Prehledy!$A$6)-72 ) )  )  ),0)</f>
        <v>39</v>
      </c>
      <c r="M32">
        <f t="shared" si="0"/>
        <v>39.030999999999999</v>
      </c>
      <c r="N32">
        <f t="shared" si="1"/>
        <v>31</v>
      </c>
      <c r="O32">
        <f t="shared" si="2"/>
        <v>39</v>
      </c>
      <c r="P32">
        <f t="shared" si="3"/>
        <v>31</v>
      </c>
    </row>
    <row r="33" spans="1:16" ht="14.25">
      <c r="A33" s="146">
        <v>32</v>
      </c>
      <c r="B33" s="147" t="s">
        <v>114</v>
      </c>
      <c r="C33" s="147" t="s">
        <v>69</v>
      </c>
      <c r="D33" s="124">
        <v>2009</v>
      </c>
      <c r="E33" s="150" t="str">
        <f>IF( $D33=0, "", IF( AND($D33&lt;=Prehledy!$K$3,$D33&gt;=Prehledy!$L$3),"U17,U19",  IF( AND($D33&lt;=Prehledy!$K$4,$D33&gt;=Prehledy!$L$4), "U15",  IF( AND($D33&lt;=Prehledy!$K$5, $D33&gt;=Prehledy!$L$5), "U13","U11"))))</f>
        <v>U15</v>
      </c>
      <c r="F33" s="117" t="s">
        <v>64</v>
      </c>
      <c r="G33" s="193">
        <v>50.021186440677965</v>
      </c>
      <c r="H33" s="116">
        <f>IF(OR(ISNA(MATCH(A33,divize!$AM$24:'divize'!$AM$292,0)), ISBLANK(INDEX(divize!$AN$24:'divize'!$AN$292,MATCH(A33,divize!$AM$24:'divize'!$AM$292,0)) )), "",   INDEX(divize!$AN$24:'divize'!$AN$292,MATCH(A33,divize!$AM$24:'divize'!$AM$292,0)) )</f>
        <v>35</v>
      </c>
      <c r="I33" s="149"/>
      <c r="J33" s="131"/>
      <c r="K33">
        <f>IF(AND($F33="x",LEN(H33)&gt;0), IF(H33&lt;=44, GETPIVOTDATA("St. Č",Prehledy!$A$6)-H33+1, IF(H33&lt;=48,GETPIVOTDATA("St. Č",Prehledy!$A$6)-44,IF(H33&lt;=56,GETPIVOTDATA("St. Č",Prehledy!$A$6)-48,IF(H33&lt;=72,GETPIVOTDATA("St. Č",Prehledy!$A$6)-56,GETPIVOTDATA("St. Č",Prehledy!$A$6)-72 ) )  )  ),0)</f>
        <v>35</v>
      </c>
      <c r="M33">
        <f t="shared" si="0"/>
        <v>35.031999999999996</v>
      </c>
      <c r="N33">
        <f t="shared" si="1"/>
        <v>35</v>
      </c>
      <c r="O33">
        <f t="shared" si="2"/>
        <v>35</v>
      </c>
      <c r="P33">
        <f t="shared" si="3"/>
        <v>35</v>
      </c>
    </row>
    <row r="34" spans="1:16" ht="14.25">
      <c r="A34" s="146">
        <v>33</v>
      </c>
      <c r="B34" s="147" t="s">
        <v>97</v>
      </c>
      <c r="C34" s="147" t="s">
        <v>69</v>
      </c>
      <c r="D34" s="124">
        <v>2010</v>
      </c>
      <c r="E34" s="150" t="str">
        <f>IF( $D34=0, "", IF( AND($D34&lt;=Prehledy!$K$3,$D34&gt;=Prehledy!$L$3),"U17,U19",  IF( AND($D34&lt;=Prehledy!$K$4,$D34&gt;=Prehledy!$L$4), "U15",  IF( AND($D34&lt;=Prehledy!$K$5, $D34&gt;=Prehledy!$L$5), "U13","U11"))))</f>
        <v>U15</v>
      </c>
      <c r="F34" s="117" t="s">
        <v>64</v>
      </c>
      <c r="G34" s="193">
        <v>50</v>
      </c>
      <c r="H34" s="116">
        <f>IF(OR(ISNA(MATCH(A34,divize!$AM$24:'divize'!$AM$292,0)), ISBLANK(INDEX(divize!$AN$24:'divize'!$AN$292,MATCH(A34,divize!$AM$24:'divize'!$AM$292,0)) )), "",   INDEX(divize!$AN$24:'divize'!$AN$292,MATCH(A34,divize!$AM$24:'divize'!$AM$292,0)) )</f>
        <v>33</v>
      </c>
      <c r="I34" s="149"/>
      <c r="J34" s="131"/>
      <c r="K34">
        <f>IF(AND($F34="x",LEN(H34)&gt;0), IF(H34&lt;=44, GETPIVOTDATA("St. Č",Prehledy!$A$6)-H34+1, IF(H34&lt;=48,GETPIVOTDATA("St. Č",Prehledy!$A$6)-44,IF(H34&lt;=56,GETPIVOTDATA("St. Č",Prehledy!$A$6)-48,IF(H34&lt;=72,GETPIVOTDATA("St. Č",Prehledy!$A$6)-56,GETPIVOTDATA("St. Č",Prehledy!$A$6)-72 ) )  )  ),0)</f>
        <v>37</v>
      </c>
      <c r="M34">
        <f t="shared" ref="M34:M65" si="4">K34+L34+$A34/1000</f>
        <v>37.033000000000001</v>
      </c>
      <c r="N34">
        <f t="shared" ref="N34:N65" si="5">IF($M34&lt;1,"",  _xlfn.RANK.EQ($M34,$M$2:$M$152,0)  )</f>
        <v>33</v>
      </c>
      <c r="O34">
        <f t="shared" ref="O34:O65" si="6">K34+L34</f>
        <v>37</v>
      </c>
      <c r="P34">
        <f t="shared" ref="P34:P65" si="7">IF($O34=0,"",  _xlfn.RANK.EQ($O34,$O$2:$O$152,0)  )</f>
        <v>33</v>
      </c>
    </row>
    <row r="35" spans="1:16" ht="14.25" hidden="1">
      <c r="A35" s="146">
        <v>34</v>
      </c>
      <c r="B35" s="147" t="s">
        <v>176</v>
      </c>
      <c r="C35" s="147" t="s">
        <v>70</v>
      </c>
      <c r="D35" s="124">
        <v>2011</v>
      </c>
      <c r="E35" s="150" t="str">
        <f>IF( $D35=0, "", IF( AND($D35&lt;=Prehledy!$K$3,$D35&gt;=Prehledy!$L$3),"U17,U19",  IF( AND($D35&lt;=Prehledy!$K$4,$D35&gt;=Prehledy!$L$4), "U15",  IF( AND($D35&lt;=Prehledy!$K$5, $D35&gt;=Prehledy!$L$5), "U13","U11"))))</f>
        <v>U13</v>
      </c>
      <c r="F35" s="117"/>
      <c r="G35" s="193">
        <v>49.152542372881356</v>
      </c>
      <c r="H35" s="116" t="str">
        <f>IF(OR(ISNA(MATCH(A35,divize!$AM$24:'divize'!$AM$292,0)), ISBLANK(INDEX(divize!$AN$24:'divize'!$AN$292,MATCH(A35,divize!$AM$24:'divize'!$AM$292,0)) )), "",   INDEX(divize!$AN$24:'divize'!$AN$292,MATCH(A35,divize!$AM$24:'divize'!$AM$292,0)) )</f>
        <v/>
      </c>
      <c r="I35" s="149"/>
      <c r="J35" s="131"/>
      <c r="K35">
        <f>IF(AND($F35="x",LEN(H35)&gt;0), IF(H35&lt;=44, GETPIVOTDATA("St. Č",Prehledy!$A$6)-H35+1, IF(H35&lt;=48,GETPIVOTDATA("St. Č",Prehledy!$A$6)-44,IF(H35&lt;=56,GETPIVOTDATA("St. Č",Prehledy!$A$6)-48,IF(H35&lt;=72,GETPIVOTDATA("St. Č",Prehledy!$A$6)-56,GETPIVOTDATA("St. Č",Prehledy!$A$6)-72 ) )  )  ),0)</f>
        <v>0</v>
      </c>
      <c r="M35">
        <f t="shared" si="4"/>
        <v>3.4000000000000002E-2</v>
      </c>
      <c r="N35" t="str">
        <f t="shared" si="5"/>
        <v/>
      </c>
      <c r="O35">
        <f t="shared" si="6"/>
        <v>0</v>
      </c>
      <c r="P35" t="str">
        <f t="shared" si="7"/>
        <v/>
      </c>
    </row>
    <row r="36" spans="1:16" ht="14.25">
      <c r="A36" s="146">
        <v>35</v>
      </c>
      <c r="B36" s="147" t="s">
        <v>169</v>
      </c>
      <c r="C36" s="147" t="s">
        <v>80</v>
      </c>
      <c r="D36" s="124">
        <v>2009</v>
      </c>
      <c r="E36" s="150" t="str">
        <f>IF( $D36=0, "", IF( AND($D36&lt;=Prehledy!$K$3,$D36&gt;=Prehledy!$L$3),"U17,U19",  IF( AND($D36&lt;=Prehledy!$K$4,$D36&gt;=Prehledy!$L$4), "U15",  IF( AND($D36&lt;=Prehledy!$K$5, $D36&gt;=Prehledy!$L$5), "U13","U11"))))</f>
        <v>U15</v>
      </c>
      <c r="F36" s="117" t="s">
        <v>64</v>
      </c>
      <c r="G36" s="193">
        <v>48.41101694915254</v>
      </c>
      <c r="H36" s="116">
        <f>IF(OR(ISNA(MATCH(A36,divize!$AM$24:'divize'!$AM$292,0)), ISBLANK(INDEX(divize!$AN$24:'divize'!$AN$292,MATCH(A36,divize!$AM$24:'divize'!$AM$292,0)) )), "",   INDEX(divize!$AN$24:'divize'!$AN$292,MATCH(A36,divize!$AM$24:'divize'!$AM$292,0)) )</f>
        <v>23</v>
      </c>
      <c r="I36" s="149" t="s">
        <v>243</v>
      </c>
      <c r="J36" s="131"/>
      <c r="K36">
        <f>IF(AND($F36="x",LEN(H36)&gt;0), IF(H36&lt;=44, GETPIVOTDATA("St. Č",Prehledy!$A$6)-H36+1, IF(H36&lt;=48,GETPIVOTDATA("St. Č",Prehledy!$A$6)-44,IF(H36&lt;=56,GETPIVOTDATA("St. Č",Prehledy!$A$6)-48,IF(H36&lt;=72,GETPIVOTDATA("St. Č",Prehledy!$A$6)-56,GETPIVOTDATA("St. Č",Prehledy!$A$6)-72 ) )  )  ),0)</f>
        <v>47</v>
      </c>
      <c r="M36">
        <f t="shared" si="4"/>
        <v>47.034999999999997</v>
      </c>
      <c r="N36">
        <f t="shared" si="5"/>
        <v>23</v>
      </c>
      <c r="O36">
        <f t="shared" si="6"/>
        <v>47</v>
      </c>
      <c r="P36">
        <f t="shared" si="7"/>
        <v>23</v>
      </c>
    </row>
    <row r="37" spans="1:16" ht="14.25" hidden="1">
      <c r="A37" s="146">
        <v>36</v>
      </c>
      <c r="B37" s="147" t="s">
        <v>155</v>
      </c>
      <c r="C37" s="147" t="s">
        <v>72</v>
      </c>
      <c r="D37" s="124">
        <v>2010</v>
      </c>
      <c r="E37" s="150" t="str">
        <f>IF( $D37=0, "", IF( AND($D37&lt;=Prehledy!$K$3,$D37&gt;=Prehledy!$L$3),"U17,U19",  IF( AND($D37&lt;=Prehledy!$K$4,$D37&gt;=Prehledy!$L$4), "U15",  IF( AND($D37&lt;=Prehledy!$K$5, $D37&gt;=Prehledy!$L$5), "U13","U11"))))</f>
        <v>U15</v>
      </c>
      <c r="F37" s="117"/>
      <c r="G37" s="193">
        <v>48.368644067796609</v>
      </c>
      <c r="H37" s="116" t="str">
        <f>IF(OR(ISNA(MATCH(A37,divize!$AM$24:'divize'!$AM$292,0)), ISBLANK(INDEX(divize!$AN$24:'divize'!$AN$292,MATCH(A37,divize!$AM$24:'divize'!$AM$292,0)) )), "",   INDEX(divize!$AN$24:'divize'!$AN$292,MATCH(A37,divize!$AM$24:'divize'!$AM$292,0)) )</f>
        <v/>
      </c>
      <c r="I37" s="149"/>
      <c r="J37" s="131"/>
      <c r="K37">
        <f>IF(AND($F37="x",LEN(H37)&gt;0), IF(H37&lt;=44, GETPIVOTDATA("St. Č",Prehledy!$A$6)-H37+1, IF(H37&lt;=48,GETPIVOTDATA("St. Č",Prehledy!$A$6)-44,IF(H37&lt;=56,GETPIVOTDATA("St. Č",Prehledy!$A$6)-48,IF(H37&lt;=72,GETPIVOTDATA("St. Č",Prehledy!$A$6)-56,GETPIVOTDATA("St. Č",Prehledy!$A$6)-72 ) )  )  ),0)</f>
        <v>0</v>
      </c>
      <c r="M37">
        <f t="shared" si="4"/>
        <v>3.5999999999999997E-2</v>
      </c>
      <c r="N37" t="str">
        <f t="shared" si="5"/>
        <v/>
      </c>
      <c r="O37">
        <f t="shared" si="6"/>
        <v>0</v>
      </c>
      <c r="P37" t="str">
        <f t="shared" si="7"/>
        <v/>
      </c>
    </row>
    <row r="38" spans="1:16" ht="14.25">
      <c r="A38" s="146">
        <v>37</v>
      </c>
      <c r="B38" s="147" t="s">
        <v>135</v>
      </c>
      <c r="C38" s="147" t="s">
        <v>72</v>
      </c>
      <c r="D38" s="124">
        <v>2013</v>
      </c>
      <c r="E38" s="150" t="str">
        <f>IF( $D38=0, "", IF( AND($D38&lt;=Prehledy!$K$3,$D38&gt;=Prehledy!$L$3),"U17,U19",  IF( AND($D38&lt;=Prehledy!$K$4,$D38&gt;=Prehledy!$L$4), "U15",  IF( AND($D38&lt;=Prehledy!$K$5, $D38&gt;=Prehledy!$L$5), "U13","U11"))))</f>
        <v>U11</v>
      </c>
      <c r="F38" s="117" t="s">
        <v>64</v>
      </c>
      <c r="G38" s="193">
        <v>47.457627118644069</v>
      </c>
      <c r="H38" s="116">
        <v>61</v>
      </c>
      <c r="I38" s="149" t="s">
        <v>244</v>
      </c>
      <c r="J38" s="131"/>
      <c r="K38">
        <f>IF(AND($F38="x",LEN(H38)&gt;0), IF(H38&lt;=44, GETPIVOTDATA("St. Č",Prehledy!$A$6)-H38+1, IF(H38&lt;=48,GETPIVOTDATA("St. Č",Prehledy!$A$6)-44,IF(H38&lt;=56,GETPIVOTDATA("St. Č",Prehledy!$A$6)-48,IF(H38&lt;=72,GETPIVOTDATA("St. Č",Prehledy!$A$6)-56,GETPIVOTDATA("St. Č",Prehledy!$A$6)-72 ) )  )  ),0)</f>
        <v>13</v>
      </c>
      <c r="M38">
        <f t="shared" si="4"/>
        <v>13.037000000000001</v>
      </c>
      <c r="N38">
        <f t="shared" si="5"/>
        <v>69</v>
      </c>
      <c r="O38">
        <f t="shared" si="6"/>
        <v>13</v>
      </c>
      <c r="P38">
        <f t="shared" si="7"/>
        <v>57</v>
      </c>
    </row>
    <row r="39" spans="1:16" ht="14.25">
      <c r="A39" s="146">
        <v>38</v>
      </c>
      <c r="B39" s="147" t="s">
        <v>214</v>
      </c>
      <c r="C39" s="147" t="s">
        <v>215</v>
      </c>
      <c r="D39" s="124">
        <v>2006</v>
      </c>
      <c r="E39" s="150" t="str">
        <f>IF( $D39=0, "", IF( AND($D39&lt;=Prehledy!$K$3,$D39&gt;=Prehledy!$L$3),"U17,U19",  IF( AND($D39&lt;=Prehledy!$K$4,$D39&gt;=Prehledy!$L$4), "U15",  IF( AND($D39&lt;=Prehledy!$K$5, $D39&gt;=Prehledy!$L$5), "U13","U11"))))</f>
        <v>U17,U19</v>
      </c>
      <c r="F39" s="117" t="s">
        <v>64</v>
      </c>
      <c r="G39" s="193">
        <v>44.067796610169488</v>
      </c>
      <c r="H39" s="116">
        <f>IF(OR(ISNA(MATCH(A39,divize!$AM$24:'divize'!$AM$292,0)), ISBLANK(INDEX(divize!$AN$24:'divize'!$AN$292,MATCH(A39,divize!$AM$24:'divize'!$AM$292,0)) )), "",   INDEX(divize!$AN$24:'divize'!$AN$292,MATCH(A39,divize!$AM$24:'divize'!$AM$292,0)) )</f>
        <v>32</v>
      </c>
      <c r="I39" s="149"/>
      <c r="J39" s="131"/>
      <c r="K39">
        <f>IF(AND($F39="x",LEN(H39)&gt;0), IF(H39&lt;=44, GETPIVOTDATA("St. Č",Prehledy!$A$6)-H39+1, IF(H39&lt;=48,GETPIVOTDATA("St. Č",Prehledy!$A$6)-44,IF(H39&lt;=56,GETPIVOTDATA("St. Č",Prehledy!$A$6)-48,IF(H39&lt;=72,GETPIVOTDATA("St. Č",Prehledy!$A$6)-56,GETPIVOTDATA("St. Č",Prehledy!$A$6)-72 ) )  )  ),0)</f>
        <v>38</v>
      </c>
      <c r="M39">
        <f t="shared" si="4"/>
        <v>38.037999999999997</v>
      </c>
      <c r="N39">
        <f t="shared" si="5"/>
        <v>32</v>
      </c>
      <c r="O39">
        <f t="shared" si="6"/>
        <v>38</v>
      </c>
      <c r="P39">
        <f t="shared" si="7"/>
        <v>32</v>
      </c>
    </row>
    <row r="40" spans="1:16" ht="14.25" hidden="1">
      <c r="A40" s="146">
        <v>39</v>
      </c>
      <c r="B40" s="147" t="s">
        <v>120</v>
      </c>
      <c r="C40" s="147" t="s">
        <v>69</v>
      </c>
      <c r="D40" s="124">
        <v>2011</v>
      </c>
      <c r="E40" s="150" t="str">
        <f>IF( $D40=0, "", IF( AND($D40&lt;=Prehledy!$K$3,$D40&gt;=Prehledy!$L$3),"U17,U19",  IF( AND($D40&lt;=Prehledy!$K$4,$D40&gt;=Prehledy!$L$4), "U15",  IF( AND($D40&lt;=Prehledy!$K$5, $D40&gt;=Prehledy!$L$5), "U13","U11"))))</f>
        <v>U13</v>
      </c>
      <c r="F40" s="117"/>
      <c r="G40" s="193">
        <v>42.966101694915245</v>
      </c>
      <c r="H40" s="116" t="str">
        <f>IF(OR(ISNA(MATCH(A40,divize!$AM$24:'divize'!$AM$292,0)), ISBLANK(INDEX(divize!$AN$24:'divize'!$AN$292,MATCH(A40,divize!$AM$24:'divize'!$AM$292,0)) )), "",   INDEX(divize!$AN$24:'divize'!$AN$292,MATCH(A40,divize!$AM$24:'divize'!$AM$292,0)) )</f>
        <v/>
      </c>
      <c r="I40" s="149"/>
      <c r="J40" s="131"/>
      <c r="K40">
        <f>IF(AND($F40="x",LEN(H40)&gt;0), IF(H40&lt;=44, GETPIVOTDATA("St. Č",Prehledy!$A$6)-H40+1, IF(H40&lt;=48,GETPIVOTDATA("St. Č",Prehledy!$A$6)-44,IF(H40&lt;=56,GETPIVOTDATA("St. Č",Prehledy!$A$6)-48,IF(H40&lt;=72,GETPIVOTDATA("St. Č",Prehledy!$A$6)-56,GETPIVOTDATA("St. Č",Prehledy!$A$6)-72 ) )  )  ),0)</f>
        <v>0</v>
      </c>
      <c r="M40">
        <f t="shared" si="4"/>
        <v>3.9E-2</v>
      </c>
      <c r="N40" t="str">
        <f t="shared" si="5"/>
        <v/>
      </c>
      <c r="O40">
        <f t="shared" si="6"/>
        <v>0</v>
      </c>
      <c r="P40" t="str">
        <f t="shared" si="7"/>
        <v/>
      </c>
    </row>
    <row r="41" spans="1:16" ht="14.25">
      <c r="A41" s="146">
        <v>40</v>
      </c>
      <c r="B41" s="147" t="s">
        <v>178</v>
      </c>
      <c r="C41" s="147" t="s">
        <v>151</v>
      </c>
      <c r="D41" s="124">
        <v>2011</v>
      </c>
      <c r="E41" s="150" t="str">
        <f>IF( $D41=0, "", IF( AND($D41&lt;=Prehledy!$K$3,$D41&gt;=Prehledy!$L$3),"U17,U19",  IF( AND($D41&lt;=Prehledy!$K$4,$D41&gt;=Prehledy!$L$4), "U15",  IF( AND($D41&lt;=Prehledy!$K$5, $D41&gt;=Prehledy!$L$5), "U13","U11"))))</f>
        <v>U13</v>
      </c>
      <c r="F41" s="117" t="s">
        <v>64</v>
      </c>
      <c r="G41" s="193">
        <v>40.381355932203391</v>
      </c>
      <c r="H41" s="116">
        <f>IF(OR(ISNA(MATCH(A41,divize!$AM$24:'divize'!$AM$292,0)), ISBLANK(INDEX(divize!$AN$24:'divize'!$AN$292,MATCH(A41,divize!$AM$24:'divize'!$AM$292,0)) )), "",   INDEX(divize!$AN$24:'divize'!$AN$292,MATCH(A41,divize!$AM$24:'divize'!$AM$292,0)) )</f>
        <v>29</v>
      </c>
      <c r="I41" s="149" t="s">
        <v>245</v>
      </c>
      <c r="J41" s="131"/>
      <c r="K41">
        <f>IF(AND($F41="x",LEN(H41)&gt;0), IF(H41&lt;=44, GETPIVOTDATA("St. Č",Prehledy!$A$6)-H41+1, IF(H41&lt;=48,GETPIVOTDATA("St. Č",Prehledy!$A$6)-44,IF(H41&lt;=56,GETPIVOTDATA("St. Č",Prehledy!$A$6)-48,IF(H41&lt;=72,GETPIVOTDATA("St. Č",Prehledy!$A$6)-56,GETPIVOTDATA("St. Č",Prehledy!$A$6)-72 ) )  )  ),0)</f>
        <v>41</v>
      </c>
      <c r="M41">
        <f t="shared" si="4"/>
        <v>41.04</v>
      </c>
      <c r="N41">
        <f t="shared" si="5"/>
        <v>29</v>
      </c>
      <c r="O41">
        <f t="shared" si="6"/>
        <v>41</v>
      </c>
      <c r="P41">
        <f t="shared" si="7"/>
        <v>29</v>
      </c>
    </row>
    <row r="42" spans="1:16" ht="14.25">
      <c r="A42" s="146">
        <v>41</v>
      </c>
      <c r="B42" s="147" t="s">
        <v>126</v>
      </c>
      <c r="C42" s="147" t="s">
        <v>68</v>
      </c>
      <c r="D42" s="124">
        <v>2014</v>
      </c>
      <c r="E42" s="150" t="str">
        <f>IF( $D42=0, "", IF( AND($D42&lt;=Prehledy!$K$3,$D42&gt;=Prehledy!$L$3),"U17,U19",  IF( AND($D42&lt;=Prehledy!$K$4,$D42&gt;=Prehledy!$L$4), "U15",  IF( AND($D42&lt;=Prehledy!$K$5, $D42&gt;=Prehledy!$L$5), "U13","U11"))))</f>
        <v>U11</v>
      </c>
      <c r="F42" s="117" t="s">
        <v>64</v>
      </c>
      <c r="G42" s="193">
        <v>37.288135593220339</v>
      </c>
      <c r="H42" s="116">
        <f>IF(OR(ISNA(MATCH(A42,divize!$AM$24:'divize'!$AM$292,0)), ISBLANK(INDEX(divize!$AN$24:'divize'!$AN$292,MATCH(A42,divize!$AM$24:'divize'!$AM$292,0)) )), "",   INDEX(divize!$AN$24:'divize'!$AN$292,MATCH(A42,divize!$AM$24:'divize'!$AM$292,0)) )</f>
        <v>38</v>
      </c>
      <c r="I42" s="149"/>
      <c r="J42" s="131"/>
      <c r="K42">
        <f>IF(AND($F42="x",LEN(H42)&gt;0), IF(H42&lt;=44, GETPIVOTDATA("St. Č",Prehledy!$A$6)-H42+1, IF(H42&lt;=48,GETPIVOTDATA("St. Č",Prehledy!$A$6)-44,IF(H42&lt;=56,GETPIVOTDATA("St. Č",Prehledy!$A$6)-48,IF(H42&lt;=72,GETPIVOTDATA("St. Č",Prehledy!$A$6)-56,GETPIVOTDATA("St. Č",Prehledy!$A$6)-72 ) )  )  ),0)</f>
        <v>32</v>
      </c>
      <c r="M42">
        <f t="shared" si="4"/>
        <v>32.040999999999997</v>
      </c>
      <c r="N42">
        <f t="shared" si="5"/>
        <v>38</v>
      </c>
      <c r="O42">
        <f t="shared" si="6"/>
        <v>32</v>
      </c>
      <c r="P42">
        <f t="shared" si="7"/>
        <v>38</v>
      </c>
    </row>
    <row r="43" spans="1:16" ht="14.25">
      <c r="A43" s="146">
        <v>42</v>
      </c>
      <c r="B43" s="147" t="s">
        <v>159</v>
      </c>
      <c r="C43" s="147" t="s">
        <v>72</v>
      </c>
      <c r="D43" s="124">
        <v>2011</v>
      </c>
      <c r="E43" s="150" t="str">
        <f>IF( $D43=0, "", IF( AND($D43&lt;=Prehledy!$K$3,$D43&gt;=Prehledy!$L$3),"U17,U19",  IF( AND($D43&lt;=Prehledy!$K$4,$D43&gt;=Prehledy!$L$4), "U15",  IF( AND($D43&lt;=Prehledy!$K$5, $D43&gt;=Prehledy!$L$5), "U13","U11"))))</f>
        <v>U13</v>
      </c>
      <c r="F43" s="117" t="s">
        <v>64</v>
      </c>
      <c r="G43" s="193">
        <v>33.898305084745758</v>
      </c>
      <c r="H43" s="116">
        <f>IF(OR(ISNA(MATCH(A43,divize!$AM$24:'divize'!$AM$292,0)), ISBLANK(INDEX(divize!$AN$24:'divize'!$AN$292,MATCH(A43,divize!$AM$24:'divize'!$AM$292,0)) )), "",   INDEX(divize!$AN$24:'divize'!$AN$292,MATCH(A43,divize!$AM$24:'divize'!$AM$292,0)) )</f>
        <v>40</v>
      </c>
      <c r="I43" s="149" t="s">
        <v>246</v>
      </c>
      <c r="J43" s="131"/>
      <c r="K43">
        <f>IF(AND($F43="x",LEN(H43)&gt;0), IF(H43&lt;=44, GETPIVOTDATA("St. Č",Prehledy!$A$6)-H43+1, IF(H43&lt;=48,GETPIVOTDATA("St. Č",Prehledy!$A$6)-44,IF(H43&lt;=56,GETPIVOTDATA("St. Č",Prehledy!$A$6)-48,IF(H43&lt;=72,GETPIVOTDATA("St. Č",Prehledy!$A$6)-56,GETPIVOTDATA("St. Č",Prehledy!$A$6)-72 ) )  )  ),0)</f>
        <v>30</v>
      </c>
      <c r="M43">
        <f t="shared" si="4"/>
        <v>30.042000000000002</v>
      </c>
      <c r="N43">
        <f t="shared" si="5"/>
        <v>40</v>
      </c>
      <c r="O43">
        <f t="shared" si="6"/>
        <v>30</v>
      </c>
      <c r="P43">
        <f t="shared" si="7"/>
        <v>40</v>
      </c>
    </row>
    <row r="44" spans="1:16" ht="14.25">
      <c r="A44" s="146">
        <v>43</v>
      </c>
      <c r="B44" s="147" t="s">
        <v>183</v>
      </c>
      <c r="C44" s="147" t="s">
        <v>69</v>
      </c>
      <c r="D44" s="124">
        <v>2012</v>
      </c>
      <c r="E44" s="150" t="str">
        <f>IF( $D44=0, "", IF( AND($D44&lt;=Prehledy!$K$3,$D44&gt;=Prehledy!$L$3),"U17,U19",  IF( AND($D44&lt;=Prehledy!$K$4,$D44&gt;=Prehledy!$L$4), "U15",  IF( AND($D44&lt;=Prehledy!$K$5, $D44&gt;=Prehledy!$L$5), "U13","U11"))))</f>
        <v>U13</v>
      </c>
      <c r="F44" s="117" t="s">
        <v>64</v>
      </c>
      <c r="G44" s="193">
        <v>33.24152542372881</v>
      </c>
      <c r="H44" s="116">
        <f>IF(OR(ISNA(MATCH(A44,divize!$AM$24:'divize'!$AM$292,0)), ISBLANK(INDEX(divize!$AN$24:'divize'!$AN$292,MATCH(A44,divize!$AM$24:'divize'!$AM$292,0)) )), "",   INDEX(divize!$AN$24:'divize'!$AN$292,MATCH(A44,divize!$AM$24:'divize'!$AM$292,0)) )</f>
        <v>41</v>
      </c>
      <c r="I44" s="149"/>
      <c r="J44" s="131"/>
      <c r="K44">
        <f>IF(AND($F44="x",LEN(H44)&gt;0), IF(H44&lt;=44, GETPIVOTDATA("St. Č",Prehledy!$A$6)-H44+1, IF(H44&lt;=48,GETPIVOTDATA("St. Č",Prehledy!$A$6)-44,IF(H44&lt;=56,GETPIVOTDATA("St. Č",Prehledy!$A$6)-48,IF(H44&lt;=72,GETPIVOTDATA("St. Č",Prehledy!$A$6)-56,GETPIVOTDATA("St. Č",Prehledy!$A$6)-72 ) )  )  ),0)</f>
        <v>29</v>
      </c>
      <c r="M44">
        <f t="shared" si="4"/>
        <v>29.042999999999999</v>
      </c>
      <c r="N44">
        <f t="shared" si="5"/>
        <v>41</v>
      </c>
      <c r="O44">
        <f t="shared" si="6"/>
        <v>29</v>
      </c>
      <c r="P44">
        <f t="shared" si="7"/>
        <v>41</v>
      </c>
    </row>
    <row r="45" spans="1:16" ht="14.25">
      <c r="A45" s="146">
        <v>44</v>
      </c>
      <c r="B45" s="147" t="s">
        <v>124</v>
      </c>
      <c r="C45" s="147" t="s">
        <v>72</v>
      </c>
      <c r="D45" s="124">
        <v>2009</v>
      </c>
      <c r="E45" s="150" t="str">
        <f>IF( $D45=0, "", IF( AND($D45&lt;=Prehledy!$K$3,$D45&gt;=Prehledy!$L$3),"U17,U19",  IF( AND($D45&lt;=Prehledy!$K$4,$D45&gt;=Prehledy!$L$4), "U15",  IF( AND($D45&lt;=Prehledy!$K$5, $D45&gt;=Prehledy!$L$5), "U13","U11"))))</f>
        <v>U15</v>
      </c>
      <c r="F45" s="117" t="s">
        <v>64</v>
      </c>
      <c r="G45" s="193">
        <v>32.83898305084746</v>
      </c>
      <c r="H45" s="116">
        <f>IF(OR(ISNA(MATCH(A45,divize!$AM$24:'divize'!$AM$292,0)), ISBLANK(INDEX(divize!$AN$24:'divize'!$AN$292,MATCH(A45,divize!$AM$24:'divize'!$AM$292,0)) )), "",   INDEX(divize!$AN$24:'divize'!$AN$292,MATCH(A45,divize!$AM$24:'divize'!$AM$292,0)) )</f>
        <v>43</v>
      </c>
      <c r="I45" s="149"/>
      <c r="J45" s="131"/>
      <c r="K45">
        <f>IF(AND($F45="x",LEN(H45)&gt;0), IF(H45&lt;=44, GETPIVOTDATA("St. Č",Prehledy!$A$6)-H45+1, IF(H45&lt;=48,GETPIVOTDATA("St. Č",Prehledy!$A$6)-44,IF(H45&lt;=56,GETPIVOTDATA("St. Č",Prehledy!$A$6)-48,IF(H45&lt;=72,GETPIVOTDATA("St. Č",Prehledy!$A$6)-56,GETPIVOTDATA("St. Č",Prehledy!$A$6)-72 ) )  )  ),0)</f>
        <v>27</v>
      </c>
      <c r="M45">
        <f t="shared" si="4"/>
        <v>27.044</v>
      </c>
      <c r="N45">
        <f t="shared" si="5"/>
        <v>43</v>
      </c>
      <c r="O45">
        <f t="shared" si="6"/>
        <v>27</v>
      </c>
      <c r="P45">
        <f t="shared" si="7"/>
        <v>43</v>
      </c>
    </row>
    <row r="46" spans="1:16" ht="14.25" hidden="1">
      <c r="A46" s="146">
        <v>45</v>
      </c>
      <c r="B46" s="147" t="s">
        <v>118</v>
      </c>
      <c r="C46" s="147" t="s">
        <v>69</v>
      </c>
      <c r="D46" s="124">
        <v>2011</v>
      </c>
      <c r="E46" s="150" t="str">
        <f>IF( $D46=0, "", IF( AND($D46&lt;=Prehledy!$K$3,$D46&gt;=Prehledy!$L$3),"U17,U19",  IF( AND($D46&lt;=Prehledy!$K$4,$D46&gt;=Prehledy!$L$4), "U15",  IF( AND($D46&lt;=Prehledy!$K$5, $D46&gt;=Prehledy!$L$5), "U13","U11"))))</f>
        <v>U13</v>
      </c>
      <c r="F46" s="117"/>
      <c r="G46" s="193">
        <v>32.5</v>
      </c>
      <c r="H46" s="116" t="str">
        <f>IF(OR(ISNA(MATCH(A46,divize!$AM$24:'divize'!$AM$292,0)), ISBLANK(INDEX(divize!$AN$24:'divize'!$AN$292,MATCH(A46,divize!$AM$24:'divize'!$AM$292,0)) )), "",   INDEX(divize!$AN$24:'divize'!$AN$292,MATCH(A46,divize!$AM$24:'divize'!$AM$292,0)) )</f>
        <v/>
      </c>
      <c r="I46" s="149"/>
      <c r="J46" s="131"/>
      <c r="K46">
        <f>IF(AND($F46="x",LEN(H46)&gt;0), IF(H46&lt;=44, GETPIVOTDATA("St. Č",Prehledy!$A$6)-H46+1, IF(H46&lt;=48,GETPIVOTDATA("St. Č",Prehledy!$A$6)-44,IF(H46&lt;=56,GETPIVOTDATA("St. Č",Prehledy!$A$6)-48,IF(H46&lt;=72,GETPIVOTDATA("St. Č",Prehledy!$A$6)-56,GETPIVOTDATA("St. Č",Prehledy!$A$6)-72 ) )  )  ),0)</f>
        <v>0</v>
      </c>
      <c r="M46">
        <f t="shared" si="4"/>
        <v>4.4999999999999998E-2</v>
      </c>
      <c r="N46" t="str">
        <f t="shared" si="5"/>
        <v/>
      </c>
      <c r="O46">
        <f t="shared" si="6"/>
        <v>0</v>
      </c>
      <c r="P46" t="str">
        <f t="shared" si="7"/>
        <v/>
      </c>
    </row>
    <row r="47" spans="1:16" ht="14.25" hidden="1">
      <c r="A47" s="146">
        <v>46</v>
      </c>
      <c r="B47" s="147" t="s">
        <v>162</v>
      </c>
      <c r="C47" s="147" t="s">
        <v>69</v>
      </c>
      <c r="D47" s="124">
        <v>2013</v>
      </c>
      <c r="E47" s="150" t="str">
        <f>IF( $D47=0, "", IF( AND($D47&lt;=Prehledy!$K$3,$D47&gt;=Prehledy!$L$3),"U17,U19",  IF( AND($D47&lt;=Prehledy!$K$4,$D47&gt;=Prehledy!$L$4), "U15",  IF( AND($D47&lt;=Prehledy!$K$5, $D47&gt;=Prehledy!$L$5), "U13","U11"))))</f>
        <v>U11</v>
      </c>
      <c r="F47" s="117"/>
      <c r="G47" s="193">
        <v>29.936440677966104</v>
      </c>
      <c r="H47" s="116" t="str">
        <f>IF(OR(ISNA(MATCH(A47,divize!$AM$24:'divize'!$AM$292,0)), ISBLANK(INDEX(divize!$AN$24:'divize'!$AN$292,MATCH(A47,divize!$AM$24:'divize'!$AM$292,0)) )), "",   INDEX(divize!$AN$24:'divize'!$AN$292,MATCH(A47,divize!$AM$24:'divize'!$AM$292,0)) )</f>
        <v/>
      </c>
      <c r="I47" s="149"/>
      <c r="J47" s="131"/>
      <c r="K47">
        <f>IF(AND($F47="x",LEN(H47)&gt;0), IF(H47&lt;=44, GETPIVOTDATA("St. Č",Prehledy!$A$6)-H47+1, IF(H47&lt;=48,GETPIVOTDATA("St. Č",Prehledy!$A$6)-44,IF(H47&lt;=56,GETPIVOTDATA("St. Č",Prehledy!$A$6)-48,IF(H47&lt;=72,GETPIVOTDATA("St. Č",Prehledy!$A$6)-56,GETPIVOTDATA("St. Č",Prehledy!$A$6)-72 ) )  )  ),0)</f>
        <v>0</v>
      </c>
      <c r="M47">
        <f t="shared" si="4"/>
        <v>4.5999999999999999E-2</v>
      </c>
      <c r="N47" t="str">
        <f t="shared" si="5"/>
        <v/>
      </c>
      <c r="O47">
        <f t="shared" si="6"/>
        <v>0</v>
      </c>
      <c r="P47" t="str">
        <f t="shared" si="7"/>
        <v/>
      </c>
    </row>
    <row r="48" spans="1:16" ht="14.25">
      <c r="A48" s="146">
        <v>47</v>
      </c>
      <c r="B48" s="147" t="s">
        <v>209</v>
      </c>
      <c r="C48" s="147" t="s">
        <v>72</v>
      </c>
      <c r="D48" s="124">
        <v>2011</v>
      </c>
      <c r="E48" s="150" t="str">
        <f>IF( $D48=0, "", IF( AND($D48&lt;=Prehledy!$K$3,$D48&gt;=Prehledy!$L$3),"U17,U19",  IF( AND($D48&lt;=Prehledy!$K$4,$D48&gt;=Prehledy!$L$4), "U15",  IF( AND($D48&lt;=Prehledy!$K$5, $D48&gt;=Prehledy!$L$5), "U13","U11"))))</f>
        <v>U13</v>
      </c>
      <c r="F48" s="117" t="s">
        <v>64</v>
      </c>
      <c r="G48" s="193">
        <v>28.8135593220339</v>
      </c>
      <c r="H48" s="116">
        <f>IF(OR(ISNA(MATCH(A48,divize!$AM$24:'divize'!$AM$292,0)), ISBLANK(INDEX(divize!$AN$24:'divize'!$AN$292,MATCH(A48,divize!$AM$24:'divize'!$AM$292,0)) )), "",   INDEX(divize!$AN$24:'divize'!$AN$292,MATCH(A48,divize!$AM$24:'divize'!$AM$292,0)) )</f>
        <v>46</v>
      </c>
      <c r="I48" s="149"/>
      <c r="J48" s="131"/>
      <c r="K48">
        <f>IF(AND($F48="x",LEN(H48)&gt;0), IF(H48&lt;=44, GETPIVOTDATA("St. Č",Prehledy!$A$6)-H48+1, IF(H48&lt;=48,GETPIVOTDATA("St. Č",Prehledy!$A$6)-44,IF(H48&lt;=56,GETPIVOTDATA("St. Č",Prehledy!$A$6)-48,IF(H48&lt;=72,GETPIVOTDATA("St. Č",Prehledy!$A$6)-56,GETPIVOTDATA("St. Č",Prehledy!$A$6)-72 ) )  )  ),0)</f>
        <v>25</v>
      </c>
      <c r="M48">
        <f t="shared" si="4"/>
        <v>25.047000000000001</v>
      </c>
      <c r="N48">
        <f t="shared" si="5"/>
        <v>48</v>
      </c>
      <c r="O48">
        <f t="shared" si="6"/>
        <v>25</v>
      </c>
      <c r="P48">
        <f t="shared" si="7"/>
        <v>45</v>
      </c>
    </row>
    <row r="49" spans="1:16" ht="14.25">
      <c r="A49" s="146">
        <v>48</v>
      </c>
      <c r="B49" s="147" t="s">
        <v>191</v>
      </c>
      <c r="C49" s="147" t="s">
        <v>69</v>
      </c>
      <c r="D49" s="124">
        <v>2011</v>
      </c>
      <c r="E49" s="150" t="str">
        <f>IF( $D49=0, "", IF( AND($D49&lt;=Prehledy!$K$3,$D49&gt;=Prehledy!$L$3),"U17,U19",  IF( AND($D49&lt;=Prehledy!$K$4,$D49&gt;=Prehledy!$L$4), "U15",  IF( AND($D49&lt;=Prehledy!$K$5, $D49&gt;=Prehledy!$L$5), "U13","U11"))))</f>
        <v>U13</v>
      </c>
      <c r="F49" s="117" t="s">
        <v>64</v>
      </c>
      <c r="G49" s="193">
        <v>26.101694915254235</v>
      </c>
      <c r="H49" s="116">
        <f>IF(OR(ISNA(MATCH(A49,divize!$AM$24:'divize'!$AM$292,0)), ISBLANK(INDEX(divize!$AN$24:'divize'!$AN$292,MATCH(A49,divize!$AM$24:'divize'!$AM$292,0)) )), "",   INDEX(divize!$AN$24:'divize'!$AN$292,MATCH(A49,divize!$AM$24:'divize'!$AM$292,0)) )</f>
        <v>49</v>
      </c>
      <c r="I49" s="149" t="s">
        <v>247</v>
      </c>
      <c r="J49" s="131"/>
      <c r="K49">
        <f>IF(AND($F49="x",LEN(H49)&gt;0), IF(H49&lt;=44, GETPIVOTDATA("St. Č",Prehledy!$A$6)-H49+1, IF(H49&lt;=48,GETPIVOTDATA("St. Č",Prehledy!$A$6)-44,IF(H49&lt;=56,GETPIVOTDATA("St. Č",Prehledy!$A$6)-48,IF(H49&lt;=72,GETPIVOTDATA("St. Č",Prehledy!$A$6)-56,GETPIVOTDATA("St. Č",Prehledy!$A$6)-72 ) )  )  ),0)</f>
        <v>21</v>
      </c>
      <c r="M49">
        <f t="shared" si="4"/>
        <v>21.047999999999998</v>
      </c>
      <c r="N49">
        <f t="shared" si="5"/>
        <v>56</v>
      </c>
      <c r="O49">
        <f t="shared" si="6"/>
        <v>21</v>
      </c>
      <c r="P49">
        <f t="shared" si="7"/>
        <v>49</v>
      </c>
    </row>
    <row r="50" spans="1:16" ht="14.25" hidden="1">
      <c r="A50" s="146">
        <v>49</v>
      </c>
      <c r="B50" s="147" t="s">
        <v>182</v>
      </c>
      <c r="C50" s="147" t="s">
        <v>69</v>
      </c>
      <c r="D50" s="124">
        <v>2012</v>
      </c>
      <c r="E50" s="150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117"/>
      <c r="G50" s="193">
        <v>24.809322033898308</v>
      </c>
      <c r="H50" s="116" t="str">
        <f>IF(OR(ISNA(MATCH(A50,divize!$AM$24:'divize'!$AM$292,0)), ISBLANK(INDEX(divize!$AN$24:'divize'!$AN$292,MATCH(A50,divize!$AM$24:'divize'!$AM$292,0)) )), "",   INDEX(divize!$AN$24:'divize'!$AN$292,MATCH(A50,divize!$AM$24:'divize'!$AM$292,0)) )</f>
        <v/>
      </c>
      <c r="I50" s="149"/>
      <c r="J50" s="131"/>
      <c r="K50">
        <f>IF(AND($F50="x",LEN(H50)&gt;0), IF(H50&lt;=44, GETPIVOTDATA("St. Č",Prehledy!$A$6)-H50+1, IF(H50&lt;=48,GETPIVOTDATA("St. Č",Prehledy!$A$6)-44,IF(H50&lt;=56,GETPIVOTDATA("St. Č",Prehledy!$A$6)-48,IF(H50&lt;=72,GETPIVOTDATA("St. Č",Prehledy!$A$6)-56,GETPIVOTDATA("St. Č",Prehledy!$A$6)-72 ) )  )  ),0)</f>
        <v>0</v>
      </c>
      <c r="M50">
        <f t="shared" si="4"/>
        <v>4.9000000000000002E-2</v>
      </c>
      <c r="N50" t="str">
        <f t="shared" si="5"/>
        <v/>
      </c>
      <c r="O50">
        <f t="shared" si="6"/>
        <v>0</v>
      </c>
      <c r="P50" t="str">
        <f t="shared" si="7"/>
        <v/>
      </c>
    </row>
    <row r="51" spans="1:16" ht="14.25">
      <c r="A51" s="146">
        <v>50</v>
      </c>
      <c r="B51" s="147" t="s">
        <v>180</v>
      </c>
      <c r="C51" s="147" t="s">
        <v>151</v>
      </c>
      <c r="D51" s="124">
        <v>2012</v>
      </c>
      <c r="E51" s="150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117" t="s">
        <v>64</v>
      </c>
      <c r="G51" s="193">
        <v>23.728813559322035</v>
      </c>
      <c r="H51" s="116">
        <f>IF(OR(ISNA(MATCH(A51,divize!$AM$24:'divize'!$AM$292,0)), ISBLANK(INDEX(divize!$AN$24:'divize'!$AN$292,MATCH(A51,divize!$AM$24:'divize'!$AM$292,0)) )), "",   INDEX(divize!$AN$24:'divize'!$AN$292,MATCH(A51,divize!$AM$24:'divize'!$AM$292,0)) )</f>
        <v>55</v>
      </c>
      <c r="I51" s="149"/>
      <c r="J51" s="131"/>
      <c r="K51">
        <f>IF(AND($F51="x",LEN(H51)&gt;0), IF(H51&lt;=44, GETPIVOTDATA("St. Č",Prehledy!$A$6)-H51+1, IF(H51&lt;=48,GETPIVOTDATA("St. Č",Prehledy!$A$6)-44,IF(H51&lt;=56,GETPIVOTDATA("St. Č",Prehledy!$A$6)-48,IF(H51&lt;=72,GETPIVOTDATA("St. Č",Prehledy!$A$6)-56,GETPIVOTDATA("St. Č",Prehledy!$A$6)-72 ) )  )  ),0)</f>
        <v>21</v>
      </c>
      <c r="M51">
        <f t="shared" si="4"/>
        <v>21.05</v>
      </c>
      <c r="N51">
        <f t="shared" si="5"/>
        <v>55</v>
      </c>
      <c r="O51">
        <f t="shared" si="6"/>
        <v>21</v>
      </c>
      <c r="P51">
        <f t="shared" si="7"/>
        <v>49</v>
      </c>
    </row>
    <row r="52" spans="1:16" ht="14.25">
      <c r="A52" s="146">
        <v>51</v>
      </c>
      <c r="B52" s="147" t="s">
        <v>185</v>
      </c>
      <c r="C52" s="147" t="s">
        <v>68</v>
      </c>
      <c r="D52" s="124">
        <v>2014</v>
      </c>
      <c r="E52" s="150" t="str">
        <f>IF( $D52=0, "", IF( AND($D52&lt;=Prehledy!$K$3,$D52&gt;=Prehledy!$L$3),"U17,U19",  IF( AND($D52&lt;=Prehledy!$K$4,$D52&gt;=Prehledy!$L$4), "U15",  IF( AND($D52&lt;=Prehledy!$K$5, $D52&gt;=Prehledy!$L$5), "U13","U11"))))</f>
        <v>U11</v>
      </c>
      <c r="F52" s="117" t="s">
        <v>64</v>
      </c>
      <c r="G52" s="193">
        <v>22.033898305084744</v>
      </c>
      <c r="H52" s="116">
        <v>62</v>
      </c>
      <c r="I52" s="149"/>
      <c r="J52" s="131"/>
      <c r="K52">
        <f>IF(AND($F52="x",LEN(H52)&gt;0), IF(H52&lt;=44, GETPIVOTDATA("St. Č",Prehledy!$A$6)-H52+1, IF(H52&lt;=48,GETPIVOTDATA("St. Č",Prehledy!$A$6)-44,IF(H52&lt;=56,GETPIVOTDATA("St. Č",Prehledy!$A$6)-48,IF(H52&lt;=72,GETPIVOTDATA("St. Č",Prehledy!$A$6)-56,GETPIVOTDATA("St. Č",Prehledy!$A$6)-72 ) )  )  ),0)</f>
        <v>13</v>
      </c>
      <c r="M52">
        <f t="shared" si="4"/>
        <v>13.051</v>
      </c>
      <c r="N52">
        <f t="shared" si="5"/>
        <v>68</v>
      </c>
      <c r="O52">
        <f t="shared" si="6"/>
        <v>13</v>
      </c>
      <c r="P52">
        <f t="shared" si="7"/>
        <v>57</v>
      </c>
    </row>
    <row r="53" spans="1:16" ht="14.25" hidden="1">
      <c r="A53" s="146">
        <v>52</v>
      </c>
      <c r="B53" s="147" t="s">
        <v>187</v>
      </c>
      <c r="C53" s="147" t="s">
        <v>68</v>
      </c>
      <c r="D53" s="124">
        <v>2012</v>
      </c>
      <c r="E53" s="150" t="str">
        <f>IF( $D53=0, "", IF( AND($D53&lt;=Prehledy!$K$3,$D53&gt;=Prehledy!$L$3),"U17,U19",  IF( AND($D53&lt;=Prehledy!$K$4,$D53&gt;=Prehledy!$L$4), "U15",  IF( AND($D53&lt;=Prehledy!$K$5, $D53&gt;=Prehledy!$L$5), "U13","U11"))))</f>
        <v>U13</v>
      </c>
      <c r="F53" s="117"/>
      <c r="G53" s="193">
        <v>20.33898305084746</v>
      </c>
      <c r="H53" s="116" t="str">
        <f>IF(OR(ISNA(MATCH(A53,divize!$AM$24:'divize'!$AM$292,0)), ISBLANK(INDEX(divize!$AN$24:'divize'!$AN$292,MATCH(A53,divize!$AM$24:'divize'!$AM$292,0)) )), "",   INDEX(divize!$AN$24:'divize'!$AN$292,MATCH(A53,divize!$AM$24:'divize'!$AM$292,0)) )</f>
        <v/>
      </c>
      <c r="I53" s="149" t="s">
        <v>248</v>
      </c>
      <c r="J53" s="131"/>
      <c r="K53">
        <f>IF(AND($F53="x",LEN(H53)&gt;0), IF(H53&lt;=44, GETPIVOTDATA("St. Č",Prehledy!$A$6)-H53+1, IF(H53&lt;=48,GETPIVOTDATA("St. Č",Prehledy!$A$6)-44,IF(H53&lt;=56,GETPIVOTDATA("St. Č",Prehledy!$A$6)-48,IF(H53&lt;=72,GETPIVOTDATA("St. Č",Prehledy!$A$6)-56,GETPIVOTDATA("St. Č",Prehledy!$A$6)-72 ) )  )  ),0)</f>
        <v>0</v>
      </c>
      <c r="M53">
        <f t="shared" si="4"/>
        <v>5.1999999999999998E-2</v>
      </c>
      <c r="N53" t="str">
        <f t="shared" si="5"/>
        <v/>
      </c>
      <c r="O53">
        <f t="shared" si="6"/>
        <v>0</v>
      </c>
      <c r="P53" t="str">
        <f t="shared" si="7"/>
        <v/>
      </c>
    </row>
    <row r="54" spans="1:16" ht="14.25">
      <c r="A54" s="146">
        <v>53</v>
      </c>
      <c r="B54" s="147" t="s">
        <v>171</v>
      </c>
      <c r="C54" s="147" t="s">
        <v>69</v>
      </c>
      <c r="D54" s="124">
        <v>2015</v>
      </c>
      <c r="E54" s="150" t="str">
        <f>IF( $D54=0, "", IF( AND($D54&lt;=Prehledy!$K$3,$D54&gt;=Prehledy!$L$3),"U17,U19",  IF( AND($D54&lt;=Prehledy!$K$4,$D54&gt;=Prehledy!$L$4), "U15",  IF( AND($D54&lt;=Prehledy!$K$5, $D54&gt;=Prehledy!$L$5), "U13","U11"))))</f>
        <v>U11</v>
      </c>
      <c r="F54" s="117" t="s">
        <v>64</v>
      </c>
      <c r="G54" s="193">
        <v>19.046610169491526</v>
      </c>
      <c r="H54" s="116">
        <v>58</v>
      </c>
      <c r="I54" s="149"/>
      <c r="J54" s="131"/>
      <c r="K54">
        <f>IF(AND($F54="x",LEN(H54)&gt;0), IF(H54&lt;=44, GETPIVOTDATA("St. Č",Prehledy!$A$6)-H54+1, IF(H54&lt;=48,GETPIVOTDATA("St. Č",Prehledy!$A$6)-44,IF(H54&lt;=56,GETPIVOTDATA("St. Č",Prehledy!$A$6)-48,IF(H54&lt;=72,GETPIVOTDATA("St. Č",Prehledy!$A$6)-56,GETPIVOTDATA("St. Č",Prehledy!$A$6)-72 ) )  )  ),0)</f>
        <v>13</v>
      </c>
      <c r="M54">
        <f t="shared" si="4"/>
        <v>13.053000000000001</v>
      </c>
      <c r="N54">
        <f t="shared" si="5"/>
        <v>67</v>
      </c>
      <c r="O54">
        <f t="shared" si="6"/>
        <v>13</v>
      </c>
      <c r="P54">
        <f t="shared" si="7"/>
        <v>57</v>
      </c>
    </row>
    <row r="55" spans="1:16" ht="14.25">
      <c r="A55" s="146">
        <v>54</v>
      </c>
      <c r="B55" s="147" t="s">
        <v>197</v>
      </c>
      <c r="C55" s="147" t="s">
        <v>71</v>
      </c>
      <c r="D55" s="124">
        <v>2013</v>
      </c>
      <c r="E55" s="150" t="str">
        <f>IF( $D55=0, "", IF( AND($D55&lt;=Prehledy!$K$3,$D55&gt;=Prehledy!$L$3),"U17,U19",  IF( AND($D55&lt;=Prehledy!$K$4,$D55&gt;=Prehledy!$L$4), "U15",  IF( AND($D55&lt;=Prehledy!$K$5, $D55&gt;=Prehledy!$L$5), "U13","U11"))))</f>
        <v>U11</v>
      </c>
      <c r="F55" s="117" t="s">
        <v>64</v>
      </c>
      <c r="G55" s="193">
        <v>19.004237288135595</v>
      </c>
      <c r="H55" s="116">
        <f>IF(OR(ISNA(MATCH(A55,divize!$AM$24:'divize'!$AM$292,0)), ISBLANK(INDEX(divize!$AN$24:'divize'!$AN$292,MATCH(A55,divize!$AM$24:'divize'!$AM$292,0)) )), "",   INDEX(divize!$AN$24:'divize'!$AN$292,MATCH(A55,divize!$AM$24:'divize'!$AM$292,0)) )</f>
        <v>50</v>
      </c>
      <c r="I55" s="149"/>
      <c r="J55" s="131"/>
      <c r="K55">
        <f>IF(AND($F55="x",LEN(H55)&gt;0), IF(H55&lt;=44, GETPIVOTDATA("St. Č",Prehledy!$A$6)-H55+1, IF(H55&lt;=48,GETPIVOTDATA("St. Č",Prehledy!$A$6)-44,IF(H55&lt;=56,GETPIVOTDATA("St. Č",Prehledy!$A$6)-48,IF(H55&lt;=72,GETPIVOTDATA("St. Č",Prehledy!$A$6)-56,GETPIVOTDATA("St. Č",Prehledy!$A$6)-72 ) )  )  ),0)</f>
        <v>21</v>
      </c>
      <c r="M55">
        <f t="shared" si="4"/>
        <v>21.053999999999998</v>
      </c>
      <c r="N55">
        <f t="shared" si="5"/>
        <v>54</v>
      </c>
      <c r="O55">
        <f t="shared" si="6"/>
        <v>21</v>
      </c>
      <c r="P55">
        <f t="shared" si="7"/>
        <v>49</v>
      </c>
    </row>
    <row r="56" spans="1:16" ht="14.25" hidden="1">
      <c r="A56" s="146">
        <v>55</v>
      </c>
      <c r="B56" s="147" t="s">
        <v>198</v>
      </c>
      <c r="C56" s="147" t="s">
        <v>71</v>
      </c>
      <c r="D56" s="124">
        <v>2013</v>
      </c>
      <c r="E56" s="150" t="str">
        <f>IF( $D56=0, "", IF( AND($D56&lt;=Prehledy!$K$3,$D56&gt;=Prehledy!$L$3),"U17,U19",  IF( AND($D56&lt;=Prehledy!$K$4,$D56&gt;=Prehledy!$L$4), "U15",  IF( AND($D56&lt;=Prehledy!$K$5, $D56&gt;=Prehledy!$L$5), "U13","U11"))))</f>
        <v>U11</v>
      </c>
      <c r="F56" s="117"/>
      <c r="G56" s="193">
        <v>18.961864406779661</v>
      </c>
      <c r="H56" s="116" t="str">
        <f>IF(OR(ISNA(MATCH(A56,divize!$AM$24:'divize'!$AM$292,0)), ISBLANK(INDEX(divize!$AN$24:'divize'!$AN$292,MATCH(A56,divize!$AM$24:'divize'!$AM$292,0)) )), "",   INDEX(divize!$AN$24:'divize'!$AN$292,MATCH(A56,divize!$AM$24:'divize'!$AM$292,0)) )</f>
        <v/>
      </c>
      <c r="I56" s="149"/>
      <c r="J56" s="131"/>
      <c r="K56">
        <f>IF(AND($F56="x",LEN(H56)&gt;0), IF(H56&lt;=44, GETPIVOTDATA("St. Č",Prehledy!$A$6)-H56+1, IF(H56&lt;=48,GETPIVOTDATA("St. Č",Prehledy!$A$6)-44,IF(H56&lt;=56,GETPIVOTDATA("St. Č",Prehledy!$A$6)-48,IF(H56&lt;=72,GETPIVOTDATA("St. Č",Prehledy!$A$6)-56,GETPIVOTDATA("St. Č",Prehledy!$A$6)-72 ) )  )  ),0)</f>
        <v>0</v>
      </c>
      <c r="M56">
        <f t="shared" si="4"/>
        <v>5.5E-2</v>
      </c>
      <c r="N56" t="str">
        <f t="shared" si="5"/>
        <v/>
      </c>
      <c r="O56">
        <f t="shared" si="6"/>
        <v>0</v>
      </c>
      <c r="P56" t="str">
        <f t="shared" si="7"/>
        <v/>
      </c>
    </row>
    <row r="57" spans="1:16" ht="14.25">
      <c r="A57" s="146">
        <v>56</v>
      </c>
      <c r="B57" s="147" t="s">
        <v>177</v>
      </c>
      <c r="C57" s="147" t="s">
        <v>72</v>
      </c>
      <c r="D57" s="124">
        <v>2012</v>
      </c>
      <c r="E57" s="150" t="str">
        <f>IF( $D57=0, "", IF( AND($D57&lt;=Prehledy!$K$3,$D57&gt;=Prehledy!$L$3),"U17,U19",  IF( AND($D57&lt;=Prehledy!$K$4,$D57&gt;=Prehledy!$L$4), "U15",  IF( AND($D57&lt;=Prehledy!$K$5, $D57&gt;=Prehledy!$L$5), "U13","U11"))))</f>
        <v>U13</v>
      </c>
      <c r="F57" s="117" t="s">
        <v>64</v>
      </c>
      <c r="G57" s="193">
        <v>18.64406779661017</v>
      </c>
      <c r="H57" s="116">
        <f>IF(OR(ISNA(MATCH(A57,divize!$AM$24:'divize'!$AM$292,0)), ISBLANK(INDEX(divize!$AN$24:'divize'!$AN$292,MATCH(A57,divize!$AM$24:'divize'!$AM$292,0)) )), "",   INDEX(divize!$AN$24:'divize'!$AN$292,MATCH(A57,divize!$AM$24:'divize'!$AM$292,0)) )</f>
        <v>51</v>
      </c>
      <c r="I57" s="149" t="s">
        <v>249</v>
      </c>
      <c r="J57" s="131"/>
      <c r="K57">
        <f>IF(AND($F57="x",LEN(H57)&gt;0), IF(H57&lt;=44, GETPIVOTDATA("St. Č",Prehledy!$A$6)-H57+1, IF(H57&lt;=48,GETPIVOTDATA("St. Č",Prehledy!$A$6)-44,IF(H57&lt;=56,GETPIVOTDATA("St. Č",Prehledy!$A$6)-48,IF(H57&lt;=72,GETPIVOTDATA("St. Č",Prehledy!$A$6)-56,GETPIVOTDATA("St. Č",Prehledy!$A$6)-72 ) )  )  ),0)</f>
        <v>21</v>
      </c>
      <c r="M57">
        <f t="shared" si="4"/>
        <v>21.056000000000001</v>
      </c>
      <c r="N57">
        <f t="shared" si="5"/>
        <v>53</v>
      </c>
      <c r="O57">
        <f t="shared" si="6"/>
        <v>21</v>
      </c>
      <c r="P57">
        <f t="shared" si="7"/>
        <v>49</v>
      </c>
    </row>
    <row r="58" spans="1:16" ht="14.25">
      <c r="A58" s="146">
        <v>57</v>
      </c>
      <c r="B58" s="147" t="s">
        <v>193</v>
      </c>
      <c r="C58" s="147" t="s">
        <v>151</v>
      </c>
      <c r="D58" s="124">
        <v>2012</v>
      </c>
      <c r="E58" s="150" t="str">
        <f>IF( $D58=0, "", IF( AND($D58&lt;=Prehledy!$K$3,$D58&gt;=Prehledy!$L$3),"U17,U19",  IF( AND($D58&lt;=Prehledy!$K$4,$D58&gt;=Prehledy!$L$4), "U15",  IF( AND($D58&lt;=Prehledy!$K$5, $D58&gt;=Prehledy!$L$5), "U13","U11"))))</f>
        <v>U13</v>
      </c>
      <c r="F58" s="117" t="s">
        <v>64</v>
      </c>
      <c r="G58" s="193">
        <v>16.949152542372879</v>
      </c>
      <c r="H58" s="116">
        <f>IF(OR(ISNA(MATCH(A58,divize!$AM$24:'divize'!$AM$292,0)), ISBLANK(INDEX(divize!$AN$24:'divize'!$AN$292,MATCH(A58,divize!$AM$24:'divize'!$AM$292,0)) )), "",   INDEX(divize!$AN$24:'divize'!$AN$292,MATCH(A58,divize!$AM$24:'divize'!$AM$292,0)) )</f>
        <v>56</v>
      </c>
      <c r="I58" s="149"/>
      <c r="J58" s="131"/>
      <c r="K58">
        <f>IF(AND($F58="x",LEN(H58)&gt;0), IF(H58&lt;=44, GETPIVOTDATA("St. Č",Prehledy!$A$6)-H58+1, IF(H58&lt;=48,GETPIVOTDATA("St. Č",Prehledy!$A$6)-44,IF(H58&lt;=56,GETPIVOTDATA("St. Č",Prehledy!$A$6)-48,IF(H58&lt;=72,GETPIVOTDATA("St. Č",Prehledy!$A$6)-56,GETPIVOTDATA("St. Č",Prehledy!$A$6)-72 ) )  )  ),0)</f>
        <v>21</v>
      </c>
      <c r="M58">
        <f t="shared" si="4"/>
        <v>21.056999999999999</v>
      </c>
      <c r="N58">
        <f t="shared" si="5"/>
        <v>52</v>
      </c>
      <c r="O58">
        <f t="shared" si="6"/>
        <v>21</v>
      </c>
      <c r="P58">
        <f t="shared" si="7"/>
        <v>49</v>
      </c>
    </row>
    <row r="59" spans="1:16" ht="14.25">
      <c r="A59" s="146">
        <v>58</v>
      </c>
      <c r="B59" s="147" t="s">
        <v>146</v>
      </c>
      <c r="C59" s="147" t="s">
        <v>69</v>
      </c>
      <c r="D59" s="124">
        <v>2013</v>
      </c>
      <c r="E59" s="150" t="str">
        <f>IF( $D59=0, "", IF( AND($D59&lt;=Prehledy!$K$3,$D59&gt;=Prehledy!$L$3),"U17,U19",  IF( AND($D59&lt;=Prehledy!$K$4,$D59&gt;=Prehledy!$L$4), "U15",  IF( AND($D59&lt;=Prehledy!$K$5, $D59&gt;=Prehledy!$L$5), "U13","U11"))))</f>
        <v>U11</v>
      </c>
      <c r="F59" s="117" t="s">
        <v>64</v>
      </c>
      <c r="G59" s="193">
        <v>15.254237288135593</v>
      </c>
      <c r="H59" s="116">
        <v>60</v>
      </c>
      <c r="I59" s="149"/>
      <c r="J59" s="131"/>
      <c r="K59">
        <f>IF(AND($F59="x",LEN(H59)&gt;0), IF(H59&lt;=44, GETPIVOTDATA("St. Č",Prehledy!$A$6)-H59+1, IF(H59&lt;=48,GETPIVOTDATA("St. Č",Prehledy!$A$6)-44,IF(H59&lt;=56,GETPIVOTDATA("St. Č",Prehledy!$A$6)-48,IF(H59&lt;=72,GETPIVOTDATA("St. Č",Prehledy!$A$6)-56,GETPIVOTDATA("St. Č",Prehledy!$A$6)-72 ) )  )  ),0)</f>
        <v>13</v>
      </c>
      <c r="M59">
        <f t="shared" si="4"/>
        <v>13.058</v>
      </c>
      <c r="N59">
        <f t="shared" si="5"/>
        <v>66</v>
      </c>
      <c r="O59">
        <f t="shared" si="6"/>
        <v>13</v>
      </c>
      <c r="P59">
        <f t="shared" si="7"/>
        <v>57</v>
      </c>
    </row>
    <row r="60" spans="1:16" ht="14.25">
      <c r="A60" s="146">
        <v>59</v>
      </c>
      <c r="B60" s="147" t="s">
        <v>199</v>
      </c>
      <c r="C60" s="147" t="s">
        <v>71</v>
      </c>
      <c r="D60" s="124">
        <v>2011</v>
      </c>
      <c r="E60" s="150" t="str">
        <f>IF( $D60=0, "", IF( AND($D60&lt;=Prehledy!$K$3,$D60&gt;=Prehledy!$L$3),"U17,U19",  IF( AND($D60&lt;=Prehledy!$K$4,$D60&gt;=Prehledy!$L$4), "U15",  IF( AND($D60&lt;=Prehledy!$K$5, $D60&gt;=Prehledy!$L$5), "U13","U11"))))</f>
        <v>U13</v>
      </c>
      <c r="F60" s="117" t="s">
        <v>64</v>
      </c>
      <c r="G60" s="193">
        <v>15</v>
      </c>
      <c r="H60" s="116">
        <f>IF(OR(ISNA(MATCH(A60,divize!$AM$24:'divize'!$AM$292,0)), ISBLANK(INDEX(divize!$AN$24:'divize'!$AN$292,MATCH(A60,divize!$AM$24:'divize'!$AM$292,0)) )), "",   INDEX(divize!$AN$24:'divize'!$AN$292,MATCH(A60,divize!$AM$24:'divize'!$AM$292,0)) )</f>
        <v>48</v>
      </c>
      <c r="I60" s="149"/>
      <c r="J60" s="131"/>
      <c r="K60">
        <f>IF(AND($F60="x",LEN(H60)&gt;0), IF(H60&lt;=44, GETPIVOTDATA("St. Č",Prehledy!$A$6)-H60+1, IF(H60&lt;=48,GETPIVOTDATA("St. Č",Prehledy!$A$6)-44,IF(H60&lt;=56,GETPIVOTDATA("St. Č",Prehledy!$A$6)-48,IF(H60&lt;=72,GETPIVOTDATA("St. Č",Prehledy!$A$6)-56,GETPIVOTDATA("St. Č",Prehledy!$A$6)-72 ) )  )  ),0)</f>
        <v>25</v>
      </c>
      <c r="M60">
        <f t="shared" si="4"/>
        <v>25.059000000000001</v>
      </c>
      <c r="N60">
        <f t="shared" si="5"/>
        <v>47</v>
      </c>
      <c r="O60">
        <f t="shared" si="6"/>
        <v>25</v>
      </c>
      <c r="P60">
        <f t="shared" si="7"/>
        <v>45</v>
      </c>
    </row>
    <row r="61" spans="1:16" ht="14.25">
      <c r="A61" s="146">
        <v>60</v>
      </c>
      <c r="B61" s="147" t="s">
        <v>206</v>
      </c>
      <c r="C61" s="147" t="s">
        <v>72</v>
      </c>
      <c r="D61" s="124">
        <v>2014</v>
      </c>
      <c r="E61" s="150" t="str">
        <f>IF( $D61=0, "", IF( AND($D61&lt;=Prehledy!$K$3,$D61&gt;=Prehledy!$L$3),"U17,U19",  IF( AND($D61&lt;=Prehledy!$K$4,$D61&gt;=Prehledy!$L$4), "U15",  IF( AND($D61&lt;=Prehledy!$K$5, $D61&gt;=Prehledy!$L$5), "U13","U11"))))</f>
        <v>U11</v>
      </c>
      <c r="F61" s="117" t="s">
        <v>64</v>
      </c>
      <c r="G61" s="193">
        <v>13.559322033898304</v>
      </c>
      <c r="H61" s="116">
        <v>65</v>
      </c>
      <c r="I61" s="149"/>
      <c r="J61" s="131"/>
      <c r="K61">
        <f>IF(AND($F61="x",LEN(H61)&gt;0), IF(H61&lt;=44, GETPIVOTDATA("St. Č",Prehledy!$A$6)-H61+1, IF(H61&lt;=48,GETPIVOTDATA("St. Č",Prehledy!$A$6)-44,IF(H61&lt;=56,GETPIVOTDATA("St. Č",Prehledy!$A$6)-48,IF(H61&lt;=72,GETPIVOTDATA("St. Č",Prehledy!$A$6)-56,GETPIVOTDATA("St. Č",Prehledy!$A$6)-72 ) )  )  ),0)</f>
        <v>13</v>
      </c>
      <c r="M61">
        <f t="shared" si="4"/>
        <v>13.06</v>
      </c>
      <c r="N61">
        <f t="shared" si="5"/>
        <v>65</v>
      </c>
      <c r="O61">
        <f t="shared" si="6"/>
        <v>13</v>
      </c>
      <c r="P61">
        <f t="shared" si="7"/>
        <v>57</v>
      </c>
    </row>
    <row r="62" spans="1:16" ht="14.25" hidden="1">
      <c r="A62" s="146">
        <v>61</v>
      </c>
      <c r="B62" s="147" t="s">
        <v>138</v>
      </c>
      <c r="C62" s="147" t="s">
        <v>69</v>
      </c>
      <c r="D62" s="124">
        <v>2013</v>
      </c>
      <c r="E62" s="150" t="str">
        <f>IF( $D62=0, "", IF( AND($D62&lt;=Prehledy!$K$3,$D62&gt;=Prehledy!$L$3),"U17,U19",  IF( AND($D62&lt;=Prehledy!$K$4,$D62&gt;=Prehledy!$L$4), "U15",  IF( AND($D62&lt;=Prehledy!$K$5, $D62&gt;=Prehledy!$L$5), "U13","U11"))))</f>
        <v>U11</v>
      </c>
      <c r="F62" s="117"/>
      <c r="G62" s="193">
        <v>11.864406779661017</v>
      </c>
      <c r="H62" s="116" t="str">
        <f>IF(OR(ISNA(MATCH(A62,divize!$AM$24:'divize'!$AM$292,0)), ISBLANK(INDEX(divize!$AN$24:'divize'!$AN$292,MATCH(A62,divize!$AM$24:'divize'!$AM$292,0)) )), "",   INDEX(divize!$AN$24:'divize'!$AN$292,MATCH(A62,divize!$AM$24:'divize'!$AM$292,0)) )</f>
        <v/>
      </c>
      <c r="I62" s="149"/>
      <c r="J62" s="131"/>
      <c r="K62">
        <f>IF(AND($F62="x",LEN(H62)&gt;0), IF(H62&lt;=44, GETPIVOTDATA("St. Č",Prehledy!$A$6)-H62+1, IF(H62&lt;=48,GETPIVOTDATA("St. Č",Prehledy!$A$6)-44,IF(H62&lt;=56,GETPIVOTDATA("St. Č",Prehledy!$A$6)-48,IF(H62&lt;=72,GETPIVOTDATA("St. Č",Prehledy!$A$6)-56,GETPIVOTDATA("St. Č",Prehledy!$A$6)-72 ) )  )  ),0)</f>
        <v>0</v>
      </c>
      <c r="M62">
        <f t="shared" si="4"/>
        <v>6.0999999999999999E-2</v>
      </c>
      <c r="N62" t="str">
        <f t="shared" si="5"/>
        <v/>
      </c>
      <c r="O62">
        <f t="shared" si="6"/>
        <v>0</v>
      </c>
      <c r="P62" t="str">
        <f t="shared" si="7"/>
        <v/>
      </c>
    </row>
    <row r="63" spans="1:16" ht="14.25">
      <c r="A63" s="146">
        <v>62</v>
      </c>
      <c r="B63" s="147" t="s">
        <v>136</v>
      </c>
      <c r="C63" s="147" t="s">
        <v>72</v>
      </c>
      <c r="D63" s="124">
        <v>2014</v>
      </c>
      <c r="E63" s="150" t="str">
        <f>IF( $D63=0, "", IF( AND($D63&lt;=Prehledy!$K$3,$D63&gt;=Prehledy!$L$3),"U17,U19",  IF( AND($D63&lt;=Prehledy!$K$4,$D63&gt;=Prehledy!$L$4), "U15",  IF( AND($D63&lt;=Prehledy!$K$5, $D63&gt;=Prehledy!$L$5), "U13","U11"))))</f>
        <v>U11</v>
      </c>
      <c r="F63" s="117" t="s">
        <v>64</v>
      </c>
      <c r="G63" s="193">
        <v>11.864406779661017</v>
      </c>
      <c r="H63" s="116">
        <v>69</v>
      </c>
      <c r="I63" s="149"/>
      <c r="J63" s="131"/>
      <c r="K63">
        <f>IF(AND($F63="x",LEN(H63)&gt;0), IF(H63&lt;=44, GETPIVOTDATA("St. Č",Prehledy!$A$6)-H63+1, IF(H63&lt;=48,GETPIVOTDATA("St. Č",Prehledy!$A$6)-44,IF(H63&lt;=56,GETPIVOTDATA("St. Č",Prehledy!$A$6)-48,IF(H63&lt;=72,GETPIVOTDATA("St. Č",Prehledy!$A$6)-56,GETPIVOTDATA("St. Č",Prehledy!$A$6)-72 ) )  )  ),0)</f>
        <v>13</v>
      </c>
      <c r="M63">
        <f t="shared" si="4"/>
        <v>13.061999999999999</v>
      </c>
      <c r="N63">
        <f t="shared" si="5"/>
        <v>64</v>
      </c>
      <c r="O63">
        <f t="shared" si="6"/>
        <v>13</v>
      </c>
      <c r="P63">
        <f t="shared" si="7"/>
        <v>57</v>
      </c>
    </row>
    <row r="64" spans="1:16" ht="14.25">
      <c r="A64" s="146">
        <v>63</v>
      </c>
      <c r="B64" s="147" t="s">
        <v>186</v>
      </c>
      <c r="C64" s="147" t="s">
        <v>151</v>
      </c>
      <c r="D64" s="124">
        <v>2015</v>
      </c>
      <c r="E64" s="150" t="str">
        <f>IF( $D64=0, "", IF( AND($D64&lt;=Prehledy!$K$3,$D64&gt;=Prehledy!$L$3),"U17,U19",  IF( AND($D64&lt;=Prehledy!$K$4,$D64&gt;=Prehledy!$L$4), "U15",  IF( AND($D64&lt;=Prehledy!$K$5, $D64&gt;=Prehledy!$L$5), "U13","U11"))))</f>
        <v>U11</v>
      </c>
      <c r="F64" s="117" t="s">
        <v>64</v>
      </c>
      <c r="G64" s="193">
        <v>11.864406779661017</v>
      </c>
      <c r="H64" s="116">
        <v>64</v>
      </c>
      <c r="I64" s="149"/>
      <c r="J64" s="131"/>
      <c r="K64">
        <f>IF(AND($F64="x",LEN(H64)&gt;0), IF(H64&lt;=44, GETPIVOTDATA("St. Č",Prehledy!$A$6)-H64+1, IF(H64&lt;=48,GETPIVOTDATA("St. Č",Prehledy!$A$6)-44,IF(H64&lt;=56,GETPIVOTDATA("St. Č",Prehledy!$A$6)-48,IF(H64&lt;=72,GETPIVOTDATA("St. Č",Prehledy!$A$6)-56,GETPIVOTDATA("St. Č",Prehledy!$A$6)-72 ) )  )  ),0)</f>
        <v>13</v>
      </c>
      <c r="M64">
        <f t="shared" si="4"/>
        <v>13.063000000000001</v>
      </c>
      <c r="N64">
        <f t="shared" si="5"/>
        <v>63</v>
      </c>
      <c r="O64">
        <f t="shared" si="6"/>
        <v>13</v>
      </c>
      <c r="P64">
        <f t="shared" si="7"/>
        <v>57</v>
      </c>
    </row>
    <row r="65" spans="1:16" ht="14.25">
      <c r="A65" s="146">
        <v>64</v>
      </c>
      <c r="B65" s="147" t="s">
        <v>150</v>
      </c>
      <c r="C65" s="147" t="s">
        <v>69</v>
      </c>
      <c r="D65" s="124">
        <v>2016</v>
      </c>
      <c r="E65" s="150" t="str">
        <f>IF( $D65=0, "", IF( AND($D65&lt;=Prehledy!$K$3,$D65&gt;=Prehledy!$L$3),"U17,U19",  IF( AND($D65&lt;=Prehledy!$K$4,$D65&gt;=Prehledy!$L$4), "U15",  IF( AND($D65&lt;=Prehledy!$K$5, $D65&gt;=Prehledy!$L$5), "U13","U11"))))</f>
        <v>U11</v>
      </c>
      <c r="F65" s="117" t="s">
        <v>64</v>
      </c>
      <c r="G65" s="193">
        <v>11.864406779661017</v>
      </c>
      <c r="H65" s="116">
        <v>66</v>
      </c>
      <c r="I65" s="149"/>
      <c r="J65" s="131"/>
      <c r="K65">
        <f>IF(AND($F65="x",LEN(H65)&gt;0), IF(H65&lt;=44, GETPIVOTDATA("St. Č",Prehledy!$A$6)-H65+1, IF(H65&lt;=48,GETPIVOTDATA("St. Č",Prehledy!$A$6)-44,IF(H65&lt;=56,GETPIVOTDATA("St. Č",Prehledy!$A$6)-48,IF(H65&lt;=72,GETPIVOTDATA("St. Č",Prehledy!$A$6)-56,GETPIVOTDATA("St. Č",Prehledy!$A$6)-72 ) )  )  ),0)</f>
        <v>13</v>
      </c>
      <c r="M65">
        <f t="shared" si="4"/>
        <v>13.064</v>
      </c>
      <c r="N65">
        <f t="shared" si="5"/>
        <v>62</v>
      </c>
      <c r="O65">
        <f t="shared" si="6"/>
        <v>13</v>
      </c>
      <c r="P65">
        <f t="shared" si="7"/>
        <v>57</v>
      </c>
    </row>
    <row r="66" spans="1:16" ht="14.25">
      <c r="A66" s="146">
        <v>65</v>
      </c>
      <c r="B66" s="147" t="s">
        <v>175</v>
      </c>
      <c r="C66" s="147" t="s">
        <v>80</v>
      </c>
      <c r="D66" s="124">
        <v>2015</v>
      </c>
      <c r="E66" s="150" t="str">
        <f>IF( $D66=0, "", IF( AND($D66&lt;=Prehledy!$K$3,$D66&gt;=Prehledy!$L$3),"U17,U19",  IF( AND($D66&lt;=Prehledy!$K$4,$D66&gt;=Prehledy!$L$4), "U15",  IF( AND($D66&lt;=Prehledy!$K$5, $D66&gt;=Prehledy!$L$5), "U13","U11"))))</f>
        <v>U11</v>
      </c>
      <c r="F66" s="117" t="s">
        <v>64</v>
      </c>
      <c r="G66" s="193">
        <v>10</v>
      </c>
      <c r="H66" s="116">
        <v>59</v>
      </c>
      <c r="I66" s="149"/>
      <c r="J66" s="131"/>
      <c r="K66">
        <f>IF(AND($F66="x",LEN(H66)&gt;0), IF(H66&lt;=44, GETPIVOTDATA("St. Č",Prehledy!$A$6)-H66+1, IF(H66&lt;=48,GETPIVOTDATA("St. Č",Prehledy!$A$6)-44,IF(H66&lt;=56,GETPIVOTDATA("St. Č",Prehledy!$A$6)-48,IF(H66&lt;=72,GETPIVOTDATA("St. Č",Prehledy!$A$6)-56,GETPIVOTDATA("St. Č",Prehledy!$A$6)-72 ) )  )  ),0)</f>
        <v>13</v>
      </c>
      <c r="M66">
        <f t="shared" ref="M66:M97" si="8">K66+L66+$A66/1000</f>
        <v>13.065</v>
      </c>
      <c r="N66">
        <f t="shared" ref="N66:N97" si="9">IF($M66&lt;1,"",  _xlfn.RANK.EQ($M66,$M$2:$M$152,0)  )</f>
        <v>61</v>
      </c>
      <c r="O66">
        <f t="shared" ref="O66:O97" si="10">K66+L66</f>
        <v>13</v>
      </c>
      <c r="P66">
        <f t="shared" ref="P66:P97" si="11">IF($O66=0,"",  _xlfn.RANK.EQ($O66,$O$2:$O$152,0)  )</f>
        <v>57</v>
      </c>
    </row>
    <row r="67" spans="1:16" ht="14.25">
      <c r="A67" s="146">
        <v>66</v>
      </c>
      <c r="B67" s="147" t="s">
        <v>184</v>
      </c>
      <c r="C67" s="147" t="s">
        <v>68</v>
      </c>
      <c r="D67" s="124">
        <v>2011</v>
      </c>
      <c r="E67" s="150" t="str">
        <f>IF( $D67=0, "", IF( AND($D67&lt;=Prehledy!$K$3,$D67&gt;=Prehledy!$L$3),"U17,U19",  IF( AND($D67&lt;=Prehledy!$K$4,$D67&gt;=Prehledy!$L$4), "U15",  IF( AND($D67&lt;=Prehledy!$K$5, $D67&gt;=Prehledy!$L$5), "U13","U11"))))</f>
        <v>U13</v>
      </c>
      <c r="F67" s="117" t="s">
        <v>64</v>
      </c>
      <c r="G67" s="193">
        <v>5.0847457627118651</v>
      </c>
      <c r="H67" s="116">
        <v>63</v>
      </c>
      <c r="I67" s="149"/>
      <c r="J67" s="131"/>
      <c r="K67">
        <f>IF(AND($F67="x",LEN(H67)&gt;0), IF(H67&lt;=44, GETPIVOTDATA("St. Č",Prehledy!$A$6)-H67+1, IF(H67&lt;=48,GETPIVOTDATA("St. Č",Prehledy!$A$6)-44,IF(H67&lt;=56,GETPIVOTDATA("St. Č",Prehledy!$A$6)-48,IF(H67&lt;=72,GETPIVOTDATA("St. Č",Prehledy!$A$6)-56,GETPIVOTDATA("St. Č",Prehledy!$A$6)-72 ) )  )  ),0)</f>
        <v>13</v>
      </c>
      <c r="M67">
        <f t="shared" si="8"/>
        <v>13.066000000000001</v>
      </c>
      <c r="N67">
        <f t="shared" si="9"/>
        <v>60</v>
      </c>
      <c r="O67">
        <f t="shared" si="10"/>
        <v>13</v>
      </c>
      <c r="P67">
        <f t="shared" si="11"/>
        <v>57</v>
      </c>
    </row>
    <row r="68" spans="1:16" ht="14.25" hidden="1">
      <c r="A68" s="146">
        <v>67</v>
      </c>
      <c r="B68" s="147" t="s">
        <v>208</v>
      </c>
      <c r="C68" s="147" t="s">
        <v>72</v>
      </c>
      <c r="D68" s="124">
        <v>2011</v>
      </c>
      <c r="E68" s="150" t="str">
        <f>IF( $D68=0, "", IF( AND($D68&lt;=Prehledy!$K$3,$D68&gt;=Prehledy!$L$3),"U17,U19",  IF( AND($D68&lt;=Prehledy!$K$4,$D68&gt;=Prehledy!$L$4), "U15",  IF( AND($D68&lt;=Prehledy!$K$5, $D68&gt;=Prehledy!$L$5), "U13","U11"))))</f>
        <v>U13</v>
      </c>
      <c r="F68" s="117"/>
      <c r="G68" s="193">
        <v>5.0847457627118651</v>
      </c>
      <c r="H68" s="116" t="str">
        <f>IF(OR(ISNA(MATCH(A68,divize!$AM$24:'divize'!$AM$292,0)), ISBLANK(INDEX(divize!$AN$24:'divize'!$AN$292,MATCH(A68,divize!$AM$24:'divize'!$AM$292,0)) )), "",   INDEX(divize!$AN$24:'divize'!$AN$292,MATCH(A68,divize!$AM$24:'divize'!$AM$292,0)) )</f>
        <v/>
      </c>
      <c r="I68" s="149" t="s">
        <v>250</v>
      </c>
      <c r="J68" s="131"/>
      <c r="K68">
        <f>IF(AND($F68="x",LEN(H68)&gt;0), IF(H68&lt;=44, GETPIVOTDATA("St. Č",Prehledy!$A$6)-H68+1, IF(H68&lt;=48,GETPIVOTDATA("St. Č",Prehledy!$A$6)-44,IF(H68&lt;=56,GETPIVOTDATA("St. Č",Prehledy!$A$6)-48,IF(H68&lt;=72,GETPIVOTDATA("St. Č",Prehledy!$A$6)-56,GETPIVOTDATA("St. Č",Prehledy!$A$6)-72 ) )  )  ),0)</f>
        <v>0</v>
      </c>
      <c r="M68">
        <f t="shared" si="8"/>
        <v>6.7000000000000004E-2</v>
      </c>
      <c r="N68" t="str">
        <f t="shared" si="9"/>
        <v/>
      </c>
      <c r="O68">
        <f t="shared" si="10"/>
        <v>0</v>
      </c>
      <c r="P68" t="str">
        <f t="shared" si="11"/>
        <v/>
      </c>
    </row>
    <row r="69" spans="1:16" ht="14.25">
      <c r="A69" s="146">
        <v>68</v>
      </c>
      <c r="B69" s="147" t="s">
        <v>149</v>
      </c>
      <c r="C69" s="147" t="s">
        <v>69</v>
      </c>
      <c r="D69" s="124">
        <v>2014</v>
      </c>
      <c r="E69" s="150" t="str">
        <f>IF( $D69=0, "", IF( AND($D69&lt;=Prehledy!$K$3,$D69&gt;=Prehledy!$L$3),"U17,U19",  IF( AND($D69&lt;=Prehledy!$K$4,$D69&gt;=Prehledy!$L$4), "U15",  IF( AND($D69&lt;=Prehledy!$K$5, $D69&gt;=Prehledy!$L$5), "U13","U11"))))</f>
        <v>U11</v>
      </c>
      <c r="F69" s="117" t="s">
        <v>64</v>
      </c>
      <c r="G69" s="193">
        <v>5.0847457627118651</v>
      </c>
      <c r="H69" s="116">
        <v>67</v>
      </c>
      <c r="I69" s="149"/>
      <c r="J69" s="131"/>
      <c r="K69">
        <f>IF(AND($F69="x",LEN(H69)&gt;0), IF(H69&lt;=44, GETPIVOTDATA("St. Č",Prehledy!$A$6)-H69+1, IF(H69&lt;=48,GETPIVOTDATA("St. Č",Prehledy!$A$6)-44,IF(H69&lt;=56,GETPIVOTDATA("St. Č",Prehledy!$A$6)-48,IF(H69&lt;=72,GETPIVOTDATA("St. Č",Prehledy!$A$6)-56,GETPIVOTDATA("St. Č",Prehledy!$A$6)-72 ) )  )  ),0)</f>
        <v>13</v>
      </c>
      <c r="M69">
        <f t="shared" si="8"/>
        <v>13.068</v>
      </c>
      <c r="N69">
        <f t="shared" si="9"/>
        <v>59</v>
      </c>
      <c r="O69">
        <f t="shared" si="10"/>
        <v>13</v>
      </c>
      <c r="P69">
        <f t="shared" si="11"/>
        <v>57</v>
      </c>
    </row>
    <row r="70" spans="1:16" ht="14.25">
      <c r="A70" s="146">
        <v>69</v>
      </c>
      <c r="B70" s="147" t="s">
        <v>148</v>
      </c>
      <c r="C70" s="147" t="s">
        <v>69</v>
      </c>
      <c r="D70" s="124">
        <v>2014</v>
      </c>
      <c r="E70" s="150" t="str">
        <f>IF( $D70=0, "", IF( AND($D70&lt;=Prehledy!$K$3,$D70&gt;=Prehledy!$L$3),"U17,U19",  IF( AND($D70&lt;=Prehledy!$K$4,$D70&gt;=Prehledy!$L$4), "U15",  IF( AND($D70&lt;=Prehledy!$K$5, $D70&gt;=Prehledy!$L$5), "U13","U11"))))</f>
        <v>U11</v>
      </c>
      <c r="F70" s="117" t="s">
        <v>64</v>
      </c>
      <c r="G70" s="193">
        <v>5</v>
      </c>
      <c r="H70" s="116">
        <f>IF(OR(ISNA(MATCH(A70,divize!$AM$24:'divize'!$AM$292,0)), ISBLANK(INDEX(divize!$AN$24:'divize'!$AN$292,MATCH(A70,divize!$AM$24:'divize'!$AM$292,0)) )), "",   INDEX(divize!$AN$24:'divize'!$AN$292,MATCH(A70,divize!$AM$24:'divize'!$AM$292,0)) )</f>
        <v>54</v>
      </c>
      <c r="I70" s="149"/>
      <c r="J70" s="131"/>
      <c r="K70">
        <f>IF(AND($F70="x",LEN(H70)&gt;0), IF(H70&lt;=44, GETPIVOTDATA("St. Č",Prehledy!$A$6)-H70+1, IF(H70&lt;=48,GETPIVOTDATA("St. Č",Prehledy!$A$6)-44,IF(H70&lt;=56,GETPIVOTDATA("St. Č",Prehledy!$A$6)-48,IF(H70&lt;=72,GETPIVOTDATA("St. Č",Prehledy!$A$6)-56,GETPIVOTDATA("St. Č",Prehledy!$A$6)-72 ) )  )  ),0)</f>
        <v>21</v>
      </c>
      <c r="M70">
        <f t="shared" si="8"/>
        <v>21.068999999999999</v>
      </c>
      <c r="N70">
        <f t="shared" si="9"/>
        <v>51</v>
      </c>
      <c r="O70">
        <f t="shared" si="10"/>
        <v>21</v>
      </c>
      <c r="P70">
        <f t="shared" si="11"/>
        <v>49</v>
      </c>
    </row>
    <row r="71" spans="1:16" ht="14.25" hidden="1">
      <c r="A71" s="146">
        <v>70</v>
      </c>
      <c r="B71" s="147" t="s">
        <v>51</v>
      </c>
      <c r="C71" s="147" t="s">
        <v>69</v>
      </c>
      <c r="D71" s="124">
        <v>2005</v>
      </c>
      <c r="E71" s="150" t="str">
        <f>IF( $D71=0, "", IF( AND($D71&lt;=Prehledy!$K$3,$D71&gt;=Prehledy!$L$3),"U17,U19",  IF( AND($D71&lt;=Prehledy!$K$4,$D71&gt;=Prehledy!$L$4), "U15",  IF( AND($D71&lt;=Prehledy!$K$5, $D71&gt;=Prehledy!$L$5), "U13","U11"))))</f>
        <v>U17,U19</v>
      </c>
      <c r="F71" s="117"/>
      <c r="G71" s="193">
        <v>0</v>
      </c>
      <c r="H71" s="116" t="str">
        <f>IF(OR(ISNA(MATCH(A71,divize!$AM$24:'divize'!$AM$292,0)), ISBLANK(INDEX(divize!$AN$24:'divize'!$AN$292,MATCH(A71,divize!$AM$24:'divize'!$AM$292,0)) )), "",   INDEX(divize!$AN$24:'divize'!$AN$292,MATCH(A71,divize!$AM$24:'divize'!$AM$292,0)) )</f>
        <v/>
      </c>
      <c r="I71" s="149"/>
      <c r="J71" s="131"/>
      <c r="K71">
        <f>IF(AND($F71="x",LEN(H71)&gt;0), IF(H71&lt;=44, GETPIVOTDATA("St. Č",Prehledy!$A$6)-H71+1, IF(H71&lt;=48,GETPIVOTDATA("St. Č",Prehledy!$A$6)-44,IF(H71&lt;=56,GETPIVOTDATA("St. Č",Prehledy!$A$6)-48,IF(H71&lt;=72,GETPIVOTDATA("St. Č",Prehledy!$A$6)-56,GETPIVOTDATA("St. Č",Prehledy!$A$6)-72 ) )  )  ),0)</f>
        <v>0</v>
      </c>
      <c r="M71">
        <f t="shared" si="8"/>
        <v>7.0000000000000007E-2</v>
      </c>
      <c r="N71" t="str">
        <f t="shared" si="9"/>
        <v/>
      </c>
      <c r="O71">
        <f t="shared" si="10"/>
        <v>0</v>
      </c>
      <c r="P71" t="str">
        <f t="shared" si="11"/>
        <v/>
      </c>
    </row>
    <row r="72" spans="1:16" ht="14.25" hidden="1">
      <c r="A72" s="146">
        <v>71</v>
      </c>
      <c r="B72" s="147" t="s">
        <v>65</v>
      </c>
      <c r="C72" s="147" t="s">
        <v>71</v>
      </c>
      <c r="D72" s="124">
        <v>2005</v>
      </c>
      <c r="E72" s="150" t="str">
        <f>IF( $D72=0, "", IF( AND($D72&lt;=Prehledy!$K$3,$D72&gt;=Prehledy!$L$3),"U17,U19",  IF( AND($D72&lt;=Prehledy!$K$4,$D72&gt;=Prehledy!$L$4), "U15",  IF( AND($D72&lt;=Prehledy!$K$5, $D72&gt;=Prehledy!$L$5), "U13","U11"))))</f>
        <v>U17,U19</v>
      </c>
      <c r="F72" s="117"/>
      <c r="G72" s="193">
        <v>0</v>
      </c>
      <c r="H72" s="116" t="str">
        <f>IF(OR(ISNA(MATCH(A72,divize!$AM$24:'divize'!$AM$292,0)), ISBLANK(INDEX(divize!$AN$24:'divize'!$AN$292,MATCH(A72,divize!$AM$24:'divize'!$AM$292,0)) )), "",   INDEX(divize!$AN$24:'divize'!$AN$292,MATCH(A72,divize!$AM$24:'divize'!$AM$292,0)) )</f>
        <v/>
      </c>
      <c r="I72" s="149"/>
      <c r="J72" s="131"/>
      <c r="K72">
        <f>IF(AND($F72="x",LEN(H72)&gt;0), IF(H72&lt;=44, GETPIVOTDATA("St. Č",Prehledy!$A$6)-H72+1, IF(H72&lt;=48,GETPIVOTDATA("St. Č",Prehledy!$A$6)-44,IF(H72&lt;=56,GETPIVOTDATA("St. Č",Prehledy!$A$6)-48,IF(H72&lt;=72,GETPIVOTDATA("St. Č",Prehledy!$A$6)-56,GETPIVOTDATA("St. Č",Prehledy!$A$6)-72 ) )  )  ),0)</f>
        <v>0</v>
      </c>
      <c r="M72">
        <f t="shared" si="8"/>
        <v>7.0999999999999994E-2</v>
      </c>
      <c r="N72" t="str">
        <f t="shared" si="9"/>
        <v/>
      </c>
      <c r="O72">
        <f t="shared" si="10"/>
        <v>0</v>
      </c>
      <c r="P72" t="str">
        <f t="shared" si="11"/>
        <v/>
      </c>
    </row>
    <row r="73" spans="1:16" ht="14.25" hidden="1">
      <c r="A73" s="146">
        <v>72</v>
      </c>
      <c r="B73" s="147" t="s">
        <v>173</v>
      </c>
      <c r="C73" s="147" t="s">
        <v>69</v>
      </c>
      <c r="D73" s="124">
        <v>2005</v>
      </c>
      <c r="E73" s="150" t="str">
        <f>IF( $D73=0, "", IF( AND($D73&lt;=Prehledy!$K$3,$D73&gt;=Prehledy!$L$3),"U17,U19",  IF( AND($D73&lt;=Prehledy!$K$4,$D73&gt;=Prehledy!$L$4), "U15",  IF( AND($D73&lt;=Prehledy!$K$5, $D73&gt;=Prehledy!$L$5), "U13","U11"))))</f>
        <v>U17,U19</v>
      </c>
      <c r="F73" s="117"/>
      <c r="G73" s="193">
        <v>0</v>
      </c>
      <c r="H73" s="116" t="str">
        <f>IF(OR(ISNA(MATCH(A73,divize!$AM$24:'divize'!$AM$292,0)), ISBLANK(INDEX(divize!$AN$24:'divize'!$AN$292,MATCH(A73,divize!$AM$24:'divize'!$AM$292,0)) )), "",   INDEX(divize!$AN$24:'divize'!$AN$292,MATCH(A73,divize!$AM$24:'divize'!$AM$292,0)) )</f>
        <v/>
      </c>
      <c r="I73" s="149"/>
      <c r="J73" s="131"/>
      <c r="K73">
        <f>IF(AND($F73="x",LEN(H73)&gt;0), IF(H73&lt;=44, GETPIVOTDATA("St. Č",Prehledy!$A$6)-H73+1, IF(H73&lt;=48,GETPIVOTDATA("St. Č",Prehledy!$A$6)-44,IF(H73&lt;=56,GETPIVOTDATA("St. Č",Prehledy!$A$6)-48,IF(H73&lt;=72,GETPIVOTDATA("St. Č",Prehledy!$A$6)-56,GETPIVOTDATA("St. Č",Prehledy!$A$6)-72 ) )  )  ),0)</f>
        <v>0</v>
      </c>
      <c r="M73">
        <f t="shared" si="8"/>
        <v>7.1999999999999995E-2</v>
      </c>
      <c r="N73" t="str">
        <f t="shared" si="9"/>
        <v/>
      </c>
      <c r="O73">
        <f t="shared" si="10"/>
        <v>0</v>
      </c>
      <c r="P73" t="str">
        <f t="shared" si="11"/>
        <v/>
      </c>
    </row>
    <row r="74" spans="1:16" ht="14.25">
      <c r="A74" s="146">
        <v>73</v>
      </c>
      <c r="B74" s="147" t="s">
        <v>73</v>
      </c>
      <c r="C74" s="147" t="s">
        <v>69</v>
      </c>
      <c r="D74" s="124">
        <v>2006</v>
      </c>
      <c r="E74" s="150" t="str">
        <f>IF( $D74=0, "", IF( AND($D74&lt;=Prehledy!$K$3,$D74&gt;=Prehledy!$L$3),"U17,U19",  IF( AND($D74&lt;=Prehledy!$K$4,$D74&gt;=Prehledy!$L$4), "U15",  IF( AND($D74&lt;=Prehledy!$K$5, $D74&gt;=Prehledy!$L$5), "U13","U11"))))</f>
        <v>U17,U19</v>
      </c>
      <c r="F74" s="117" t="s">
        <v>64</v>
      </c>
      <c r="G74" s="193">
        <v>0</v>
      </c>
      <c r="H74" s="116">
        <f>IF(OR(ISNA(MATCH(A74,divize!$AM$24:'divize'!$AM$292,0)), ISBLANK(INDEX(divize!$AN$24:'divize'!$AN$292,MATCH(A74,divize!$AM$24:'divize'!$AM$292,0)) )), "",   INDEX(divize!$AN$24:'divize'!$AN$292,MATCH(A74,divize!$AM$24:'divize'!$AM$292,0)) )</f>
        <v>1</v>
      </c>
      <c r="I74" s="149"/>
      <c r="J74" s="131"/>
      <c r="K74">
        <f>IF(AND($F74="x",LEN(H74)&gt;0), IF(H74&lt;=44, GETPIVOTDATA("St. Č",Prehledy!$A$6)-H74+1, IF(H74&lt;=48,GETPIVOTDATA("St. Č",Prehledy!$A$6)-44,IF(H74&lt;=56,GETPIVOTDATA("St. Č",Prehledy!$A$6)-48,IF(H74&lt;=72,GETPIVOTDATA("St. Č",Prehledy!$A$6)-56,GETPIVOTDATA("St. Č",Prehledy!$A$6)-72 ) )  )  ),0)</f>
        <v>69</v>
      </c>
      <c r="M74">
        <f t="shared" si="8"/>
        <v>69.072999999999993</v>
      </c>
      <c r="N74">
        <f t="shared" si="9"/>
        <v>1</v>
      </c>
      <c r="O74">
        <f t="shared" si="10"/>
        <v>69</v>
      </c>
      <c r="P74">
        <f t="shared" si="11"/>
        <v>1</v>
      </c>
    </row>
    <row r="75" spans="1:16" ht="14.25" hidden="1">
      <c r="A75" s="146">
        <v>74</v>
      </c>
      <c r="B75" s="147" t="s">
        <v>99</v>
      </c>
      <c r="C75" s="147" t="s">
        <v>71</v>
      </c>
      <c r="D75" s="124">
        <v>2006</v>
      </c>
      <c r="E75" s="150" t="str">
        <f>IF( $D75=0, "", IF( AND($D75&lt;=Prehledy!$K$3,$D75&gt;=Prehledy!$L$3),"U17,U19",  IF( AND($D75&lt;=Prehledy!$K$4,$D75&gt;=Prehledy!$L$4), "U15",  IF( AND($D75&lt;=Prehledy!$K$5, $D75&gt;=Prehledy!$L$5), "U13","U11"))))</f>
        <v>U17,U19</v>
      </c>
      <c r="F75" s="117"/>
      <c r="G75" s="193">
        <v>0</v>
      </c>
      <c r="H75" s="116" t="str">
        <f>IF(OR(ISNA(MATCH(A75,divize!$AM$24:'divize'!$AM$292,0)), ISBLANK(INDEX(divize!$AN$24:'divize'!$AN$292,MATCH(A75,divize!$AM$24:'divize'!$AM$292,0)) )), "",   INDEX(divize!$AN$24:'divize'!$AN$292,MATCH(A75,divize!$AM$24:'divize'!$AM$292,0)) )</f>
        <v/>
      </c>
      <c r="I75" s="149"/>
      <c r="J75" s="131"/>
      <c r="K75">
        <f>IF(AND($F75="x",LEN(H75)&gt;0), IF(H75&lt;=44, GETPIVOTDATA("St. Č",Prehledy!$A$6)-H75+1, IF(H75&lt;=48,GETPIVOTDATA("St. Č",Prehledy!$A$6)-44,IF(H75&lt;=56,GETPIVOTDATA("St. Č",Prehledy!$A$6)-48,IF(H75&lt;=72,GETPIVOTDATA("St. Č",Prehledy!$A$6)-56,GETPIVOTDATA("St. Č",Prehledy!$A$6)-72 ) )  )  ),0)</f>
        <v>0</v>
      </c>
      <c r="M75">
        <f t="shared" si="8"/>
        <v>7.3999999999999996E-2</v>
      </c>
      <c r="N75" t="str">
        <f t="shared" si="9"/>
        <v/>
      </c>
      <c r="O75">
        <f t="shared" si="10"/>
        <v>0</v>
      </c>
      <c r="P75" t="str">
        <f t="shared" si="11"/>
        <v/>
      </c>
    </row>
    <row r="76" spans="1:16" ht="14.25" hidden="1">
      <c r="A76" s="146">
        <v>75</v>
      </c>
      <c r="B76" s="147" t="s">
        <v>158</v>
      </c>
      <c r="C76" s="147" t="s">
        <v>69</v>
      </c>
      <c r="D76" s="180">
        <v>2006</v>
      </c>
      <c r="E76" s="150" t="str">
        <f>IF( $D76=0, "", IF( AND($D76&lt;=Prehledy!$K$3,$D76&gt;=Prehledy!$L$3),"U17,U19",  IF( AND($D76&lt;=Prehledy!$K$4,$D76&gt;=Prehledy!$L$4), "U15",  IF( AND($D76&lt;=Prehledy!$K$5, $D76&gt;=Prehledy!$L$5), "U13","U11"))))</f>
        <v>U17,U19</v>
      </c>
      <c r="F76" s="117"/>
      <c r="G76" s="193">
        <v>0</v>
      </c>
      <c r="H76" s="116" t="str">
        <f>IF(OR(ISNA(MATCH(A76,divize!$AM$24:'divize'!$AM$292,0)), ISBLANK(INDEX(divize!$AN$24:'divize'!$AN$292,MATCH(A76,divize!$AM$24:'divize'!$AM$292,0)) )), "",   INDEX(divize!$AN$24:'divize'!$AN$292,MATCH(A76,divize!$AM$24:'divize'!$AM$292,0)) )</f>
        <v/>
      </c>
      <c r="I76" s="149"/>
      <c r="J76" s="131"/>
      <c r="K76">
        <f>IF(AND($F76="x",LEN(H76)&gt;0), IF(H76&lt;=44, GETPIVOTDATA("St. Č",Prehledy!$A$6)-H76+1, IF(H76&lt;=48,GETPIVOTDATA("St. Č",Prehledy!$A$6)-44,IF(H76&lt;=56,GETPIVOTDATA("St. Č",Prehledy!$A$6)-48,IF(H76&lt;=72,GETPIVOTDATA("St. Č",Prehledy!$A$6)-56,GETPIVOTDATA("St. Č",Prehledy!$A$6)-72 ) )  )  ),0)</f>
        <v>0</v>
      </c>
      <c r="M76">
        <f t="shared" si="8"/>
        <v>7.4999999999999997E-2</v>
      </c>
      <c r="N76" t="str">
        <f t="shared" si="9"/>
        <v/>
      </c>
      <c r="O76">
        <f t="shared" si="10"/>
        <v>0</v>
      </c>
      <c r="P76" t="str">
        <f t="shared" si="11"/>
        <v/>
      </c>
    </row>
    <row r="77" spans="1:16" ht="14.25" hidden="1">
      <c r="A77" s="146">
        <v>76</v>
      </c>
      <c r="B77" s="147" t="s">
        <v>81</v>
      </c>
      <c r="C77" s="147" t="s">
        <v>72</v>
      </c>
      <c r="D77" s="124">
        <v>2006</v>
      </c>
      <c r="E77" s="150" t="str">
        <f>IF( $D77=0, "", IF( AND($D77&lt;=Prehledy!$K$3,$D77&gt;=Prehledy!$L$3),"U17,U19",  IF( AND($D77&lt;=Prehledy!$K$4,$D77&gt;=Prehledy!$L$4), "U15",  IF( AND($D77&lt;=Prehledy!$K$5, $D77&gt;=Prehledy!$L$5), "U13","U11"))))</f>
        <v>U17,U19</v>
      </c>
      <c r="F77" s="117"/>
      <c r="G77" s="193">
        <v>0</v>
      </c>
      <c r="H77" s="116" t="str">
        <f>IF(OR(ISNA(MATCH(A77,divize!$AM$24:'divize'!$AM$292,0)), ISBLANK(INDEX(divize!$AN$24:'divize'!$AN$292,MATCH(A77,divize!$AM$24:'divize'!$AM$292,0)) )), "",   INDEX(divize!$AN$24:'divize'!$AN$292,MATCH(A77,divize!$AM$24:'divize'!$AM$292,0)) )</f>
        <v/>
      </c>
      <c r="I77" s="149"/>
      <c r="J77" s="131"/>
      <c r="K77">
        <f>IF(AND($F77="x",LEN(H77)&gt;0), IF(H77&lt;=44, GETPIVOTDATA("St. Č",Prehledy!$A$6)-H77+1, IF(H77&lt;=48,GETPIVOTDATA("St. Č",Prehledy!$A$6)-44,IF(H77&lt;=56,GETPIVOTDATA("St. Č",Prehledy!$A$6)-48,IF(H77&lt;=72,GETPIVOTDATA("St. Č",Prehledy!$A$6)-56,GETPIVOTDATA("St. Č",Prehledy!$A$6)-72 ) )  )  ),0)</f>
        <v>0</v>
      </c>
      <c r="M77">
        <f t="shared" si="8"/>
        <v>7.5999999999999998E-2</v>
      </c>
      <c r="N77" t="str">
        <f t="shared" si="9"/>
        <v/>
      </c>
      <c r="O77">
        <f t="shared" si="10"/>
        <v>0</v>
      </c>
      <c r="P77" t="str">
        <f t="shared" si="11"/>
        <v/>
      </c>
    </row>
    <row r="78" spans="1:16" ht="14.25" hidden="1">
      <c r="A78" s="146">
        <v>77</v>
      </c>
      <c r="B78" s="147" t="s">
        <v>75</v>
      </c>
      <c r="C78" s="147" t="s">
        <v>70</v>
      </c>
      <c r="D78" s="124">
        <v>2006</v>
      </c>
      <c r="E78" s="150" t="str">
        <f>IF( $D78=0, "", IF( AND($D78&lt;=Prehledy!$K$3,$D78&gt;=Prehledy!$L$3),"U17,U19",  IF( AND($D78&lt;=Prehledy!$K$4,$D78&gt;=Prehledy!$L$4), "U15",  IF( AND($D78&lt;=Prehledy!$K$5, $D78&gt;=Prehledy!$L$5), "U13","U11"))))</f>
        <v>U17,U19</v>
      </c>
      <c r="F78" s="117"/>
      <c r="G78" s="193">
        <v>0</v>
      </c>
      <c r="H78" s="116" t="str">
        <f>IF(OR(ISNA(MATCH(A78,divize!$AM$24:'divize'!$AM$292,0)), ISBLANK(INDEX(divize!$AN$24:'divize'!$AN$292,MATCH(A78,divize!$AM$24:'divize'!$AM$292,0)) )), "",   INDEX(divize!$AN$24:'divize'!$AN$292,MATCH(A78,divize!$AM$24:'divize'!$AM$292,0)) )</f>
        <v/>
      </c>
      <c r="I78" s="149"/>
      <c r="J78" s="131"/>
      <c r="K78">
        <f>IF(AND($F78="x",LEN(H78)&gt;0), IF(H78&lt;=44, GETPIVOTDATA("St. Č",Prehledy!$A$6)-H78+1, IF(H78&lt;=48,GETPIVOTDATA("St. Č",Prehledy!$A$6)-44,IF(H78&lt;=56,GETPIVOTDATA("St. Č",Prehledy!$A$6)-48,IF(H78&lt;=72,GETPIVOTDATA("St. Č",Prehledy!$A$6)-56,GETPIVOTDATA("St. Č",Prehledy!$A$6)-72 ) )  )  ),0)</f>
        <v>0</v>
      </c>
      <c r="M78">
        <f t="shared" si="8"/>
        <v>7.6999999999999999E-2</v>
      </c>
      <c r="N78" t="str">
        <f t="shared" si="9"/>
        <v/>
      </c>
      <c r="O78">
        <f t="shared" si="10"/>
        <v>0</v>
      </c>
      <c r="P78" t="str">
        <f t="shared" si="11"/>
        <v/>
      </c>
    </row>
    <row r="79" spans="1:16" ht="14.25" hidden="1">
      <c r="A79" s="146">
        <v>78</v>
      </c>
      <c r="B79" s="147" t="s">
        <v>77</v>
      </c>
      <c r="C79" s="147" t="s">
        <v>72</v>
      </c>
      <c r="D79" s="124">
        <v>2006</v>
      </c>
      <c r="E79" s="150" t="str">
        <f>IF( $D79=0, "", IF( AND($D79&lt;=Prehledy!$K$3,$D79&gt;=Prehledy!$L$3),"U17,U19",  IF( AND($D79&lt;=Prehledy!$K$4,$D79&gt;=Prehledy!$L$4), "U15",  IF( AND($D79&lt;=Prehledy!$K$5, $D79&gt;=Prehledy!$L$5), "U13","U11"))))</f>
        <v>U17,U19</v>
      </c>
      <c r="F79" s="117"/>
      <c r="G79" s="193">
        <v>0</v>
      </c>
      <c r="H79" s="116" t="str">
        <f>IF(OR(ISNA(MATCH(A79,divize!$AM$24:'divize'!$AM$292,0)), ISBLANK(INDEX(divize!$AN$24:'divize'!$AN$292,MATCH(A79,divize!$AM$24:'divize'!$AM$292,0)) )), "",   INDEX(divize!$AN$24:'divize'!$AN$292,MATCH(A79,divize!$AM$24:'divize'!$AM$292,0)) )</f>
        <v/>
      </c>
      <c r="I79" s="149"/>
      <c r="J79" s="131"/>
      <c r="K79">
        <f>IF(AND($F79="x",LEN(H79)&gt;0), IF(H79&lt;=44, GETPIVOTDATA("St. Č",Prehledy!$A$6)-H79+1, IF(H79&lt;=48,GETPIVOTDATA("St. Č",Prehledy!$A$6)-44,IF(H79&lt;=56,GETPIVOTDATA("St. Č",Prehledy!$A$6)-48,IF(H79&lt;=72,GETPIVOTDATA("St. Č",Prehledy!$A$6)-56,GETPIVOTDATA("St. Č",Prehledy!$A$6)-72 ) )  )  ),0)</f>
        <v>0</v>
      </c>
      <c r="M79">
        <f t="shared" si="8"/>
        <v>7.8E-2</v>
      </c>
      <c r="N79" t="str">
        <f t="shared" si="9"/>
        <v/>
      </c>
      <c r="O79">
        <f t="shared" si="10"/>
        <v>0</v>
      </c>
      <c r="P79" t="str">
        <f t="shared" si="11"/>
        <v/>
      </c>
    </row>
    <row r="80" spans="1:16" ht="14.25" hidden="1">
      <c r="A80" s="146">
        <v>79</v>
      </c>
      <c r="B80" s="147" t="s">
        <v>82</v>
      </c>
      <c r="C80" s="147" t="s">
        <v>71</v>
      </c>
      <c r="D80" s="124">
        <v>2007</v>
      </c>
      <c r="E80" s="150" t="str">
        <f>IF( $D80=0, "", IF( AND($D80&lt;=Prehledy!$K$3,$D80&gt;=Prehledy!$L$3),"U17,U19",  IF( AND($D80&lt;=Prehledy!$K$4,$D80&gt;=Prehledy!$L$4), "U15",  IF( AND($D80&lt;=Prehledy!$K$5, $D80&gt;=Prehledy!$L$5), "U13","U11"))))</f>
        <v>U17,U19</v>
      </c>
      <c r="F80" s="117"/>
      <c r="G80" s="193">
        <v>0</v>
      </c>
      <c r="H80" s="116" t="str">
        <f>IF(OR(ISNA(MATCH(A80,divize!$AM$24:'divize'!$AM$292,0)), ISBLANK(INDEX(divize!$AN$24:'divize'!$AN$292,MATCH(A80,divize!$AM$24:'divize'!$AM$292,0)) )), "",   INDEX(divize!$AN$24:'divize'!$AN$292,MATCH(A80,divize!$AM$24:'divize'!$AM$292,0)) )</f>
        <v/>
      </c>
      <c r="I80" s="149"/>
      <c r="J80" s="131"/>
      <c r="K80">
        <f>IF(AND($F80="x",LEN(H80)&gt;0), IF(H80&lt;=44, GETPIVOTDATA("St. Č",Prehledy!$A$6)-H80+1, IF(H80&lt;=48,GETPIVOTDATA("St. Č",Prehledy!$A$6)-44,IF(H80&lt;=56,GETPIVOTDATA("St. Č",Prehledy!$A$6)-48,IF(H80&lt;=72,GETPIVOTDATA("St. Č",Prehledy!$A$6)-56,GETPIVOTDATA("St. Č",Prehledy!$A$6)-72 ) )  )  ),0)</f>
        <v>0</v>
      </c>
      <c r="M80">
        <f t="shared" si="8"/>
        <v>7.9000000000000001E-2</v>
      </c>
      <c r="N80" t="str">
        <f t="shared" si="9"/>
        <v/>
      </c>
      <c r="O80">
        <f t="shared" si="10"/>
        <v>0</v>
      </c>
      <c r="P80" t="str">
        <f t="shared" si="11"/>
        <v/>
      </c>
    </row>
    <row r="81" spans="1:16" ht="14.25" hidden="1">
      <c r="A81" s="146">
        <v>80</v>
      </c>
      <c r="B81" s="147" t="s">
        <v>142</v>
      </c>
      <c r="C81" s="147" t="s">
        <v>72</v>
      </c>
      <c r="D81" s="124">
        <v>2007</v>
      </c>
      <c r="E81" s="150" t="str">
        <f>IF( $D81=0, "", IF( AND($D81&lt;=Prehledy!$K$3,$D81&gt;=Prehledy!$L$3),"U17,U19",  IF( AND($D81&lt;=Prehledy!$K$4,$D81&gt;=Prehledy!$L$4), "U15",  IF( AND($D81&lt;=Prehledy!$K$5, $D81&gt;=Prehledy!$L$5), "U13","U11"))))</f>
        <v>U17,U19</v>
      </c>
      <c r="F81" s="117"/>
      <c r="G81" s="193">
        <v>0</v>
      </c>
      <c r="H81" s="116" t="str">
        <f>IF(OR(ISNA(MATCH(A81,divize!$AM$24:'divize'!$AM$292,0)), ISBLANK(INDEX(divize!$AN$24:'divize'!$AN$292,MATCH(A81,divize!$AM$24:'divize'!$AM$292,0)) )), "",   INDEX(divize!$AN$24:'divize'!$AN$292,MATCH(A81,divize!$AM$24:'divize'!$AM$292,0)) )</f>
        <v/>
      </c>
      <c r="I81" s="149"/>
      <c r="J81" s="131"/>
      <c r="K81">
        <f>IF(AND($F81="x",LEN(H81)&gt;0), IF(H81&lt;=44, GETPIVOTDATA("St. Č",Prehledy!$A$6)-H81+1, IF(H81&lt;=48,GETPIVOTDATA("St. Č",Prehledy!$A$6)-44,IF(H81&lt;=56,GETPIVOTDATA("St. Č",Prehledy!$A$6)-48,IF(H81&lt;=72,GETPIVOTDATA("St. Č",Prehledy!$A$6)-56,GETPIVOTDATA("St. Č",Prehledy!$A$6)-72 ) )  )  ),0)</f>
        <v>0</v>
      </c>
      <c r="M81">
        <f t="shared" si="8"/>
        <v>0.08</v>
      </c>
      <c r="N81" t="str">
        <f t="shared" si="9"/>
        <v/>
      </c>
      <c r="O81">
        <f t="shared" si="10"/>
        <v>0</v>
      </c>
      <c r="P81" t="str">
        <f t="shared" si="11"/>
        <v/>
      </c>
    </row>
    <row r="82" spans="1:16" ht="14.25" hidden="1">
      <c r="A82" s="146">
        <v>81</v>
      </c>
      <c r="B82" s="147" t="s">
        <v>98</v>
      </c>
      <c r="C82" s="147" t="s">
        <v>69</v>
      </c>
      <c r="D82" s="124">
        <v>2007</v>
      </c>
      <c r="E82" s="150" t="str">
        <f>IF( $D82=0, "", IF( AND($D82&lt;=Prehledy!$K$3,$D82&gt;=Prehledy!$L$3),"U17,U19",  IF( AND($D82&lt;=Prehledy!$K$4,$D82&gt;=Prehledy!$L$4), "U15",  IF( AND($D82&lt;=Prehledy!$K$5, $D82&gt;=Prehledy!$L$5), "U13","U11"))))</f>
        <v>U17,U19</v>
      </c>
      <c r="F82" s="117"/>
      <c r="G82" s="193">
        <v>0</v>
      </c>
      <c r="H82" s="116" t="str">
        <f>IF(OR(ISNA(MATCH(A82,divize!$AM$24:'divize'!$AM$292,0)), ISBLANK(INDEX(divize!$AN$24:'divize'!$AN$292,MATCH(A82,divize!$AM$24:'divize'!$AM$292,0)) )), "",   INDEX(divize!$AN$24:'divize'!$AN$292,MATCH(A82,divize!$AM$24:'divize'!$AM$292,0)) )</f>
        <v/>
      </c>
      <c r="I82" s="149"/>
      <c r="J82" s="131"/>
      <c r="K82">
        <f>IF(AND($F82="x",LEN(H82)&gt;0), IF(H82&lt;=44, GETPIVOTDATA("St. Č",Prehledy!$A$6)-H82+1, IF(H82&lt;=48,GETPIVOTDATA("St. Č",Prehledy!$A$6)-44,IF(H82&lt;=56,GETPIVOTDATA("St. Č",Prehledy!$A$6)-48,IF(H82&lt;=72,GETPIVOTDATA("St. Č",Prehledy!$A$6)-56,GETPIVOTDATA("St. Č",Prehledy!$A$6)-72 ) )  )  ),0)</f>
        <v>0</v>
      </c>
      <c r="M82">
        <f t="shared" si="8"/>
        <v>8.1000000000000003E-2</v>
      </c>
      <c r="N82" t="str">
        <f t="shared" si="9"/>
        <v/>
      </c>
      <c r="O82">
        <f t="shared" si="10"/>
        <v>0</v>
      </c>
      <c r="P82" t="str">
        <f t="shared" si="11"/>
        <v/>
      </c>
    </row>
    <row r="83" spans="1:16" ht="14.25">
      <c r="A83" s="146">
        <v>82</v>
      </c>
      <c r="B83" s="147" t="s">
        <v>153</v>
      </c>
      <c r="C83" s="147" t="s">
        <v>80</v>
      </c>
      <c r="D83" s="124">
        <v>2008</v>
      </c>
      <c r="E83" s="150" t="str">
        <f>IF( $D83=0, "", IF( AND($D83&lt;=Prehledy!$K$3,$D83&gt;=Prehledy!$L$3),"U17,U19",  IF( AND($D83&lt;=Prehledy!$K$4,$D83&gt;=Prehledy!$L$4), "U15",  IF( AND($D83&lt;=Prehledy!$K$5, $D83&gt;=Prehledy!$L$5), "U13","U11"))))</f>
        <v>U17,U19</v>
      </c>
      <c r="F83" s="117" t="s">
        <v>64</v>
      </c>
      <c r="G83" s="193">
        <v>0</v>
      </c>
      <c r="H83" s="116">
        <f>IF(OR(ISNA(MATCH(A83,divize!$AM$24:'divize'!$AM$292,0)), ISBLANK(INDEX(divize!$AN$24:'divize'!$AN$292,MATCH(A83,divize!$AM$24:'divize'!$AM$292,0)) )), "",   INDEX(divize!$AN$24:'divize'!$AN$292,MATCH(A83,divize!$AM$24:'divize'!$AM$292,0)) )</f>
        <v>13</v>
      </c>
      <c r="I83" s="149"/>
      <c r="J83" s="131"/>
      <c r="K83">
        <f>IF(AND($F83="x",LEN(H83)&gt;0), IF(H83&lt;=44, GETPIVOTDATA("St. Č",Prehledy!$A$6)-H83+1, IF(H83&lt;=48,GETPIVOTDATA("St. Č",Prehledy!$A$6)-44,IF(H83&lt;=56,GETPIVOTDATA("St. Č",Prehledy!$A$6)-48,IF(H83&lt;=72,GETPIVOTDATA("St. Č",Prehledy!$A$6)-56,GETPIVOTDATA("St. Č",Prehledy!$A$6)-72 ) )  )  ),0)</f>
        <v>57</v>
      </c>
      <c r="M83">
        <f t="shared" si="8"/>
        <v>57.082000000000001</v>
      </c>
      <c r="N83">
        <f t="shared" si="9"/>
        <v>13</v>
      </c>
      <c r="O83">
        <f t="shared" si="10"/>
        <v>57</v>
      </c>
      <c r="P83">
        <f t="shared" si="11"/>
        <v>13</v>
      </c>
    </row>
    <row r="84" spans="1:16" ht="14.25">
      <c r="A84" s="146">
        <v>83</v>
      </c>
      <c r="B84" s="147" t="s">
        <v>74</v>
      </c>
      <c r="C84" s="147" t="s">
        <v>70</v>
      </c>
      <c r="D84" s="124">
        <v>2008</v>
      </c>
      <c r="E84" s="150" t="str">
        <f>IF( $D84=0, "", IF( AND($D84&lt;=Prehledy!$K$3,$D84&gt;=Prehledy!$L$3),"U17,U19",  IF( AND($D84&lt;=Prehledy!$K$4,$D84&gt;=Prehledy!$L$4), "U15",  IF( AND($D84&lt;=Prehledy!$K$5, $D84&gt;=Prehledy!$L$5), "U13","U11"))))</f>
        <v>U17,U19</v>
      </c>
      <c r="F84" s="117" t="s">
        <v>64</v>
      </c>
      <c r="G84" s="193">
        <v>0</v>
      </c>
      <c r="H84" s="116">
        <f>IF(OR(ISNA(MATCH(A84,divize!$AM$24:'divize'!$AM$292,0)), ISBLANK(INDEX(divize!$AN$24:'divize'!$AN$292,MATCH(A84,divize!$AM$24:'divize'!$AM$292,0)) )), "",   INDEX(divize!$AN$24:'divize'!$AN$292,MATCH(A84,divize!$AM$24:'divize'!$AM$292,0)) )</f>
        <v>2</v>
      </c>
      <c r="I84" s="149"/>
      <c r="J84" s="131"/>
      <c r="K84">
        <f>IF(AND($F84="x",LEN(H84)&gt;0), IF(H84&lt;=44, GETPIVOTDATA("St. Č",Prehledy!$A$6)-H84+1, IF(H84&lt;=48,GETPIVOTDATA("St. Č",Prehledy!$A$6)-44,IF(H84&lt;=56,GETPIVOTDATA("St. Č",Prehledy!$A$6)-48,IF(H84&lt;=72,GETPIVOTDATA("St. Č",Prehledy!$A$6)-56,GETPIVOTDATA("St. Č",Prehledy!$A$6)-72 ) )  )  ),0)</f>
        <v>68</v>
      </c>
      <c r="M84">
        <f t="shared" si="8"/>
        <v>68.082999999999998</v>
      </c>
      <c r="N84">
        <f t="shared" si="9"/>
        <v>2</v>
      </c>
      <c r="O84">
        <f t="shared" si="10"/>
        <v>68</v>
      </c>
      <c r="P84">
        <f t="shared" si="11"/>
        <v>2</v>
      </c>
    </row>
    <row r="85" spans="1:16" ht="14.25" hidden="1">
      <c r="A85" s="146">
        <v>84</v>
      </c>
      <c r="B85" s="147" t="s">
        <v>132</v>
      </c>
      <c r="C85" s="147" t="s">
        <v>80</v>
      </c>
      <c r="D85" s="124">
        <v>2008</v>
      </c>
      <c r="E85" s="150" t="str">
        <f>IF( $D85=0, "", IF( AND($D85&lt;=Prehledy!$K$3,$D85&gt;=Prehledy!$L$3),"U17,U19",  IF( AND($D85&lt;=Prehledy!$K$4,$D85&gt;=Prehledy!$L$4), "U15",  IF( AND($D85&lt;=Prehledy!$K$5, $D85&gt;=Prehledy!$L$5), "U13","U11"))))</f>
        <v>U17,U19</v>
      </c>
      <c r="F85" s="117"/>
      <c r="G85" s="193">
        <v>0</v>
      </c>
      <c r="H85" s="116" t="str">
        <f>IF(OR(ISNA(MATCH(A85,divize!$AM$24:'divize'!$AM$292,0)), ISBLANK(INDEX(divize!$AN$24:'divize'!$AN$292,MATCH(A85,divize!$AM$24:'divize'!$AM$292,0)) )), "",   INDEX(divize!$AN$24:'divize'!$AN$292,MATCH(A85,divize!$AM$24:'divize'!$AM$292,0)) )</f>
        <v/>
      </c>
      <c r="I85" s="149"/>
      <c r="J85" s="131"/>
      <c r="K85">
        <f>IF(AND($F85="x",LEN(H85)&gt;0), IF(H85&lt;=44, GETPIVOTDATA("St. Č",Prehledy!$A$6)-H85+1, IF(H85&lt;=48,GETPIVOTDATA("St. Č",Prehledy!$A$6)-44,IF(H85&lt;=56,GETPIVOTDATA("St. Č",Prehledy!$A$6)-48,IF(H85&lt;=72,GETPIVOTDATA("St. Č",Prehledy!$A$6)-56,GETPIVOTDATA("St. Č",Prehledy!$A$6)-72 ) )  )  ),0)</f>
        <v>0</v>
      </c>
      <c r="M85">
        <f t="shared" si="8"/>
        <v>8.4000000000000005E-2</v>
      </c>
      <c r="N85" t="str">
        <f t="shared" si="9"/>
        <v/>
      </c>
      <c r="O85">
        <f t="shared" si="10"/>
        <v>0</v>
      </c>
      <c r="P85" t="str">
        <f t="shared" si="11"/>
        <v/>
      </c>
    </row>
    <row r="86" spans="1:16" ht="14.25" hidden="1">
      <c r="A86" s="146">
        <v>85</v>
      </c>
      <c r="B86" s="147" t="s">
        <v>89</v>
      </c>
      <c r="C86" s="147" t="s">
        <v>70</v>
      </c>
      <c r="D86" s="124">
        <v>2008</v>
      </c>
      <c r="E86" s="150" t="str">
        <f>IF( $D86=0, "", IF( AND($D86&lt;=Prehledy!$K$3,$D86&gt;=Prehledy!$L$3),"U17,U19",  IF( AND($D86&lt;=Prehledy!$K$4,$D86&gt;=Prehledy!$L$4), "U15",  IF( AND($D86&lt;=Prehledy!$K$5, $D86&gt;=Prehledy!$L$5), "U13","U11"))))</f>
        <v>U17,U19</v>
      </c>
      <c r="F86" s="117"/>
      <c r="G86" s="193">
        <v>0</v>
      </c>
      <c r="H86" s="116" t="str">
        <f>IF(OR(ISNA(MATCH(A86,divize!$AM$24:'divize'!$AM$292,0)), ISBLANK(INDEX(divize!$AN$24:'divize'!$AN$292,MATCH(A86,divize!$AM$24:'divize'!$AM$292,0)) )), "",   INDEX(divize!$AN$24:'divize'!$AN$292,MATCH(A86,divize!$AM$24:'divize'!$AM$292,0)) )</f>
        <v/>
      </c>
      <c r="I86" s="149"/>
      <c r="J86" s="131"/>
      <c r="K86">
        <f>IF(AND($F86="x",LEN(H86)&gt;0), IF(H86&lt;=44, GETPIVOTDATA("St. Č",Prehledy!$A$6)-H86+1, IF(H86&lt;=48,GETPIVOTDATA("St. Č",Prehledy!$A$6)-44,IF(H86&lt;=56,GETPIVOTDATA("St. Č",Prehledy!$A$6)-48,IF(H86&lt;=72,GETPIVOTDATA("St. Č",Prehledy!$A$6)-56,GETPIVOTDATA("St. Č",Prehledy!$A$6)-72 ) )  )  ),0)</f>
        <v>0</v>
      </c>
      <c r="M86">
        <f t="shared" si="8"/>
        <v>8.5000000000000006E-2</v>
      </c>
      <c r="N86" t="str">
        <f t="shared" si="9"/>
        <v/>
      </c>
      <c r="O86">
        <f t="shared" si="10"/>
        <v>0</v>
      </c>
      <c r="P86" t="str">
        <f t="shared" si="11"/>
        <v/>
      </c>
    </row>
    <row r="87" spans="1:16" ht="14.25" hidden="1">
      <c r="A87" s="146">
        <v>86</v>
      </c>
      <c r="B87" s="147" t="s">
        <v>113</v>
      </c>
      <c r="C87" s="147" t="s">
        <v>69</v>
      </c>
      <c r="D87" s="124">
        <v>2008</v>
      </c>
      <c r="E87" s="150" t="str">
        <f>IF( $D87=0, "", IF( AND($D87&lt;=Prehledy!$K$3,$D87&gt;=Prehledy!$L$3),"U17,U19",  IF( AND($D87&lt;=Prehledy!$K$4,$D87&gt;=Prehledy!$L$4), "U15",  IF( AND($D87&lt;=Prehledy!$K$5, $D87&gt;=Prehledy!$L$5), "U13","U11"))))</f>
        <v>U17,U19</v>
      </c>
      <c r="F87" s="117"/>
      <c r="G87" s="193">
        <v>0</v>
      </c>
      <c r="H87" s="116" t="str">
        <f>IF(OR(ISNA(MATCH(A87,divize!$AM$24:'divize'!$AM$292,0)), ISBLANK(INDEX(divize!$AN$24:'divize'!$AN$292,MATCH(A87,divize!$AM$24:'divize'!$AM$292,0)) )), "",   INDEX(divize!$AN$24:'divize'!$AN$292,MATCH(A87,divize!$AM$24:'divize'!$AM$292,0)) )</f>
        <v/>
      </c>
      <c r="I87" s="149"/>
      <c r="J87" s="131"/>
      <c r="K87">
        <f>IF(AND($F87="x",LEN(H87)&gt;0), IF(H87&lt;=44, GETPIVOTDATA("St. Č",Prehledy!$A$6)-H87+1, IF(H87&lt;=48,GETPIVOTDATA("St. Č",Prehledy!$A$6)-44,IF(H87&lt;=56,GETPIVOTDATA("St. Č",Prehledy!$A$6)-48,IF(H87&lt;=72,GETPIVOTDATA("St. Č",Prehledy!$A$6)-56,GETPIVOTDATA("St. Č",Prehledy!$A$6)-72 ) )  )  ),0)</f>
        <v>0</v>
      </c>
      <c r="M87">
        <f t="shared" si="8"/>
        <v>8.5999999999999993E-2</v>
      </c>
      <c r="N87" t="str">
        <f t="shared" si="9"/>
        <v/>
      </c>
      <c r="O87">
        <f t="shared" si="10"/>
        <v>0</v>
      </c>
      <c r="P87" t="str">
        <f t="shared" si="11"/>
        <v/>
      </c>
    </row>
    <row r="88" spans="1:16" ht="14.25" hidden="1">
      <c r="A88" s="146">
        <v>87</v>
      </c>
      <c r="B88" s="147" t="s">
        <v>103</v>
      </c>
      <c r="C88" s="147" t="s">
        <v>70</v>
      </c>
      <c r="D88" s="124">
        <v>2008</v>
      </c>
      <c r="E88" s="150" t="str">
        <f>IF( $D88=0, "", IF( AND($D88&lt;=Prehledy!$K$3,$D88&gt;=Prehledy!$L$3),"U17,U19",  IF( AND($D88&lt;=Prehledy!$K$4,$D88&gt;=Prehledy!$L$4), "U15",  IF( AND($D88&lt;=Prehledy!$K$5, $D88&gt;=Prehledy!$L$5), "U13","U11"))))</f>
        <v>U17,U19</v>
      </c>
      <c r="F88" s="117"/>
      <c r="G88" s="193">
        <v>0</v>
      </c>
      <c r="H88" s="116" t="str">
        <f>IF(OR(ISNA(MATCH(A88,divize!$AM$24:'divize'!$AM$292,0)), ISBLANK(INDEX(divize!$AN$24:'divize'!$AN$292,MATCH(A88,divize!$AM$24:'divize'!$AM$292,0)) )), "",   INDEX(divize!$AN$24:'divize'!$AN$292,MATCH(A88,divize!$AM$24:'divize'!$AM$292,0)) )</f>
        <v/>
      </c>
      <c r="I88" s="149"/>
      <c r="J88" s="131"/>
      <c r="K88">
        <f>IF(AND($F88="x",LEN(H88)&gt;0), IF(H88&lt;=44, GETPIVOTDATA("St. Č",Prehledy!$A$6)-H88+1, IF(H88&lt;=48,GETPIVOTDATA("St. Č",Prehledy!$A$6)-44,IF(H88&lt;=56,GETPIVOTDATA("St. Č",Prehledy!$A$6)-48,IF(H88&lt;=72,GETPIVOTDATA("St. Č",Prehledy!$A$6)-56,GETPIVOTDATA("St. Č",Prehledy!$A$6)-72 ) )  )  ),0)</f>
        <v>0</v>
      </c>
      <c r="M88">
        <f t="shared" si="8"/>
        <v>8.6999999999999994E-2</v>
      </c>
      <c r="N88" t="str">
        <f t="shared" si="9"/>
        <v/>
      </c>
      <c r="O88">
        <f t="shared" si="10"/>
        <v>0</v>
      </c>
      <c r="P88" t="str">
        <f t="shared" si="11"/>
        <v/>
      </c>
    </row>
    <row r="89" spans="1:16" ht="14.25" hidden="1">
      <c r="A89" s="146">
        <v>88</v>
      </c>
      <c r="B89" s="147" t="s">
        <v>85</v>
      </c>
      <c r="C89" s="147" t="s">
        <v>70</v>
      </c>
      <c r="D89" s="124">
        <v>2008</v>
      </c>
      <c r="E89" s="150" t="str">
        <f>IF( $D89=0, "", IF( AND($D89&lt;=Prehledy!$K$3,$D89&gt;=Prehledy!$L$3),"U17,U19",  IF( AND($D89&lt;=Prehledy!$K$4,$D89&gt;=Prehledy!$L$4), "U15",  IF( AND($D89&lt;=Prehledy!$K$5, $D89&gt;=Prehledy!$L$5), "U13","U11"))))</f>
        <v>U17,U19</v>
      </c>
      <c r="F89" s="117"/>
      <c r="G89" s="193">
        <v>0</v>
      </c>
      <c r="H89" s="116" t="str">
        <f>IF(OR(ISNA(MATCH(A89,divize!$AM$24:'divize'!$AM$292,0)), ISBLANK(INDEX(divize!$AN$24:'divize'!$AN$292,MATCH(A89,divize!$AM$24:'divize'!$AM$292,0)) )), "",   INDEX(divize!$AN$24:'divize'!$AN$292,MATCH(A89,divize!$AM$24:'divize'!$AM$292,0)) )</f>
        <v/>
      </c>
      <c r="I89" s="149"/>
      <c r="J89" s="131"/>
      <c r="K89">
        <f>IF(AND($F89="x",LEN(H89)&gt;0), IF(H89&lt;=44, GETPIVOTDATA("St. Č",Prehledy!$A$6)-H89+1, IF(H89&lt;=48,GETPIVOTDATA("St. Č",Prehledy!$A$6)-44,IF(H89&lt;=56,GETPIVOTDATA("St. Č",Prehledy!$A$6)-48,IF(H89&lt;=72,GETPIVOTDATA("St. Č",Prehledy!$A$6)-56,GETPIVOTDATA("St. Č",Prehledy!$A$6)-72 ) )  )  ),0)</f>
        <v>0</v>
      </c>
      <c r="M89">
        <f t="shared" si="8"/>
        <v>8.7999999999999995E-2</v>
      </c>
      <c r="N89" t="str">
        <f t="shared" si="9"/>
        <v/>
      </c>
      <c r="O89">
        <f t="shared" si="10"/>
        <v>0</v>
      </c>
      <c r="P89" t="str">
        <f t="shared" si="11"/>
        <v/>
      </c>
    </row>
    <row r="90" spans="1:16" ht="14.25" hidden="1">
      <c r="A90" s="146">
        <v>89</v>
      </c>
      <c r="B90" s="147" t="s">
        <v>83</v>
      </c>
      <c r="C90" s="147" t="s">
        <v>69</v>
      </c>
      <c r="D90" s="124">
        <v>2008</v>
      </c>
      <c r="E90" s="150" t="str">
        <f>IF( $D90=0, "", IF( AND($D90&lt;=Prehledy!$K$3,$D90&gt;=Prehledy!$L$3),"U17,U19",  IF( AND($D90&lt;=Prehledy!$K$4,$D90&gt;=Prehledy!$L$4), "U15",  IF( AND($D90&lt;=Prehledy!$K$5, $D90&gt;=Prehledy!$L$5), "U13","U11"))))</f>
        <v>U17,U19</v>
      </c>
      <c r="F90" s="117"/>
      <c r="G90" s="193">
        <v>0</v>
      </c>
      <c r="H90" s="116" t="str">
        <f>IF(OR(ISNA(MATCH(A90,divize!$AM$24:'divize'!$AM$292,0)), ISBLANK(INDEX(divize!$AN$24:'divize'!$AN$292,MATCH(A90,divize!$AM$24:'divize'!$AM$292,0)) )), "",   INDEX(divize!$AN$24:'divize'!$AN$292,MATCH(A90,divize!$AM$24:'divize'!$AM$292,0)) )</f>
        <v/>
      </c>
      <c r="I90" s="149"/>
      <c r="J90" s="131"/>
      <c r="K90">
        <f>IF(AND($F90="x",LEN(H90)&gt;0), IF(H90&lt;=44, GETPIVOTDATA("St. Č",Prehledy!$A$6)-H90+1, IF(H90&lt;=48,GETPIVOTDATA("St. Č",Prehledy!$A$6)-44,IF(H90&lt;=56,GETPIVOTDATA("St. Č",Prehledy!$A$6)-48,IF(H90&lt;=72,GETPIVOTDATA("St. Č",Prehledy!$A$6)-56,GETPIVOTDATA("St. Č",Prehledy!$A$6)-72 ) )  )  ),0)</f>
        <v>0</v>
      </c>
      <c r="M90">
        <f t="shared" si="8"/>
        <v>8.8999999999999996E-2</v>
      </c>
      <c r="N90" t="str">
        <f t="shared" si="9"/>
        <v/>
      </c>
      <c r="O90">
        <f t="shared" si="10"/>
        <v>0</v>
      </c>
      <c r="P90" t="str">
        <f t="shared" si="11"/>
        <v/>
      </c>
    </row>
    <row r="91" spans="1:16" ht="14.25" hidden="1">
      <c r="A91" s="146">
        <v>90</v>
      </c>
      <c r="B91" s="147" t="s">
        <v>205</v>
      </c>
      <c r="C91" s="147" t="s">
        <v>68</v>
      </c>
      <c r="D91" s="124">
        <v>2008</v>
      </c>
      <c r="E91" s="150" t="str">
        <f>IF( $D91=0, "", IF( AND($D91&lt;=Prehledy!$K$3,$D91&gt;=Prehledy!$L$3),"U17,U19",  IF( AND($D91&lt;=Prehledy!$K$4,$D91&gt;=Prehledy!$L$4), "U15",  IF( AND($D91&lt;=Prehledy!$K$5, $D91&gt;=Prehledy!$L$5), "U13","U11"))))</f>
        <v>U17,U19</v>
      </c>
      <c r="F91" s="117"/>
      <c r="G91" s="193">
        <v>0</v>
      </c>
      <c r="H91" s="116" t="str">
        <f>IF(OR(ISNA(MATCH(A91,divize!$AM$24:'divize'!$AM$292,0)), ISBLANK(INDEX(divize!$AN$24:'divize'!$AN$292,MATCH(A91,divize!$AM$24:'divize'!$AM$292,0)) )), "",   INDEX(divize!$AN$24:'divize'!$AN$292,MATCH(A91,divize!$AM$24:'divize'!$AM$292,0)) )</f>
        <v/>
      </c>
      <c r="I91" s="149"/>
      <c r="J91" s="131"/>
      <c r="K91">
        <f>IF(AND($F91="x",LEN(H91)&gt;0), IF(H91&lt;=44, GETPIVOTDATA("St. Č",Prehledy!$A$6)-H91+1, IF(H91&lt;=48,GETPIVOTDATA("St. Č",Prehledy!$A$6)-44,IF(H91&lt;=56,GETPIVOTDATA("St. Č",Prehledy!$A$6)-48,IF(H91&lt;=72,GETPIVOTDATA("St. Č",Prehledy!$A$6)-56,GETPIVOTDATA("St. Č",Prehledy!$A$6)-72 ) )  )  ),0)</f>
        <v>0</v>
      </c>
      <c r="M91">
        <f t="shared" si="8"/>
        <v>0.09</v>
      </c>
      <c r="N91" t="str">
        <f t="shared" si="9"/>
        <v/>
      </c>
      <c r="O91">
        <f t="shared" si="10"/>
        <v>0</v>
      </c>
      <c r="P91" t="str">
        <f t="shared" si="11"/>
        <v/>
      </c>
    </row>
    <row r="92" spans="1:16" ht="14.25">
      <c r="A92" s="146">
        <v>91</v>
      </c>
      <c r="B92" s="147" t="s">
        <v>127</v>
      </c>
      <c r="C92" s="147" t="s">
        <v>70</v>
      </c>
      <c r="D92" s="124">
        <v>2008</v>
      </c>
      <c r="E92" s="150" t="str">
        <f>IF( $D92=0, "", IF( AND($D92&lt;=Prehledy!$K$3,$D92&gt;=Prehledy!$L$3),"U17,U19",  IF( AND($D92&lt;=Prehledy!$K$4,$D92&gt;=Prehledy!$L$4), "U15",  IF( AND($D92&lt;=Prehledy!$K$5, $D92&gt;=Prehledy!$L$5), "U13","U11"))))</f>
        <v>U17,U19</v>
      </c>
      <c r="F92" s="117" t="s">
        <v>64</v>
      </c>
      <c r="G92" s="193">
        <v>0</v>
      </c>
      <c r="H92" s="116">
        <f>IF(OR(ISNA(MATCH(A92,divize!$AM$24:'divize'!$AM$292,0)), ISBLANK(INDEX(divize!$AN$24:'divize'!$AN$292,MATCH(A92,divize!$AM$24:'divize'!$AM$292,0)) )), "",   INDEX(divize!$AN$24:'divize'!$AN$292,MATCH(A92,divize!$AM$24:'divize'!$AM$292,0)) )</f>
        <v>45</v>
      </c>
      <c r="I92" s="149"/>
      <c r="J92" s="131"/>
      <c r="K92">
        <f>IF(AND($F92="x",LEN(H92)&gt;0), IF(H92&lt;=44, GETPIVOTDATA("St. Č",Prehledy!$A$6)-H92+1, IF(H92&lt;=48,GETPIVOTDATA("St. Č",Prehledy!$A$6)-44,IF(H92&lt;=56,GETPIVOTDATA("St. Č",Prehledy!$A$6)-48,IF(H92&lt;=72,GETPIVOTDATA("St. Č",Prehledy!$A$6)-56,GETPIVOTDATA("St. Č",Prehledy!$A$6)-72 ) )  )  ),0)</f>
        <v>25</v>
      </c>
      <c r="M92">
        <f t="shared" si="8"/>
        <v>25.091000000000001</v>
      </c>
      <c r="N92">
        <f t="shared" si="9"/>
        <v>46</v>
      </c>
      <c r="O92">
        <f t="shared" si="10"/>
        <v>25</v>
      </c>
      <c r="P92">
        <f t="shared" si="11"/>
        <v>45</v>
      </c>
    </row>
    <row r="93" spans="1:16" ht="14.25">
      <c r="A93" s="146">
        <v>92</v>
      </c>
      <c r="B93" s="147" t="s">
        <v>252</v>
      </c>
      <c r="C93" s="147" t="s">
        <v>251</v>
      </c>
      <c r="D93" s="124">
        <v>2008</v>
      </c>
      <c r="E93" s="150" t="str">
        <f>IF( $D93=0, "", IF( AND($D93&lt;=Prehledy!$K$3,$D93&gt;=Prehledy!$L$3),"U17,U19",  IF( AND($D93&lt;=Prehledy!$K$4,$D93&gt;=Prehledy!$L$4), "U15",  IF( AND($D93&lt;=Prehledy!$K$5, $D93&gt;=Prehledy!$L$5), "U13","U11"))))</f>
        <v>U17,U19</v>
      </c>
      <c r="F93" s="117" t="s">
        <v>64</v>
      </c>
      <c r="G93" s="193">
        <v>0</v>
      </c>
      <c r="H93" s="116">
        <f>IF(OR(ISNA(MATCH(A93,divize!$AM$24:'divize'!$AM$292,0)), ISBLANK(INDEX(divize!$AN$24:'divize'!$AN$292,MATCH(A93,divize!$AM$24:'divize'!$AM$292,0)) )), "",   INDEX(divize!$AN$24:'divize'!$AN$292,MATCH(A93,divize!$AM$24:'divize'!$AM$292,0)) )</f>
        <v>44</v>
      </c>
      <c r="I93" s="149"/>
      <c r="J93" s="131"/>
      <c r="K93">
        <f>IF(AND($F93="x",LEN(H93)&gt;0), IF(H93&lt;=44, GETPIVOTDATA("St. Č",Prehledy!$A$6)-H93+1, IF(H93&lt;=48,GETPIVOTDATA("St. Č",Prehledy!$A$6)-44,IF(H93&lt;=56,GETPIVOTDATA("St. Č",Prehledy!$A$6)-48,IF(H93&lt;=72,GETPIVOTDATA("St. Č",Prehledy!$A$6)-56,GETPIVOTDATA("St. Č",Prehledy!$A$6)-72 ) )  )  ),0)</f>
        <v>26</v>
      </c>
      <c r="M93">
        <f t="shared" si="8"/>
        <v>26.091999999999999</v>
      </c>
      <c r="N93">
        <f t="shared" si="9"/>
        <v>44</v>
      </c>
      <c r="O93">
        <f t="shared" si="10"/>
        <v>26</v>
      </c>
      <c r="P93">
        <f t="shared" si="11"/>
        <v>44</v>
      </c>
    </row>
    <row r="94" spans="1:16" ht="14.25" hidden="1">
      <c r="A94" s="146">
        <v>93</v>
      </c>
      <c r="B94" s="147" t="s">
        <v>67</v>
      </c>
      <c r="C94" s="147" t="s">
        <v>69</v>
      </c>
      <c r="D94" s="124">
        <v>2009</v>
      </c>
      <c r="E94" s="150" t="str">
        <f>IF( $D94=0, "", IF( AND($D94&lt;=Prehledy!$K$3,$D94&gt;=Prehledy!$L$3),"U17,U19",  IF( AND($D94&lt;=Prehledy!$K$4,$D94&gt;=Prehledy!$L$4), "U15",  IF( AND($D94&lt;=Prehledy!$K$5, $D94&gt;=Prehledy!$L$5), "U13","U11"))))</f>
        <v>U15</v>
      </c>
      <c r="F94" s="117"/>
      <c r="G94" s="193">
        <v>0</v>
      </c>
      <c r="H94" s="116" t="str">
        <f>IF(OR(ISNA(MATCH(A94,divize!$AM$24:'divize'!$AM$292,0)), ISBLANK(INDEX(divize!$AN$24:'divize'!$AN$292,MATCH(A94,divize!$AM$24:'divize'!$AM$292,0)) )), "",   INDEX(divize!$AN$24:'divize'!$AN$292,MATCH(A94,divize!$AM$24:'divize'!$AM$292,0)) )</f>
        <v/>
      </c>
      <c r="I94" s="149"/>
      <c r="J94" s="131"/>
      <c r="K94">
        <f>IF(AND($F94="x",LEN(H94)&gt;0), IF(H94&lt;=44, GETPIVOTDATA("St. Č",Prehledy!$A$6)-H94+1, IF(H94&lt;=48,GETPIVOTDATA("St. Č",Prehledy!$A$6)-44,IF(H94&lt;=56,GETPIVOTDATA("St. Č",Prehledy!$A$6)-48,IF(H94&lt;=72,GETPIVOTDATA("St. Č",Prehledy!$A$6)-56,GETPIVOTDATA("St. Č",Prehledy!$A$6)-72 ) )  )  ),0)</f>
        <v>0</v>
      </c>
      <c r="M94">
        <f t="shared" si="8"/>
        <v>9.2999999999999999E-2</v>
      </c>
      <c r="N94" t="str">
        <f t="shared" si="9"/>
        <v/>
      </c>
      <c r="O94">
        <f t="shared" si="10"/>
        <v>0</v>
      </c>
      <c r="P94" t="str">
        <f t="shared" si="11"/>
        <v/>
      </c>
    </row>
    <row r="95" spans="1:16" ht="14.25" hidden="1">
      <c r="A95" s="146">
        <v>94</v>
      </c>
      <c r="B95" s="147" t="s">
        <v>123</v>
      </c>
      <c r="C95" s="147" t="s">
        <v>69</v>
      </c>
      <c r="D95" s="124">
        <v>2009</v>
      </c>
      <c r="E95" s="150" t="str">
        <f>IF( $D95=0, "", IF( AND($D95&lt;=Prehledy!$K$3,$D95&gt;=Prehledy!$L$3),"U17,U19",  IF( AND($D95&lt;=Prehledy!$K$4,$D95&gt;=Prehledy!$L$4), "U15",  IF( AND($D95&lt;=Prehledy!$K$5, $D95&gt;=Prehledy!$L$5), "U13","U11"))))</f>
        <v>U15</v>
      </c>
      <c r="F95" s="117"/>
      <c r="G95" s="193">
        <v>0</v>
      </c>
      <c r="H95" s="116" t="str">
        <f>IF(OR(ISNA(MATCH(A95,divize!$AM$24:'divize'!$AM$292,0)), ISBLANK(INDEX(divize!$AN$24:'divize'!$AN$292,MATCH(A95,divize!$AM$24:'divize'!$AM$292,0)) )), "",   INDEX(divize!$AN$24:'divize'!$AN$292,MATCH(A95,divize!$AM$24:'divize'!$AM$292,0)) )</f>
        <v/>
      </c>
      <c r="I95" s="149"/>
      <c r="J95" s="131"/>
      <c r="K95">
        <f>IF(AND($F95="x",LEN(H95)&gt;0), IF(H95&lt;=44, GETPIVOTDATA("St. Č",Prehledy!$A$6)-H95+1, IF(H95&lt;=48,GETPIVOTDATA("St. Č",Prehledy!$A$6)-44,IF(H95&lt;=56,GETPIVOTDATA("St. Č",Prehledy!$A$6)-48,IF(H95&lt;=72,GETPIVOTDATA("St. Č",Prehledy!$A$6)-56,GETPIVOTDATA("St. Č",Prehledy!$A$6)-72 ) )  )  ),0)</f>
        <v>0</v>
      </c>
      <c r="M95">
        <f t="shared" si="8"/>
        <v>9.4E-2</v>
      </c>
      <c r="N95" t="str">
        <f t="shared" si="9"/>
        <v/>
      </c>
      <c r="O95">
        <f t="shared" si="10"/>
        <v>0</v>
      </c>
      <c r="P95" t="str">
        <f t="shared" si="11"/>
        <v/>
      </c>
    </row>
    <row r="96" spans="1:16" ht="14.25">
      <c r="A96" s="146">
        <v>95</v>
      </c>
      <c r="B96" s="147" t="s">
        <v>168</v>
      </c>
      <c r="C96" s="147" t="s">
        <v>129</v>
      </c>
      <c r="D96" s="124">
        <v>2009</v>
      </c>
      <c r="E96" s="150" t="str">
        <f>IF( $D96=0, "", IF( AND($D96&lt;=Prehledy!$K$3,$D96&gt;=Prehledy!$L$3),"U17,U19",  IF( AND($D96&lt;=Prehledy!$K$4,$D96&gt;=Prehledy!$L$4), "U15",  IF( AND($D96&lt;=Prehledy!$K$5, $D96&gt;=Prehledy!$L$5), "U13","U11"))))</f>
        <v>U15</v>
      </c>
      <c r="F96" s="117" t="s">
        <v>64</v>
      </c>
      <c r="G96" s="193">
        <v>0</v>
      </c>
      <c r="H96" s="116">
        <f>IF(OR(ISNA(MATCH(A96,divize!$AM$24:'divize'!$AM$292,0)), ISBLANK(INDEX(divize!$AN$24:'divize'!$AN$292,MATCH(A96,divize!$AM$24:'divize'!$AM$292,0)) )), "",   INDEX(divize!$AN$24:'divize'!$AN$292,MATCH(A96,divize!$AM$24:'divize'!$AM$292,0)) )</f>
        <v>42</v>
      </c>
      <c r="I96" s="149"/>
      <c r="J96" s="131"/>
      <c r="K96">
        <f>IF(AND($F96="x",LEN(H96)&gt;0), IF(H96&lt;=44, GETPIVOTDATA("St. Č",Prehledy!$A$6)-H96+1, IF(H96&lt;=48,GETPIVOTDATA("St. Č",Prehledy!$A$6)-44,IF(H96&lt;=56,GETPIVOTDATA("St. Č",Prehledy!$A$6)-48,IF(H96&lt;=72,GETPIVOTDATA("St. Č",Prehledy!$A$6)-56,GETPIVOTDATA("St. Č",Prehledy!$A$6)-72 ) )  )  ),0)</f>
        <v>28</v>
      </c>
      <c r="M96">
        <f t="shared" si="8"/>
        <v>28.094999999999999</v>
      </c>
      <c r="N96">
        <f t="shared" si="9"/>
        <v>42</v>
      </c>
      <c r="O96">
        <f t="shared" si="10"/>
        <v>28</v>
      </c>
      <c r="P96">
        <f t="shared" si="11"/>
        <v>42</v>
      </c>
    </row>
    <row r="97" spans="1:16" ht="14.25" hidden="1">
      <c r="A97" s="146">
        <v>96</v>
      </c>
      <c r="B97" s="147" t="s">
        <v>139</v>
      </c>
      <c r="C97" s="147" t="s">
        <v>80</v>
      </c>
      <c r="D97" s="124">
        <v>2009</v>
      </c>
      <c r="E97" s="150" t="str">
        <f>IF( $D97=0, "", IF( AND($D97&lt;=Prehledy!$K$3,$D97&gt;=Prehledy!$L$3),"U17,U19",  IF( AND($D97&lt;=Prehledy!$K$4,$D97&gt;=Prehledy!$L$4), "U15",  IF( AND($D97&lt;=Prehledy!$K$5, $D97&gt;=Prehledy!$L$5), "U13","U11"))))</f>
        <v>U15</v>
      </c>
      <c r="F97" s="117"/>
      <c r="G97" s="193">
        <v>0</v>
      </c>
      <c r="H97" s="116" t="str">
        <f>IF(OR(ISNA(MATCH(A97,divize!$AM$24:'divize'!$AM$292,0)), ISBLANK(INDEX(divize!$AN$24:'divize'!$AN$292,MATCH(A97,divize!$AM$24:'divize'!$AM$292,0)) )), "",   INDEX(divize!$AN$24:'divize'!$AN$292,MATCH(A97,divize!$AM$24:'divize'!$AM$292,0)) )</f>
        <v/>
      </c>
      <c r="I97" s="149"/>
      <c r="J97" s="131"/>
      <c r="K97">
        <f>IF(AND($F97="x",LEN(H97)&gt;0), IF(H97&lt;=44, GETPIVOTDATA("St. Č",Prehledy!$A$6)-H97+1, IF(H97&lt;=48,GETPIVOTDATA("St. Č",Prehledy!$A$6)-44,IF(H97&lt;=56,GETPIVOTDATA("St. Č",Prehledy!$A$6)-48,IF(H97&lt;=72,GETPIVOTDATA("St. Č",Prehledy!$A$6)-56,GETPIVOTDATA("St. Č",Prehledy!$A$6)-72 ) )  )  ),0)</f>
        <v>0</v>
      </c>
      <c r="M97">
        <f t="shared" si="8"/>
        <v>9.6000000000000002E-2</v>
      </c>
      <c r="N97" t="str">
        <f t="shared" si="9"/>
        <v/>
      </c>
      <c r="O97">
        <f t="shared" si="10"/>
        <v>0</v>
      </c>
      <c r="P97" t="str">
        <f t="shared" si="11"/>
        <v/>
      </c>
    </row>
    <row r="98" spans="1:16" ht="14.25">
      <c r="A98" s="146">
        <v>97</v>
      </c>
      <c r="B98" s="147" t="s">
        <v>234</v>
      </c>
      <c r="C98" s="147" t="s">
        <v>69</v>
      </c>
      <c r="D98" s="139">
        <v>2009</v>
      </c>
      <c r="E98" s="150" t="str">
        <f>IF( $D98=0, "", IF( AND($D98&lt;=Prehledy!$K$3,$D98&gt;=Prehledy!$L$3),"U17,U19",  IF( AND($D98&lt;=Prehledy!$K$4,$D98&gt;=Prehledy!$L$4), "U15",  IF( AND($D98&lt;=Prehledy!$K$5, $D98&gt;=Prehledy!$L$5), "U13","U11"))))</f>
        <v>U15</v>
      </c>
      <c r="F98" s="117" t="s">
        <v>64</v>
      </c>
      <c r="G98" s="193">
        <v>0</v>
      </c>
      <c r="H98" s="116">
        <f>IF(OR(ISNA(MATCH(A98,divize!$AM$24:'divize'!$AM$292,0)), ISBLANK(INDEX(divize!$AN$24:'divize'!$AN$292,MATCH(A98,divize!$AM$24:'divize'!$AM$292,0)) )), "",   INDEX(divize!$AN$24:'divize'!$AN$292,MATCH(A98,divize!$AM$24:'divize'!$AM$292,0)) )</f>
        <v>53</v>
      </c>
      <c r="I98" s="149" t="s">
        <v>235</v>
      </c>
      <c r="J98" s="131"/>
      <c r="K98">
        <f>IF(AND($F98="x",LEN(H98)&gt;0), IF(H98&lt;=44, GETPIVOTDATA("St. Č",Prehledy!$A$6)-H98+1, IF(H98&lt;=48,GETPIVOTDATA("St. Č",Prehledy!$A$6)-44,IF(H98&lt;=56,GETPIVOTDATA("St. Č",Prehledy!$A$6)-48,IF(H98&lt;=72,GETPIVOTDATA("St. Č",Prehledy!$A$6)-56,GETPIVOTDATA("St. Č",Prehledy!$A$6)-72 ) )  )  ),0)</f>
        <v>21</v>
      </c>
      <c r="M98">
        <f t="shared" ref="M98:M129" si="12">K98+L98+$A98/1000</f>
        <v>21.097000000000001</v>
      </c>
      <c r="N98">
        <f t="shared" ref="N98:N129" si="13">IF($M98&lt;1,"",  _xlfn.RANK.EQ($M98,$M$2:$M$152,0)  )</f>
        <v>50</v>
      </c>
      <c r="O98">
        <f t="shared" ref="O98:O129" si="14">K98+L98</f>
        <v>21</v>
      </c>
      <c r="P98">
        <f t="shared" ref="P98:P129" si="15">IF($O98=0,"",  _xlfn.RANK.EQ($O98,$O$2:$O$152,0)  )</f>
        <v>49</v>
      </c>
    </row>
    <row r="99" spans="1:16" ht="14.25" hidden="1">
      <c r="A99" s="146">
        <v>98</v>
      </c>
      <c r="B99" s="147" t="s">
        <v>66</v>
      </c>
      <c r="C99" s="147" t="s">
        <v>69</v>
      </c>
      <c r="D99" s="124">
        <v>2010</v>
      </c>
      <c r="E99" s="150" t="str">
        <f>IF( $D99=0, "", IF( AND($D99&lt;=Prehledy!$K$3,$D99&gt;=Prehledy!$L$3),"U17,U19",  IF( AND($D99&lt;=Prehledy!$K$4,$D99&gt;=Prehledy!$L$4), "U15",  IF( AND($D99&lt;=Prehledy!$K$5, $D99&gt;=Prehledy!$L$5), "U13","U11"))))</f>
        <v>U15</v>
      </c>
      <c r="F99" s="117"/>
      <c r="G99" s="193">
        <v>0</v>
      </c>
      <c r="H99" s="116" t="str">
        <f>IF(OR(ISNA(MATCH(A99,divize!$AM$24:'divize'!$AM$292,0)), ISBLANK(INDEX(divize!$AN$24:'divize'!$AN$292,MATCH(A99,divize!$AM$24:'divize'!$AM$292,0)) )), "",   INDEX(divize!$AN$24:'divize'!$AN$292,MATCH(A99,divize!$AM$24:'divize'!$AM$292,0)) )</f>
        <v/>
      </c>
      <c r="I99" s="149"/>
      <c r="J99" s="131"/>
      <c r="K99">
        <f>IF(AND($F99="x",LEN(H99)&gt;0), IF(H99&lt;=44, GETPIVOTDATA("St. Č",Prehledy!$A$6)-H99+1, IF(H99&lt;=48,GETPIVOTDATA("St. Č",Prehledy!$A$6)-44,IF(H99&lt;=56,GETPIVOTDATA("St. Č",Prehledy!$A$6)-48,IF(H99&lt;=72,GETPIVOTDATA("St. Č",Prehledy!$A$6)-56,GETPIVOTDATA("St. Č",Prehledy!$A$6)-72 ) )  )  ),0)</f>
        <v>0</v>
      </c>
      <c r="M99">
        <f t="shared" si="12"/>
        <v>9.8000000000000004E-2</v>
      </c>
      <c r="N99" t="str">
        <f t="shared" si="13"/>
        <v/>
      </c>
      <c r="O99">
        <f t="shared" si="14"/>
        <v>0</v>
      </c>
      <c r="P99" t="str">
        <f t="shared" si="15"/>
        <v/>
      </c>
    </row>
    <row r="100" spans="1:16" ht="14.25" hidden="1">
      <c r="A100" s="146">
        <v>99</v>
      </c>
      <c r="B100" s="147" t="s">
        <v>145</v>
      </c>
      <c r="C100" s="147" t="s">
        <v>69</v>
      </c>
      <c r="D100" s="124">
        <v>2010</v>
      </c>
      <c r="E100" s="150" t="str">
        <f>IF( $D100=0, "", IF( AND($D100&lt;=Prehledy!$K$3,$D100&gt;=Prehledy!$L$3),"U17,U19",  IF( AND($D100&lt;=Prehledy!$K$4,$D100&gt;=Prehledy!$L$4), "U15",  IF( AND($D100&lt;=Prehledy!$K$5, $D100&gt;=Prehledy!$L$5), "U13","U11"))))</f>
        <v>U15</v>
      </c>
      <c r="F100" s="117"/>
      <c r="G100" s="193">
        <v>0</v>
      </c>
      <c r="H100" s="116" t="str">
        <f>IF(OR(ISNA(MATCH(A100,divize!$AM$24:'divize'!$AM$292,0)), ISBLANK(INDEX(divize!$AN$24:'divize'!$AN$292,MATCH(A100,divize!$AM$24:'divize'!$AM$292,0)) )), "",   INDEX(divize!$AN$24:'divize'!$AN$292,MATCH(A100,divize!$AM$24:'divize'!$AM$292,0)) )</f>
        <v/>
      </c>
      <c r="I100" s="149"/>
      <c r="J100" s="131"/>
      <c r="K100">
        <f>IF(AND($F100="x",LEN(H100)&gt;0), IF(H100&lt;=44, GETPIVOTDATA("St. Č",Prehledy!$A$6)-H100+1, IF(H100&lt;=48,GETPIVOTDATA("St. Č",Prehledy!$A$6)-44,IF(H100&lt;=56,GETPIVOTDATA("St. Č",Prehledy!$A$6)-48,IF(H100&lt;=72,GETPIVOTDATA("St. Č",Prehledy!$A$6)-56,GETPIVOTDATA("St. Č",Prehledy!$A$6)-72 ) )  )  ),0)</f>
        <v>0</v>
      </c>
      <c r="M100">
        <f t="shared" si="12"/>
        <v>9.9000000000000005E-2</v>
      </c>
      <c r="N100" t="str">
        <f t="shared" si="13"/>
        <v/>
      </c>
      <c r="O100">
        <f t="shared" si="14"/>
        <v>0</v>
      </c>
      <c r="P100" t="str">
        <f t="shared" si="15"/>
        <v/>
      </c>
    </row>
    <row r="101" spans="1:16" ht="14.25" hidden="1">
      <c r="A101" s="146">
        <v>100</v>
      </c>
      <c r="B101" s="147" t="s">
        <v>121</v>
      </c>
      <c r="C101" s="147" t="s">
        <v>69</v>
      </c>
      <c r="D101" s="124">
        <v>2010</v>
      </c>
      <c r="E101" s="150" t="str">
        <f>IF( $D101=0, "", IF( AND($D101&lt;=Prehledy!$K$3,$D101&gt;=Prehledy!$L$3),"U17,U19",  IF( AND($D101&lt;=Prehledy!$K$4,$D101&gt;=Prehledy!$L$4), "U15",  IF( AND($D101&lt;=Prehledy!$K$5, $D101&gt;=Prehledy!$L$5), "U13","U11"))))</f>
        <v>U15</v>
      </c>
      <c r="F101" s="117"/>
      <c r="G101" s="193">
        <v>0</v>
      </c>
      <c r="H101" s="116" t="str">
        <f>IF(OR(ISNA(MATCH(A101,divize!$AM$24:'divize'!$AM$292,0)), ISBLANK(INDEX(divize!$AN$24:'divize'!$AN$292,MATCH(A101,divize!$AM$24:'divize'!$AM$292,0)) )), "",   INDEX(divize!$AN$24:'divize'!$AN$292,MATCH(A101,divize!$AM$24:'divize'!$AM$292,0)) )</f>
        <v/>
      </c>
      <c r="I101" s="149"/>
      <c r="J101" s="131"/>
      <c r="K101">
        <f>IF(AND($F101="x",LEN(H101)&gt;0), IF(H101&lt;=44, GETPIVOTDATA("St. Č",Prehledy!$A$6)-H101+1, IF(H101&lt;=48,GETPIVOTDATA("St. Č",Prehledy!$A$6)-44,IF(H101&lt;=56,GETPIVOTDATA("St. Č",Prehledy!$A$6)-48,IF(H101&lt;=72,GETPIVOTDATA("St. Č",Prehledy!$A$6)-56,GETPIVOTDATA("St. Č",Prehledy!$A$6)-72 ) )  )  ),0)</f>
        <v>0</v>
      </c>
      <c r="M101">
        <f t="shared" si="12"/>
        <v>0.1</v>
      </c>
      <c r="N101" t="str">
        <f t="shared" si="13"/>
        <v/>
      </c>
      <c r="O101">
        <f t="shared" si="14"/>
        <v>0</v>
      </c>
      <c r="P101" t="str">
        <f t="shared" si="15"/>
        <v/>
      </c>
    </row>
    <row r="102" spans="1:16" ht="14.25" hidden="1">
      <c r="A102" s="146">
        <v>101</v>
      </c>
      <c r="B102" s="147" t="s">
        <v>88</v>
      </c>
      <c r="C102" s="147" t="s">
        <v>70</v>
      </c>
      <c r="D102" s="124">
        <v>2010</v>
      </c>
      <c r="E102" s="150" t="str">
        <f>IF( $D102=0, "", IF( AND($D102&lt;=Prehledy!$K$3,$D102&gt;=Prehledy!$L$3),"U17,U19",  IF( AND($D102&lt;=Prehledy!$K$4,$D102&gt;=Prehledy!$L$4), "U15",  IF( AND($D102&lt;=Prehledy!$K$5, $D102&gt;=Prehledy!$L$5), "U13","U11"))))</f>
        <v>U15</v>
      </c>
      <c r="F102" s="117"/>
      <c r="G102" s="193">
        <v>0</v>
      </c>
      <c r="H102" s="116" t="str">
        <f>IF(OR(ISNA(MATCH(A102,divize!$AM$24:'divize'!$AM$292,0)), ISBLANK(INDEX(divize!$AN$24:'divize'!$AN$292,MATCH(A102,divize!$AM$24:'divize'!$AM$292,0)) )), "",   INDEX(divize!$AN$24:'divize'!$AN$292,MATCH(A102,divize!$AM$24:'divize'!$AM$292,0)) )</f>
        <v/>
      </c>
      <c r="I102" s="149"/>
      <c r="J102" s="131"/>
      <c r="K102">
        <f>IF(AND($F102="x",LEN(H102)&gt;0), IF(H102&lt;=44, GETPIVOTDATA("St. Č",Prehledy!$A$6)-H102+1, IF(H102&lt;=48,GETPIVOTDATA("St. Č",Prehledy!$A$6)-44,IF(H102&lt;=56,GETPIVOTDATA("St. Č",Prehledy!$A$6)-48,IF(H102&lt;=72,GETPIVOTDATA("St. Č",Prehledy!$A$6)-56,GETPIVOTDATA("St. Č",Prehledy!$A$6)-72 ) )  )  ),0)</f>
        <v>0</v>
      </c>
      <c r="M102">
        <f t="shared" si="12"/>
        <v>0.10100000000000001</v>
      </c>
      <c r="N102" t="str">
        <f t="shared" si="13"/>
        <v/>
      </c>
      <c r="O102">
        <f t="shared" si="14"/>
        <v>0</v>
      </c>
      <c r="P102" t="str">
        <f t="shared" si="15"/>
        <v/>
      </c>
    </row>
    <row r="103" spans="1:16" ht="14.25" hidden="1">
      <c r="A103" s="146">
        <v>102</v>
      </c>
      <c r="B103" s="147" t="s">
        <v>125</v>
      </c>
      <c r="C103" s="147" t="s">
        <v>72</v>
      </c>
      <c r="D103" s="124">
        <v>2010</v>
      </c>
      <c r="E103" s="150" t="str">
        <f>IF( $D103=0, "", IF( AND($D103&lt;=Prehledy!$K$3,$D103&gt;=Prehledy!$L$3),"U17,U19",  IF( AND($D103&lt;=Prehledy!$K$4,$D103&gt;=Prehledy!$L$4), "U15",  IF( AND($D103&lt;=Prehledy!$K$5, $D103&gt;=Prehledy!$L$5), "U13","U11"))))</f>
        <v>U15</v>
      </c>
      <c r="F103" s="117"/>
      <c r="G103" s="193">
        <v>0</v>
      </c>
      <c r="H103" s="116" t="str">
        <f>IF(OR(ISNA(MATCH(A103,divize!$AM$24:'divize'!$AM$292,0)), ISBLANK(INDEX(divize!$AN$24:'divize'!$AN$292,MATCH(A103,divize!$AM$24:'divize'!$AM$292,0)) )), "",   INDEX(divize!$AN$24:'divize'!$AN$292,MATCH(A103,divize!$AM$24:'divize'!$AM$292,0)) )</f>
        <v/>
      </c>
      <c r="I103" s="149"/>
      <c r="J103" s="131"/>
      <c r="K103">
        <f>IF(AND($F103="x",LEN(H103)&gt;0), IF(H103&lt;=44, GETPIVOTDATA("St. Č",Prehledy!$A$6)-H103+1, IF(H103&lt;=48,GETPIVOTDATA("St. Č",Prehledy!$A$6)-44,IF(H103&lt;=56,GETPIVOTDATA("St. Č",Prehledy!$A$6)-48,IF(H103&lt;=72,GETPIVOTDATA("St. Č",Prehledy!$A$6)-56,GETPIVOTDATA("St. Č",Prehledy!$A$6)-72 ) )  )  ),0)</f>
        <v>0</v>
      </c>
      <c r="M103">
        <f t="shared" si="12"/>
        <v>0.10199999999999999</v>
      </c>
      <c r="N103" t="str">
        <f t="shared" si="13"/>
        <v/>
      </c>
      <c r="O103">
        <f t="shared" si="14"/>
        <v>0</v>
      </c>
      <c r="P103" t="str">
        <f t="shared" si="15"/>
        <v/>
      </c>
    </row>
    <row r="104" spans="1:16" ht="14.25" hidden="1">
      <c r="A104" s="146">
        <v>103</v>
      </c>
      <c r="B104" s="147" t="s">
        <v>161</v>
      </c>
      <c r="C104" s="147" t="s">
        <v>69</v>
      </c>
      <c r="D104" s="124">
        <v>2010</v>
      </c>
      <c r="E104" s="150" t="str">
        <f>IF( $D104=0, "", IF( AND($D104&lt;=Prehledy!$K$3,$D104&gt;=Prehledy!$L$3),"U17,U19",  IF( AND($D104&lt;=Prehledy!$K$4,$D104&gt;=Prehledy!$L$4), "U15",  IF( AND($D104&lt;=Prehledy!$K$5, $D104&gt;=Prehledy!$L$5), "U13","U11"))))</f>
        <v>U15</v>
      </c>
      <c r="F104" s="117"/>
      <c r="G104" s="193">
        <v>0</v>
      </c>
      <c r="H104" s="116" t="str">
        <f>IF(OR(ISNA(MATCH(A104,divize!$AM$24:'divize'!$AM$292,0)), ISBLANK(INDEX(divize!$AN$24:'divize'!$AN$292,MATCH(A104,divize!$AM$24:'divize'!$AM$292,0)) )), "",   INDEX(divize!$AN$24:'divize'!$AN$292,MATCH(A104,divize!$AM$24:'divize'!$AM$292,0)) )</f>
        <v/>
      </c>
      <c r="I104" s="149"/>
      <c r="J104" s="131"/>
      <c r="K104">
        <f>IF(AND($F104="x",LEN(H104)&gt;0), IF(H104&lt;=44, GETPIVOTDATA("St. Č",Prehledy!$A$6)-H104+1, IF(H104&lt;=48,GETPIVOTDATA("St. Č",Prehledy!$A$6)-44,IF(H104&lt;=56,GETPIVOTDATA("St. Č",Prehledy!$A$6)-48,IF(H104&lt;=72,GETPIVOTDATA("St. Č",Prehledy!$A$6)-56,GETPIVOTDATA("St. Č",Prehledy!$A$6)-72 ) )  )  ),0)</f>
        <v>0</v>
      </c>
      <c r="M104">
        <f t="shared" si="12"/>
        <v>0.10299999999999999</v>
      </c>
      <c r="N104" t="str">
        <f t="shared" si="13"/>
        <v/>
      </c>
      <c r="O104">
        <f t="shared" si="14"/>
        <v>0</v>
      </c>
      <c r="P104" t="str">
        <f t="shared" si="15"/>
        <v/>
      </c>
    </row>
    <row r="105" spans="1:16" ht="14.25">
      <c r="A105" s="146">
        <v>104</v>
      </c>
      <c r="B105" s="147" t="s">
        <v>174</v>
      </c>
      <c r="C105" s="147" t="s">
        <v>129</v>
      </c>
      <c r="D105" s="124">
        <v>2010</v>
      </c>
      <c r="E105" s="150" t="str">
        <f>IF( $D105=0, "", IF( AND($D105&lt;=Prehledy!$K$3,$D105&gt;=Prehledy!$L$3),"U17,U19",  IF( AND($D105&lt;=Prehledy!$K$4,$D105&gt;=Prehledy!$L$4), "U15",  IF( AND($D105&lt;=Prehledy!$K$5, $D105&gt;=Prehledy!$L$5), "U13","U11"))))</f>
        <v>U15</v>
      </c>
      <c r="F105" s="117" t="s">
        <v>64</v>
      </c>
      <c r="G105" s="193">
        <v>0</v>
      </c>
      <c r="H105" s="116">
        <f>IF(OR(ISNA(MATCH(A105,divize!$AM$24:'divize'!$AM$292,0)), ISBLANK(INDEX(divize!$AN$24:'divize'!$AN$292,MATCH(A105,divize!$AM$24:'divize'!$AM$292,0)) )), "",   INDEX(divize!$AN$24:'divize'!$AN$292,MATCH(A105,divize!$AM$24:'divize'!$AM$292,0)) )</f>
        <v>52</v>
      </c>
      <c r="I105" s="149"/>
      <c r="J105" s="131"/>
      <c r="K105">
        <f>IF(AND($F105="x",LEN(H105)&gt;0), IF(H105&lt;=44, GETPIVOTDATA("St. Č",Prehledy!$A$6)-H105+1, IF(H105&lt;=48,GETPIVOTDATA("St. Č",Prehledy!$A$6)-44,IF(H105&lt;=56,GETPIVOTDATA("St. Č",Prehledy!$A$6)-48,IF(H105&lt;=72,GETPIVOTDATA("St. Č",Prehledy!$A$6)-56,GETPIVOTDATA("St. Č",Prehledy!$A$6)-72 ) )  )  ),0)</f>
        <v>21</v>
      </c>
      <c r="M105">
        <f t="shared" si="12"/>
        <v>21.103999999999999</v>
      </c>
      <c r="N105">
        <f t="shared" si="13"/>
        <v>49</v>
      </c>
      <c r="O105">
        <f t="shared" si="14"/>
        <v>21</v>
      </c>
      <c r="P105">
        <f t="shared" si="15"/>
        <v>49</v>
      </c>
    </row>
    <row r="106" spans="1:16" ht="14.25" hidden="1">
      <c r="A106" s="146">
        <v>105</v>
      </c>
      <c r="B106" s="147" t="s">
        <v>154</v>
      </c>
      <c r="C106" s="147" t="s">
        <v>72</v>
      </c>
      <c r="D106" s="124">
        <v>2010</v>
      </c>
      <c r="E106" s="150" t="str">
        <f>IF( $D106=0, "", IF( AND($D106&lt;=Prehledy!$K$3,$D106&gt;=Prehledy!$L$3),"U17,U19",  IF( AND($D106&lt;=Prehledy!$K$4,$D106&gt;=Prehledy!$L$4), "U15",  IF( AND($D106&lt;=Prehledy!$K$5, $D106&gt;=Prehledy!$L$5), "U13","U11"))))</f>
        <v>U15</v>
      </c>
      <c r="F106" s="117"/>
      <c r="G106" s="193">
        <v>0</v>
      </c>
      <c r="H106" s="116" t="str">
        <f>IF(OR(ISNA(MATCH(A106,divize!$AM$24:'divize'!$AM$292,0)), ISBLANK(INDEX(divize!$AN$24:'divize'!$AN$292,MATCH(A106,divize!$AM$24:'divize'!$AM$292,0)) )), "",   INDEX(divize!$AN$24:'divize'!$AN$292,MATCH(A106,divize!$AM$24:'divize'!$AM$292,0)) )</f>
        <v/>
      </c>
      <c r="I106" s="149"/>
      <c r="J106" s="131"/>
      <c r="K106">
        <f>IF(AND($F106="x",LEN(H106)&gt;0), IF(H106&lt;=44, GETPIVOTDATA("St. Č",Prehledy!$A$6)-H106+1, IF(H106&lt;=48,GETPIVOTDATA("St. Č",Prehledy!$A$6)-44,IF(H106&lt;=56,GETPIVOTDATA("St. Č",Prehledy!$A$6)-48,IF(H106&lt;=72,GETPIVOTDATA("St. Č",Prehledy!$A$6)-56,GETPIVOTDATA("St. Č",Prehledy!$A$6)-72 ) )  )  ),0)</f>
        <v>0</v>
      </c>
      <c r="M106">
        <f t="shared" si="12"/>
        <v>0.105</v>
      </c>
      <c r="N106" t="str">
        <f t="shared" si="13"/>
        <v/>
      </c>
      <c r="O106">
        <f t="shared" si="14"/>
        <v>0</v>
      </c>
      <c r="P106" t="str">
        <f t="shared" si="15"/>
        <v/>
      </c>
    </row>
    <row r="107" spans="1:16" ht="14.25" hidden="1">
      <c r="A107" s="146">
        <v>106</v>
      </c>
      <c r="B107" s="147" t="s">
        <v>181</v>
      </c>
      <c r="C107" s="147" t="s">
        <v>80</v>
      </c>
      <c r="D107" s="124">
        <v>2010</v>
      </c>
      <c r="E107" s="150" t="str">
        <f>IF( $D107=0, "", IF( AND($D107&lt;=Prehledy!$K$3,$D107&gt;=Prehledy!$L$3),"U17,U19",  IF( AND($D107&lt;=Prehledy!$K$4,$D107&gt;=Prehledy!$L$4), "U15",  IF( AND($D107&lt;=Prehledy!$K$5, $D107&gt;=Prehledy!$L$5), "U13","U11"))))</f>
        <v>U15</v>
      </c>
      <c r="F107" s="117"/>
      <c r="G107" s="193">
        <v>0</v>
      </c>
      <c r="H107" s="116" t="str">
        <f>IF(OR(ISNA(MATCH(A107,divize!$AM$24:'divize'!$AM$292,0)), ISBLANK(INDEX(divize!$AN$24:'divize'!$AN$292,MATCH(A107,divize!$AM$24:'divize'!$AM$292,0)) )), "",   INDEX(divize!$AN$24:'divize'!$AN$292,MATCH(A107,divize!$AM$24:'divize'!$AM$292,0)) )</f>
        <v/>
      </c>
      <c r="I107" s="149"/>
      <c r="J107" s="131"/>
      <c r="K107">
        <f>IF(AND($F107="x",LEN(H107)&gt;0), IF(H107&lt;=44, GETPIVOTDATA("St. Č",Prehledy!$A$6)-H107+1, IF(H107&lt;=48,GETPIVOTDATA("St. Č",Prehledy!$A$6)-44,IF(H107&lt;=56,GETPIVOTDATA("St. Č",Prehledy!$A$6)-48,IF(H107&lt;=72,GETPIVOTDATA("St. Č",Prehledy!$A$6)-56,GETPIVOTDATA("St. Č",Prehledy!$A$6)-72 ) )  )  ),0)</f>
        <v>0</v>
      </c>
      <c r="M107">
        <f t="shared" si="12"/>
        <v>0.106</v>
      </c>
      <c r="N107" t="str">
        <f t="shared" si="13"/>
        <v/>
      </c>
      <c r="O107">
        <f t="shared" si="14"/>
        <v>0</v>
      </c>
      <c r="P107" t="str">
        <f t="shared" si="15"/>
        <v/>
      </c>
    </row>
    <row r="108" spans="1:16" ht="14.25" hidden="1">
      <c r="A108" s="146">
        <v>107</v>
      </c>
      <c r="B108" s="147" t="s">
        <v>160</v>
      </c>
      <c r="C108" s="147" t="s">
        <v>80</v>
      </c>
      <c r="D108" s="124">
        <v>2010</v>
      </c>
      <c r="E108" s="150" t="str">
        <f>IF( $D108=0, "", IF( AND($D108&lt;=Prehledy!$K$3,$D108&gt;=Prehledy!$L$3),"U17,U19",  IF( AND($D108&lt;=Prehledy!$K$4,$D108&gt;=Prehledy!$L$4), "U15",  IF( AND($D108&lt;=Prehledy!$K$5, $D108&gt;=Prehledy!$L$5), "U13","U11"))))</f>
        <v>U15</v>
      </c>
      <c r="F108" s="117"/>
      <c r="G108" s="193">
        <v>0</v>
      </c>
      <c r="H108" s="116" t="str">
        <f>IF(OR(ISNA(MATCH(A108,divize!$AM$24:'divize'!$AM$292,0)), ISBLANK(INDEX(divize!$AN$24:'divize'!$AN$292,MATCH(A108,divize!$AM$24:'divize'!$AM$292,0)) )), "",   INDEX(divize!$AN$24:'divize'!$AN$292,MATCH(A108,divize!$AM$24:'divize'!$AM$292,0)) )</f>
        <v/>
      </c>
      <c r="I108" s="149"/>
      <c r="J108" s="131"/>
      <c r="K108">
        <f>IF(AND($F108="x",LEN(H108)&gt;0), IF(H108&lt;=44, GETPIVOTDATA("St. Č",Prehledy!$A$6)-H108+1, IF(H108&lt;=48,GETPIVOTDATA("St. Č",Prehledy!$A$6)-44,IF(H108&lt;=56,GETPIVOTDATA("St. Č",Prehledy!$A$6)-48,IF(H108&lt;=72,GETPIVOTDATA("St. Č",Prehledy!$A$6)-56,GETPIVOTDATA("St. Č",Prehledy!$A$6)-72 ) )  )  ),0)</f>
        <v>0</v>
      </c>
      <c r="M108">
        <f t="shared" si="12"/>
        <v>0.107</v>
      </c>
      <c r="N108" t="str">
        <f t="shared" si="13"/>
        <v/>
      </c>
      <c r="O108">
        <f t="shared" si="14"/>
        <v>0</v>
      </c>
      <c r="P108" t="str">
        <f t="shared" si="15"/>
        <v/>
      </c>
    </row>
    <row r="109" spans="1:16" ht="14.25">
      <c r="A109" s="146">
        <v>108</v>
      </c>
      <c r="B109" s="147" t="s">
        <v>236</v>
      </c>
      <c r="C109" s="147" t="s">
        <v>70</v>
      </c>
      <c r="D109" s="124">
        <v>2010</v>
      </c>
      <c r="E109" s="150" t="str">
        <f>IF( $D109=0, "", IF( AND($D109&lt;=Prehledy!$K$3,$D109&gt;=Prehledy!$L$3),"U17,U19",  IF( AND($D109&lt;=Prehledy!$K$4,$D109&gt;=Prehledy!$L$4), "U15",  IF( AND($D109&lt;=Prehledy!$K$5, $D109&gt;=Prehledy!$L$5), "U13","U11"))))</f>
        <v>U15</v>
      </c>
      <c r="F109" s="117" t="s">
        <v>64</v>
      </c>
      <c r="G109" s="193">
        <v>0</v>
      </c>
      <c r="H109" s="116">
        <f>IF(OR(ISNA(MATCH(A109,divize!$AM$24:'divize'!$AM$292,0)), ISBLANK(INDEX(divize!$AN$24:'divize'!$AN$292,MATCH(A109,divize!$AM$24:'divize'!$AM$292,0)) )), "",   INDEX(divize!$AN$24:'divize'!$AN$292,MATCH(A109,divize!$AM$24:'divize'!$AM$292,0)) )</f>
        <v>47</v>
      </c>
      <c r="I109" s="149" t="s">
        <v>235</v>
      </c>
      <c r="J109" s="131"/>
      <c r="K109">
        <f>IF(AND($F109="x",LEN(H109)&gt;0), IF(H109&lt;=44, GETPIVOTDATA("St. Č",Prehledy!$A$6)-H109+1, IF(H109&lt;=48,GETPIVOTDATA("St. Č",Prehledy!$A$6)-44,IF(H109&lt;=56,GETPIVOTDATA("St. Č",Prehledy!$A$6)-48,IF(H109&lt;=72,GETPIVOTDATA("St. Č",Prehledy!$A$6)-56,GETPIVOTDATA("St. Č",Prehledy!$A$6)-72 ) )  )  ),0)</f>
        <v>25</v>
      </c>
      <c r="M109">
        <f t="shared" si="12"/>
        <v>25.108000000000001</v>
      </c>
      <c r="N109">
        <f t="shared" si="13"/>
        <v>45</v>
      </c>
      <c r="O109">
        <f t="shared" si="14"/>
        <v>25</v>
      </c>
      <c r="P109">
        <f t="shared" si="15"/>
        <v>45</v>
      </c>
    </row>
    <row r="110" spans="1:16" ht="14.25" hidden="1">
      <c r="A110" s="146">
        <v>109</v>
      </c>
      <c r="B110" s="147" t="s">
        <v>141</v>
      </c>
      <c r="C110" s="147" t="s">
        <v>80</v>
      </c>
      <c r="D110" s="124">
        <v>2011</v>
      </c>
      <c r="E110" s="150" t="str">
        <f>IF( $D110=0, "", IF( AND($D110&lt;=Prehledy!$K$3,$D110&gt;=Prehledy!$L$3),"U17,U19",  IF( AND($D110&lt;=Prehledy!$K$4,$D110&gt;=Prehledy!$L$4), "U15",  IF( AND($D110&lt;=Prehledy!$K$5, $D110&gt;=Prehledy!$L$5), "U13","U11"))))</f>
        <v>U13</v>
      </c>
      <c r="F110" s="117"/>
      <c r="G110" s="193">
        <v>0</v>
      </c>
      <c r="H110" s="116" t="str">
        <f>IF(OR(ISNA(MATCH(A110,divize!$AM$24:'divize'!$AM$292,0)), ISBLANK(INDEX(divize!$AN$24:'divize'!$AN$292,MATCH(A110,divize!$AM$24:'divize'!$AM$292,0)) )), "",   INDEX(divize!$AN$24:'divize'!$AN$292,MATCH(A110,divize!$AM$24:'divize'!$AM$292,0)) )</f>
        <v/>
      </c>
      <c r="I110" s="149"/>
      <c r="J110" s="131"/>
      <c r="K110">
        <f>IF(AND($F110="x",LEN(H110)&gt;0), IF(H110&lt;=44, GETPIVOTDATA("St. Č",Prehledy!$A$6)-H110+1, IF(H110&lt;=48,GETPIVOTDATA("St. Č",Prehledy!$A$6)-44,IF(H110&lt;=56,GETPIVOTDATA("St. Č",Prehledy!$A$6)-48,IF(H110&lt;=72,GETPIVOTDATA("St. Č",Prehledy!$A$6)-56,GETPIVOTDATA("St. Č",Prehledy!$A$6)-72 ) )  )  ),0)</f>
        <v>0</v>
      </c>
      <c r="M110">
        <f t="shared" si="12"/>
        <v>0.109</v>
      </c>
      <c r="N110" t="str">
        <f t="shared" si="13"/>
        <v/>
      </c>
      <c r="O110">
        <f t="shared" si="14"/>
        <v>0</v>
      </c>
      <c r="P110" t="str">
        <f t="shared" si="15"/>
        <v/>
      </c>
    </row>
    <row r="111" spans="1:16" ht="14.25" hidden="1">
      <c r="A111" s="146">
        <v>110</v>
      </c>
      <c r="B111" s="147" t="s">
        <v>133</v>
      </c>
      <c r="C111" s="147" t="s">
        <v>69</v>
      </c>
      <c r="D111" s="124">
        <v>2011</v>
      </c>
      <c r="E111" s="150" t="str">
        <f>IF( $D111=0, "", IF( AND($D111&lt;=Prehledy!$K$3,$D111&gt;=Prehledy!$L$3),"U17,U19",  IF( AND($D111&lt;=Prehledy!$K$4,$D111&gt;=Prehledy!$L$4), "U15",  IF( AND($D111&lt;=Prehledy!$K$5, $D111&gt;=Prehledy!$L$5), "U13","U11"))))</f>
        <v>U13</v>
      </c>
      <c r="F111" s="117"/>
      <c r="G111" s="193">
        <v>0</v>
      </c>
      <c r="H111" s="116" t="str">
        <f>IF(OR(ISNA(MATCH(A111,divize!$AM$24:'divize'!$AM$292,0)), ISBLANK(INDEX(divize!$AN$24:'divize'!$AN$292,MATCH(A111,divize!$AM$24:'divize'!$AM$292,0)) )), "",   INDEX(divize!$AN$24:'divize'!$AN$292,MATCH(A111,divize!$AM$24:'divize'!$AM$292,0)) )</f>
        <v/>
      </c>
      <c r="I111" s="149"/>
      <c r="J111" s="131"/>
      <c r="K111">
        <f>IF(AND($F111="x",LEN(H111)&gt;0), IF(H111&lt;=44, GETPIVOTDATA("St. Č",Prehledy!$A$6)-H111+1, IF(H111&lt;=48,GETPIVOTDATA("St. Č",Prehledy!$A$6)-44,IF(H111&lt;=56,GETPIVOTDATA("St. Č",Prehledy!$A$6)-48,IF(H111&lt;=72,GETPIVOTDATA("St. Č",Prehledy!$A$6)-56,GETPIVOTDATA("St. Č",Prehledy!$A$6)-72 ) )  )  ),0)</f>
        <v>0</v>
      </c>
      <c r="M111">
        <f t="shared" si="12"/>
        <v>0.11</v>
      </c>
      <c r="N111" t="str">
        <f t="shared" si="13"/>
        <v/>
      </c>
      <c r="O111">
        <f t="shared" si="14"/>
        <v>0</v>
      </c>
      <c r="P111" t="str">
        <f t="shared" si="15"/>
        <v/>
      </c>
    </row>
    <row r="112" spans="1:16" ht="14.25">
      <c r="A112" s="146">
        <v>111</v>
      </c>
      <c r="B112" s="147" t="s">
        <v>119</v>
      </c>
      <c r="C112" s="147" t="s">
        <v>69</v>
      </c>
      <c r="D112" s="124">
        <v>2011</v>
      </c>
      <c r="E112" s="150" t="str">
        <f>IF( $D112=0, "", IF( AND($D112&lt;=Prehledy!$K$3,$D112&gt;=Prehledy!$L$3),"U17,U19",  IF( AND($D112&lt;=Prehledy!$K$4,$D112&gt;=Prehledy!$L$4), "U15",  IF( AND($D112&lt;=Prehledy!$K$5, $D112&gt;=Prehledy!$L$5), "U13","U11"))))</f>
        <v>U13</v>
      </c>
      <c r="F112" s="117" t="s">
        <v>64</v>
      </c>
      <c r="G112" s="193">
        <v>0</v>
      </c>
      <c r="H112" s="116">
        <v>68</v>
      </c>
      <c r="I112" s="149"/>
      <c r="J112" s="131"/>
      <c r="K112">
        <f>IF(AND($F112="x",LEN(H112)&gt;0), IF(H112&lt;=44, GETPIVOTDATA("St. Č",Prehledy!$A$6)-H112+1, IF(H112&lt;=48,GETPIVOTDATA("St. Č",Prehledy!$A$6)-44,IF(H112&lt;=56,GETPIVOTDATA("St. Č",Prehledy!$A$6)-48,IF(H112&lt;=72,GETPIVOTDATA("St. Č",Prehledy!$A$6)-56,GETPIVOTDATA("St. Č",Prehledy!$A$6)-72 ) )  )  ),0)</f>
        <v>13</v>
      </c>
      <c r="M112">
        <f t="shared" si="12"/>
        <v>13.111000000000001</v>
      </c>
      <c r="N112">
        <f t="shared" si="13"/>
        <v>58</v>
      </c>
      <c r="O112">
        <f t="shared" si="14"/>
        <v>13</v>
      </c>
      <c r="P112">
        <f t="shared" si="15"/>
        <v>57</v>
      </c>
    </row>
    <row r="113" spans="1:16" ht="14.25">
      <c r="A113" s="146">
        <v>112</v>
      </c>
      <c r="B113" s="147" t="s">
        <v>166</v>
      </c>
      <c r="C113" s="147" t="s">
        <v>129</v>
      </c>
      <c r="D113" s="124">
        <v>2011</v>
      </c>
      <c r="E113" s="150" t="str">
        <f>IF( $D113=0, "", IF( AND($D113&lt;=Prehledy!$K$3,$D113&gt;=Prehledy!$L$3),"U17,U19",  IF( AND($D113&lt;=Prehledy!$K$4,$D113&gt;=Prehledy!$L$4), "U15",  IF( AND($D113&lt;=Prehledy!$K$5, $D113&gt;=Prehledy!$L$5), "U13","U11"))))</f>
        <v>U13</v>
      </c>
      <c r="F113" s="117" t="s">
        <v>64</v>
      </c>
      <c r="G113" s="193">
        <v>0</v>
      </c>
      <c r="H113" s="116">
        <f>IF(OR(ISNA(MATCH(A113,divize!$AM$24:'divize'!$AM$292,0)), ISBLANK(INDEX(divize!$AN$24:'divize'!$AN$292,MATCH(A113,divize!$AM$24:'divize'!$AM$292,0)) )), "",   INDEX(divize!$AN$24:'divize'!$AN$292,MATCH(A113,divize!$AM$24:'divize'!$AM$292,0)) )</f>
        <v>36</v>
      </c>
      <c r="I113" s="149"/>
      <c r="J113" s="131"/>
      <c r="K113">
        <f>IF(AND($F113="x",LEN(H113)&gt;0), IF(H113&lt;=44, GETPIVOTDATA("St. Č",Prehledy!$A$6)-H113+1, IF(H113&lt;=48,GETPIVOTDATA("St. Č",Prehledy!$A$6)-44,IF(H113&lt;=56,GETPIVOTDATA("St. Č",Prehledy!$A$6)-48,IF(H113&lt;=72,GETPIVOTDATA("St. Č",Prehledy!$A$6)-56,GETPIVOTDATA("St. Č",Prehledy!$A$6)-72 ) )  )  ),0)</f>
        <v>34</v>
      </c>
      <c r="M113">
        <f t="shared" si="12"/>
        <v>34.112000000000002</v>
      </c>
      <c r="N113">
        <f t="shared" si="13"/>
        <v>36</v>
      </c>
      <c r="O113">
        <f t="shared" si="14"/>
        <v>34</v>
      </c>
      <c r="P113">
        <f t="shared" si="15"/>
        <v>36</v>
      </c>
    </row>
    <row r="114" spans="1:16" ht="14.25">
      <c r="A114" s="146">
        <v>113</v>
      </c>
      <c r="B114" s="147" t="s">
        <v>165</v>
      </c>
      <c r="C114" s="147" t="s">
        <v>129</v>
      </c>
      <c r="D114" s="124">
        <v>2011</v>
      </c>
      <c r="E114" s="150" t="str">
        <f>IF( $D114=0, "", IF( AND($D114&lt;=Prehledy!$K$3,$D114&gt;=Prehledy!$L$3),"U17,U19",  IF( AND($D114&lt;=Prehledy!$K$4,$D114&gt;=Prehledy!$L$4), "U15",  IF( AND($D114&lt;=Prehledy!$K$5, $D114&gt;=Prehledy!$L$5), "U13","U11"))))</f>
        <v>U13</v>
      </c>
      <c r="F114" s="117" t="s">
        <v>64</v>
      </c>
      <c r="G114" s="193">
        <v>0</v>
      </c>
      <c r="H114" s="116">
        <f>IF(OR(ISNA(MATCH(A114,divize!$AM$24:'divize'!$AM$292,0)), ISBLANK(INDEX(divize!$AN$24:'divize'!$AN$292,MATCH(A114,divize!$AM$24:'divize'!$AM$292,0)) )), "",   INDEX(divize!$AN$24:'divize'!$AN$292,MATCH(A114,divize!$AM$24:'divize'!$AM$292,0)) )</f>
        <v>39</v>
      </c>
      <c r="I114" s="149"/>
      <c r="J114" s="131"/>
      <c r="K114">
        <f>IF(AND($F114="x",LEN(H114)&gt;0), IF(H114&lt;=44, GETPIVOTDATA("St. Č",Prehledy!$A$6)-H114+1, IF(H114&lt;=48,GETPIVOTDATA("St. Č",Prehledy!$A$6)-44,IF(H114&lt;=56,GETPIVOTDATA("St. Č",Prehledy!$A$6)-48,IF(H114&lt;=72,GETPIVOTDATA("St. Č",Prehledy!$A$6)-56,GETPIVOTDATA("St. Č",Prehledy!$A$6)-72 ) )  )  ),0)</f>
        <v>31</v>
      </c>
      <c r="M114">
        <f t="shared" si="12"/>
        <v>31.113</v>
      </c>
      <c r="N114">
        <f t="shared" si="13"/>
        <v>39</v>
      </c>
      <c r="O114">
        <f t="shared" si="14"/>
        <v>31</v>
      </c>
      <c r="P114">
        <f t="shared" si="15"/>
        <v>39</v>
      </c>
    </row>
    <row r="115" spans="1:16" ht="14.25">
      <c r="A115" s="146">
        <v>114</v>
      </c>
      <c r="B115" s="147" t="s">
        <v>134</v>
      </c>
      <c r="C115" s="147" t="s">
        <v>69</v>
      </c>
      <c r="D115" s="124">
        <v>2013</v>
      </c>
      <c r="E115" s="150" t="str">
        <f>IF( $D115=0, "", IF( AND($D115&lt;=Prehledy!$K$3,$D115&gt;=Prehledy!$L$3),"U17,U19",  IF( AND($D115&lt;=Prehledy!$K$4,$D115&gt;=Prehledy!$L$4), "U15",  IF( AND($D115&lt;=Prehledy!$K$5, $D115&gt;=Prehledy!$L$5), "U13","U11"))))</f>
        <v>U11</v>
      </c>
      <c r="F115" s="117" t="s">
        <v>64</v>
      </c>
      <c r="G115" s="193">
        <v>0</v>
      </c>
      <c r="H115" s="116">
        <f>IF(OR(ISNA(MATCH(A115,divize!$AM$24:'divize'!$AM$292,0)), ISBLANK(INDEX(divize!$AN$24:'divize'!$AN$292,MATCH(A115,divize!$AM$24:'divize'!$AM$292,0)) )), "",   INDEX(divize!$AN$24:'divize'!$AN$292,MATCH(A115,divize!$AM$24:'divize'!$AM$292,0)) )</f>
        <v>37</v>
      </c>
      <c r="I115" s="149"/>
      <c r="J115" s="131"/>
      <c r="K115">
        <f>IF(AND($F115="x",LEN(H115)&gt;0), IF(H115&lt;=44, GETPIVOTDATA("St. Č",Prehledy!$A$6)-H115+1, IF(H115&lt;=48,GETPIVOTDATA("St. Č",Prehledy!$A$6)-44,IF(H115&lt;=56,GETPIVOTDATA("St. Č",Prehledy!$A$6)-48,IF(H115&lt;=72,GETPIVOTDATA("St. Č",Prehledy!$A$6)-56,GETPIVOTDATA("St. Č",Prehledy!$A$6)-72 ) )  )  ),0)</f>
        <v>33</v>
      </c>
      <c r="M115">
        <f t="shared" si="12"/>
        <v>33.113999999999997</v>
      </c>
      <c r="N115">
        <f t="shared" si="13"/>
        <v>37</v>
      </c>
      <c r="O115">
        <f t="shared" si="14"/>
        <v>33</v>
      </c>
      <c r="P115">
        <f t="shared" si="15"/>
        <v>37</v>
      </c>
    </row>
    <row r="116" spans="1:16" ht="14.25" hidden="1">
      <c r="A116" s="146">
        <v>115</v>
      </c>
      <c r="B116" s="147" t="s">
        <v>116</v>
      </c>
      <c r="C116" s="147" t="s">
        <v>69</v>
      </c>
      <c r="D116" s="124">
        <v>2012</v>
      </c>
      <c r="E116" s="150" t="str">
        <f>IF( $D116=0, "", IF( AND($D116&lt;=Prehledy!$K$3,$D116&gt;=Prehledy!$L$3),"U17,U19",  IF( AND($D116&lt;=Prehledy!$K$4,$D116&gt;=Prehledy!$L$4), "U15",  IF( AND($D116&lt;=Prehledy!$K$5, $D116&gt;=Prehledy!$L$5), "U13","U11"))))</f>
        <v>U13</v>
      </c>
      <c r="F116" s="117"/>
      <c r="G116" s="193">
        <v>0</v>
      </c>
      <c r="H116" s="116" t="str">
        <f>IF(OR(ISNA(MATCH(A116,divize!$AM$24:'divize'!$AM$292,0)), ISBLANK(INDEX(divize!$AN$24:'divize'!$AN$292,MATCH(A116,divize!$AM$24:'divize'!$AM$292,0)) )), "",   INDEX(divize!$AN$24:'divize'!$AN$292,MATCH(A116,divize!$AM$24:'divize'!$AM$292,0)) )</f>
        <v/>
      </c>
      <c r="I116" s="149"/>
      <c r="J116" s="131"/>
      <c r="K116">
        <f>IF(AND($F116="x",LEN(H116)&gt;0), IF(H116&lt;=44, GETPIVOTDATA("St. Č",Prehledy!$A$6)-H116+1, IF(H116&lt;=48,GETPIVOTDATA("St. Č",Prehledy!$A$6)-44,IF(H116&lt;=56,GETPIVOTDATA("St. Č",Prehledy!$A$6)-48,IF(H116&lt;=72,GETPIVOTDATA("St. Č",Prehledy!$A$6)-56,GETPIVOTDATA("St. Č",Prehledy!$A$6)-72 ) )  )  ),0)</f>
        <v>0</v>
      </c>
      <c r="M116">
        <f t="shared" si="12"/>
        <v>0.115</v>
      </c>
      <c r="N116" t="str">
        <f t="shared" si="13"/>
        <v/>
      </c>
      <c r="O116">
        <f t="shared" si="14"/>
        <v>0</v>
      </c>
      <c r="P116" t="str">
        <f t="shared" si="15"/>
        <v/>
      </c>
    </row>
    <row r="117" spans="1:16" ht="14.25" hidden="1">
      <c r="A117" s="146">
        <v>116</v>
      </c>
      <c r="B117" s="147" t="s">
        <v>130</v>
      </c>
      <c r="C117" s="147" t="s">
        <v>69</v>
      </c>
      <c r="D117" s="124">
        <v>2012</v>
      </c>
      <c r="E117" s="150" t="str">
        <f>IF( $D117=0, "", IF( AND($D117&lt;=Prehledy!$K$3,$D117&gt;=Prehledy!$L$3),"U17,U19",  IF( AND($D117&lt;=Prehledy!$K$4,$D117&gt;=Prehledy!$L$4), "U15",  IF( AND($D117&lt;=Prehledy!$K$5, $D117&gt;=Prehledy!$L$5), "U13","U11"))))</f>
        <v>U13</v>
      </c>
      <c r="F117" s="117"/>
      <c r="G117" s="193">
        <v>0</v>
      </c>
      <c r="H117" s="116" t="str">
        <f>IF(OR(ISNA(MATCH(A117,divize!$AM$24:'divize'!$AM$292,0)), ISBLANK(INDEX(divize!$AN$24:'divize'!$AN$292,MATCH(A117,divize!$AM$24:'divize'!$AM$292,0)) )), "",   INDEX(divize!$AN$24:'divize'!$AN$292,MATCH(A117,divize!$AM$24:'divize'!$AM$292,0)) )</f>
        <v/>
      </c>
      <c r="I117" s="149"/>
      <c r="J117" s="131"/>
      <c r="K117">
        <f>IF(AND($F117="x",LEN(H117)&gt;0), IF(H117&lt;=44, GETPIVOTDATA("St. Č",Prehledy!$A$6)-H117+1, IF(H117&lt;=48,GETPIVOTDATA("St. Č",Prehledy!$A$6)-44,IF(H117&lt;=56,GETPIVOTDATA("St. Č",Prehledy!$A$6)-48,IF(H117&lt;=72,GETPIVOTDATA("St. Č",Prehledy!$A$6)-56,GETPIVOTDATA("St. Č",Prehledy!$A$6)-72 ) )  )  ),0)</f>
        <v>0</v>
      </c>
      <c r="M117">
        <f t="shared" si="12"/>
        <v>0.11600000000000001</v>
      </c>
      <c r="N117" t="str">
        <f t="shared" si="13"/>
        <v/>
      </c>
      <c r="O117">
        <f t="shared" si="14"/>
        <v>0</v>
      </c>
      <c r="P117" t="str">
        <f t="shared" si="15"/>
        <v/>
      </c>
    </row>
    <row r="118" spans="1:16" ht="14.25" hidden="1">
      <c r="A118" s="146">
        <v>117</v>
      </c>
      <c r="B118" s="147" t="s">
        <v>167</v>
      </c>
      <c r="C118" s="147" t="s">
        <v>129</v>
      </c>
      <c r="D118" s="124">
        <v>2012</v>
      </c>
      <c r="E118" s="150" t="str">
        <f>IF( $D118=0, "", IF( AND($D118&lt;=Prehledy!$K$3,$D118&gt;=Prehledy!$L$3),"U17,U19",  IF( AND($D118&lt;=Prehledy!$K$4,$D118&gt;=Prehledy!$L$4), "U15",  IF( AND($D118&lt;=Prehledy!$K$5, $D118&gt;=Prehledy!$L$5), "U13","U11"))))</f>
        <v>U13</v>
      </c>
      <c r="F118" s="117"/>
      <c r="G118" s="193">
        <v>0</v>
      </c>
      <c r="H118" s="116" t="str">
        <f>IF(OR(ISNA(MATCH(A118,divize!$AM$24:'divize'!$AM$292,0)), ISBLANK(INDEX(divize!$AN$24:'divize'!$AN$292,MATCH(A118,divize!$AM$24:'divize'!$AM$292,0)) )), "",   INDEX(divize!$AN$24:'divize'!$AN$292,MATCH(A118,divize!$AM$24:'divize'!$AM$292,0)) )</f>
        <v/>
      </c>
      <c r="I118" s="149"/>
      <c r="J118" s="131"/>
      <c r="K118">
        <f>IF(AND($F118="x",LEN(H118)&gt;0), IF(H118&lt;=44, GETPIVOTDATA("St. Č",Prehledy!$A$6)-H118+1, IF(H118&lt;=48,GETPIVOTDATA("St. Č",Prehledy!$A$6)-44,IF(H118&lt;=56,GETPIVOTDATA("St. Č",Prehledy!$A$6)-48,IF(H118&lt;=72,GETPIVOTDATA("St. Č",Prehledy!$A$6)-56,GETPIVOTDATA("St. Č",Prehledy!$A$6)-72 ) )  )  ),0)</f>
        <v>0</v>
      </c>
      <c r="M118">
        <f t="shared" si="12"/>
        <v>0.11700000000000001</v>
      </c>
      <c r="N118" t="str">
        <f t="shared" si="13"/>
        <v/>
      </c>
      <c r="O118">
        <f t="shared" si="14"/>
        <v>0</v>
      </c>
      <c r="P118" t="str">
        <f t="shared" si="15"/>
        <v/>
      </c>
    </row>
    <row r="119" spans="1:16" ht="14.25">
      <c r="A119" s="146">
        <v>118</v>
      </c>
      <c r="B119" s="147" t="s">
        <v>237</v>
      </c>
      <c r="C119" s="147" t="s">
        <v>69</v>
      </c>
      <c r="D119" s="124">
        <v>2012</v>
      </c>
      <c r="E119" s="150" t="str">
        <f>IF( $D119=0, "", IF( AND($D119&lt;=Prehledy!$K$3,$D119&gt;=Prehledy!$L$3),"U17,U19",  IF( AND($D119&lt;=Prehledy!$K$4,$D119&gt;=Prehledy!$L$4), "U15",  IF( AND($D119&lt;=Prehledy!$K$5, $D119&gt;=Prehledy!$L$5), "U13","U11"))))</f>
        <v>U13</v>
      </c>
      <c r="F119" s="117" t="s">
        <v>64</v>
      </c>
      <c r="G119" s="193">
        <v>0</v>
      </c>
      <c r="H119" s="116">
        <v>57</v>
      </c>
      <c r="I119" s="149" t="s">
        <v>235</v>
      </c>
      <c r="J119" s="131"/>
      <c r="K119">
        <f>IF(AND($F119="x",LEN(H119)&gt;0), IF(H119&lt;=44, GETPIVOTDATA("St. Č",Prehledy!$A$6)-H119+1, IF(H119&lt;=48,GETPIVOTDATA("St. Č",Prehledy!$A$6)-44,IF(H119&lt;=56,GETPIVOTDATA("St. Č",Prehledy!$A$6)-48,IF(H119&lt;=72,GETPIVOTDATA("St. Č",Prehledy!$A$6)-56,GETPIVOTDATA("St. Č",Prehledy!$A$6)-72 ) )  )  ),0)</f>
        <v>13</v>
      </c>
      <c r="M119">
        <f t="shared" si="12"/>
        <v>13.118</v>
      </c>
      <c r="N119">
        <f t="shared" si="13"/>
        <v>57</v>
      </c>
      <c r="O119">
        <f t="shared" si="14"/>
        <v>13</v>
      </c>
      <c r="P119">
        <f t="shared" si="15"/>
        <v>57</v>
      </c>
    </row>
    <row r="120" spans="1:16" ht="14.25" hidden="1">
      <c r="A120" s="146">
        <v>119</v>
      </c>
      <c r="B120" s="147" t="s">
        <v>147</v>
      </c>
      <c r="C120" s="147" t="s">
        <v>69</v>
      </c>
      <c r="D120" s="124">
        <v>2013</v>
      </c>
      <c r="E120" s="150" t="str">
        <f>IF( $D120=0, "", IF( AND($D120&lt;=Prehledy!$K$3,$D120&gt;=Prehledy!$L$3),"U17,U19",  IF( AND($D120&lt;=Prehledy!$K$4,$D120&gt;=Prehledy!$L$4), "U15",  IF( AND($D120&lt;=Prehledy!$K$5, $D120&gt;=Prehledy!$L$5), "U13","U11"))))</f>
        <v>U11</v>
      </c>
      <c r="F120" s="117"/>
      <c r="G120" s="193">
        <v>0</v>
      </c>
      <c r="H120" s="116" t="str">
        <f>IF(OR(ISNA(MATCH(A120,divize!$AM$24:'divize'!$AM$292,0)), ISBLANK(INDEX(divize!$AN$24:'divize'!$AN$292,MATCH(A120,divize!$AM$24:'divize'!$AM$292,0)) )), "",   INDEX(divize!$AN$24:'divize'!$AN$292,MATCH(A120,divize!$AM$24:'divize'!$AM$292,0)) )</f>
        <v/>
      </c>
      <c r="I120" s="149"/>
      <c r="J120" s="131"/>
      <c r="K120">
        <f>IF(AND($F120="x",LEN(H120)&gt;0), IF(H120&lt;=44, GETPIVOTDATA("St. Č",Prehledy!$A$6)-H120+1, IF(H120&lt;=48,GETPIVOTDATA("St. Č",Prehledy!$A$6)-44,IF(H120&lt;=56,GETPIVOTDATA("St. Č",Prehledy!$A$6)-48,IF(H120&lt;=72,GETPIVOTDATA("St. Č",Prehledy!$A$6)-56,GETPIVOTDATA("St. Č",Prehledy!$A$6)-72 ) )  )  ),0)</f>
        <v>0</v>
      </c>
      <c r="M120">
        <f t="shared" si="12"/>
        <v>0.11899999999999999</v>
      </c>
      <c r="N120" t="str">
        <f t="shared" si="13"/>
        <v/>
      </c>
      <c r="O120">
        <f t="shared" si="14"/>
        <v>0</v>
      </c>
      <c r="P120" t="str">
        <f t="shared" si="15"/>
        <v/>
      </c>
    </row>
    <row r="121" spans="1:16" ht="14.25" hidden="1">
      <c r="A121" s="146">
        <v>120</v>
      </c>
      <c r="B121" s="147" t="s">
        <v>207</v>
      </c>
      <c r="C121" s="147" t="s">
        <v>72</v>
      </c>
      <c r="D121" s="139">
        <v>2013</v>
      </c>
      <c r="E121" s="150" t="str">
        <f>IF( $D121=0, "", IF( AND($D121&lt;=Prehledy!$K$3,$D121&gt;=Prehledy!$L$3),"U17,U19",  IF( AND($D121&lt;=Prehledy!$K$4,$D121&gt;=Prehledy!$L$4), "U15",  IF( AND($D121&lt;=Prehledy!$K$5, $D121&gt;=Prehledy!$L$5), "U13","U11"))))</f>
        <v>U11</v>
      </c>
      <c r="F121" s="117"/>
      <c r="G121" s="193">
        <v>0</v>
      </c>
      <c r="H121" s="116" t="str">
        <f>IF(OR(ISNA(MATCH(A121,divize!$AM$24:'divize'!$AM$292,0)), ISBLANK(INDEX(divize!$AN$24:'divize'!$AN$292,MATCH(A121,divize!$AM$24:'divize'!$AM$292,0)) )), "",   INDEX(divize!$AN$24:'divize'!$AN$292,MATCH(A121,divize!$AM$24:'divize'!$AM$292,0)) )</f>
        <v/>
      </c>
      <c r="I121" s="149"/>
      <c r="J121" s="131"/>
      <c r="K121">
        <f>IF(AND($F121="x",LEN(H121)&gt;0), IF(H121&lt;=44, GETPIVOTDATA("St. Č",Prehledy!$A$6)-H121+1, IF(H121&lt;=48,GETPIVOTDATA("St. Č",Prehledy!$A$6)-44,IF(H121&lt;=56,GETPIVOTDATA("St. Č",Prehledy!$A$6)-48,IF(H121&lt;=72,GETPIVOTDATA("St. Č",Prehledy!$A$6)-56,GETPIVOTDATA("St. Č",Prehledy!$A$6)-72 ) )  )  ),0)</f>
        <v>0</v>
      </c>
      <c r="M121">
        <f t="shared" si="12"/>
        <v>0.12</v>
      </c>
      <c r="N121" t="str">
        <f t="shared" si="13"/>
        <v/>
      </c>
      <c r="O121">
        <f t="shared" si="14"/>
        <v>0</v>
      </c>
      <c r="P121" t="str">
        <f t="shared" si="15"/>
        <v/>
      </c>
    </row>
    <row r="122" spans="1:16" ht="14.25" hidden="1">
      <c r="A122" s="146">
        <v>121</v>
      </c>
      <c r="B122" s="147"/>
      <c r="C122" s="147"/>
      <c r="D122" s="124"/>
      <c r="E122" s="150" t="str">
        <f>IF( $D122=0, "", IF( AND($D122&lt;=Prehledy!$K$3,$D122&gt;=Prehledy!$L$3),"U17,U19",  IF( AND($D122&lt;=Prehledy!$K$4,$D122&gt;=Prehledy!$L$4), "U15",  IF( AND($D122&lt;=Prehledy!$K$5, $D122&gt;=Prehledy!$L$5), "U13","U11"))))</f>
        <v/>
      </c>
      <c r="F122" s="117"/>
      <c r="G122" s="146"/>
      <c r="H122" s="116" t="str">
        <f>IF(OR(ISNA(MATCH(A122,divize!$AM$24:'divize'!$AM$292,0)), ISBLANK(INDEX(divize!$AN$24:'divize'!$AN$292,MATCH(A122,divize!$AM$24:'divize'!$AM$292,0)) )), "",   INDEX(divize!$AN$24:'divize'!$AN$292,MATCH(A122,divize!$AM$24:'divize'!$AM$292,0)) )</f>
        <v/>
      </c>
      <c r="I122" s="149"/>
      <c r="J122" s="131"/>
      <c r="K122">
        <f>IF(AND($F122="x",LEN(H122)&gt;0), IF(H122&lt;=44, GETPIVOTDATA("St. Č",Prehledy!$A$6)-H122+1, IF(H122&lt;=48,GETPIVOTDATA("St. Č",Prehledy!$A$6)-44,IF(H122&lt;=56,GETPIVOTDATA("St. Č",Prehledy!$A$6)-48,IF(H122&lt;=72,GETPIVOTDATA("St. Č",Prehledy!$A$6)-56,GETPIVOTDATA("St. Č",Prehledy!$A$6)-72 ) )  )  ),0)</f>
        <v>0</v>
      </c>
      <c r="M122">
        <f t="shared" si="12"/>
        <v>0.121</v>
      </c>
      <c r="N122" t="str">
        <f t="shared" si="13"/>
        <v/>
      </c>
      <c r="O122">
        <f t="shared" si="14"/>
        <v>0</v>
      </c>
      <c r="P122" t="str">
        <f t="shared" si="15"/>
        <v/>
      </c>
    </row>
    <row r="123" spans="1:16" ht="14.25" hidden="1">
      <c r="A123" s="146">
        <v>122</v>
      </c>
      <c r="B123" s="147"/>
      <c r="C123" s="147"/>
      <c r="D123" s="124"/>
      <c r="E123" s="150" t="str">
        <f>IF( $D123=0, "", IF( AND($D123&lt;=Prehledy!$K$3,$D123&gt;=Prehledy!$L$3),"U17,U19",  IF( AND($D123&lt;=Prehledy!$K$4,$D123&gt;=Prehledy!$L$4), "U15",  IF( AND($D123&lt;=Prehledy!$K$5, $D123&gt;=Prehledy!$L$5), "U13","U11"))))</f>
        <v/>
      </c>
      <c r="F123" s="117"/>
      <c r="G123" s="146"/>
      <c r="H123" s="116" t="str">
        <f>IF(OR(ISNA(MATCH(A123,divize!$AM$24:'divize'!$AM$292,0)), ISBLANK(INDEX(divize!$AN$24:'divize'!$AN$292,MATCH(A123,divize!$AM$24:'divize'!$AM$292,0)) )), "",   INDEX(divize!$AN$24:'divize'!$AN$292,MATCH(A123,divize!$AM$24:'divize'!$AM$292,0)) )</f>
        <v/>
      </c>
      <c r="I123" s="149"/>
      <c r="J123" s="131"/>
      <c r="K123">
        <f>IF(AND($F123="x",LEN(H123)&gt;0), IF(H123&lt;=44, GETPIVOTDATA("St. Č",Prehledy!$A$6)-H123+1, IF(H123&lt;=48,GETPIVOTDATA("St. Č",Prehledy!$A$6)-44,IF(H123&lt;=56,GETPIVOTDATA("St. Č",Prehledy!$A$6)-48,IF(H123&lt;=72,GETPIVOTDATA("St. Č",Prehledy!$A$6)-56,GETPIVOTDATA("St. Č",Prehledy!$A$6)-72 ) )  )  ),0)</f>
        <v>0</v>
      </c>
      <c r="M123">
        <f t="shared" si="12"/>
        <v>0.122</v>
      </c>
      <c r="N123" t="str">
        <f t="shared" si="13"/>
        <v/>
      </c>
      <c r="O123">
        <f t="shared" si="14"/>
        <v>0</v>
      </c>
      <c r="P123" t="str">
        <f t="shared" si="15"/>
        <v/>
      </c>
    </row>
    <row r="124" spans="1:16" ht="14.25" hidden="1">
      <c r="A124" s="146">
        <v>123</v>
      </c>
      <c r="B124" s="147"/>
      <c r="C124" s="147"/>
      <c r="D124" s="124"/>
      <c r="E124" s="150" t="str">
        <f>IF( $D124=0, "", IF( AND($D124&lt;=Prehledy!$K$3,$D124&gt;=Prehledy!$L$3),"U17,U19",  IF( AND($D124&lt;=Prehledy!$K$4,$D124&gt;=Prehledy!$L$4), "U15",  IF( AND($D124&lt;=Prehledy!$K$5, $D124&gt;=Prehledy!$L$5), "U13","U11"))))</f>
        <v/>
      </c>
      <c r="F124" s="117"/>
      <c r="G124" s="146"/>
      <c r="H124" s="116" t="str">
        <f>IF(OR(ISNA(MATCH(A124,divize!$AM$24:'divize'!$AM$292,0)), ISBLANK(INDEX(divize!$AN$24:'divize'!$AN$292,MATCH(A124,divize!$AM$24:'divize'!$AM$292,0)) )), "",   INDEX(divize!$AN$24:'divize'!$AN$292,MATCH(A124,divize!$AM$24:'divize'!$AM$292,0)) )</f>
        <v/>
      </c>
      <c r="I124" s="149"/>
      <c r="J124" s="131"/>
      <c r="K124">
        <f>IF(AND($F124="x",LEN(H124)&gt;0), IF(H124&lt;=44, GETPIVOTDATA("St. Č",Prehledy!$A$6)-H124+1, IF(H124&lt;=48,GETPIVOTDATA("St. Č",Prehledy!$A$6)-44,IF(H124&lt;=56,GETPIVOTDATA("St. Č",Prehledy!$A$6)-48,IF(H124&lt;=72,GETPIVOTDATA("St. Č",Prehledy!$A$6)-56,GETPIVOTDATA("St. Č",Prehledy!$A$6)-72 ) )  )  ),0)</f>
        <v>0</v>
      </c>
      <c r="M124">
        <f t="shared" si="12"/>
        <v>0.123</v>
      </c>
      <c r="N124" t="str">
        <f t="shared" si="13"/>
        <v/>
      </c>
      <c r="O124">
        <f t="shared" si="14"/>
        <v>0</v>
      </c>
      <c r="P124" t="str">
        <f t="shared" si="15"/>
        <v/>
      </c>
    </row>
    <row r="125" spans="1:16" ht="14.25" hidden="1">
      <c r="A125" s="146">
        <v>124</v>
      </c>
      <c r="B125" s="147"/>
      <c r="C125" s="147"/>
      <c r="D125" s="124"/>
      <c r="E125" s="150" t="str">
        <f>IF( $D125=0, "", IF( AND($D125&lt;=Prehledy!$K$3,$D125&gt;=Prehledy!$L$3),"U17,U19",  IF( AND($D125&lt;=Prehledy!$K$4,$D125&gt;=Prehledy!$L$4), "U15",  IF( AND($D125&lt;=Prehledy!$K$5, $D125&gt;=Prehledy!$L$5), "U13","U11"))))</f>
        <v/>
      </c>
      <c r="F125" s="117"/>
      <c r="G125" s="146"/>
      <c r="H125" s="116" t="str">
        <f>IF(OR(ISNA(MATCH(A125,divize!$AM$24:'divize'!$AM$292,0)), ISBLANK(INDEX(divize!$AN$24:'divize'!$AN$292,MATCH(A125,divize!$AM$24:'divize'!$AM$292,0)) )), "",   INDEX(divize!$AN$24:'divize'!$AN$292,MATCH(A125,divize!$AM$24:'divize'!$AM$292,0)) )</f>
        <v/>
      </c>
      <c r="I125" s="149"/>
      <c r="J125" s="131"/>
      <c r="K125">
        <f>IF(AND($F125="x",LEN(H125)&gt;0), IF(H125&lt;=44, GETPIVOTDATA("St. Č",Prehledy!$A$6)-H125+1, IF(H125&lt;=48,GETPIVOTDATA("St. Č",Prehledy!$A$6)-44,IF(H125&lt;=56,GETPIVOTDATA("St. Č",Prehledy!$A$6)-48,IF(H125&lt;=72,GETPIVOTDATA("St. Č",Prehledy!$A$6)-56,GETPIVOTDATA("St. Č",Prehledy!$A$6)-72 ) )  )  ),0)</f>
        <v>0</v>
      </c>
      <c r="M125">
        <f t="shared" si="12"/>
        <v>0.124</v>
      </c>
      <c r="N125" t="str">
        <f t="shared" si="13"/>
        <v/>
      </c>
      <c r="O125">
        <f t="shared" si="14"/>
        <v>0</v>
      </c>
      <c r="P125" t="str">
        <f t="shared" si="15"/>
        <v/>
      </c>
    </row>
    <row r="126" spans="1:16" ht="14.25" hidden="1">
      <c r="A126" s="146">
        <v>125</v>
      </c>
      <c r="B126" s="147"/>
      <c r="C126" s="147"/>
      <c r="D126" s="124"/>
      <c r="E126" s="150" t="str">
        <f>IF( $D126=0, "", IF( AND($D126&lt;=Prehledy!$K$3,$D126&gt;=Prehledy!$L$3),"U17,U19",  IF( AND($D126&lt;=Prehledy!$K$4,$D126&gt;=Prehledy!$L$4), "U15",  IF( AND($D126&lt;=Prehledy!$K$5, $D126&gt;=Prehledy!$L$5), "U13","U11"))))</f>
        <v/>
      </c>
      <c r="F126" s="117"/>
      <c r="G126" s="146"/>
      <c r="H126" s="116" t="str">
        <f>IF(OR(ISNA(MATCH(A126,divize!$AM$24:'divize'!$AM$292,0)), ISBLANK(INDEX(divize!$AN$24:'divize'!$AN$292,MATCH(A126,divize!$AM$24:'divize'!$AM$292,0)) )), "",   INDEX(divize!$AN$24:'divize'!$AN$292,MATCH(A126,divize!$AM$24:'divize'!$AM$292,0)) )</f>
        <v/>
      </c>
      <c r="I126" s="149"/>
      <c r="J126" s="131"/>
      <c r="K126">
        <f>IF(AND($F126="x",LEN(H126)&gt;0), IF(H126&lt;=44, GETPIVOTDATA("St. Č",Prehledy!$A$6)-H126+1, IF(H126&lt;=48,GETPIVOTDATA("St. Č",Prehledy!$A$6)-44,IF(H126&lt;=56,GETPIVOTDATA("St. Č",Prehledy!$A$6)-48,IF(H126&lt;=72,GETPIVOTDATA("St. Č",Prehledy!$A$6)-56,GETPIVOTDATA("St. Č",Prehledy!$A$6)-72 ) )  )  ),0)</f>
        <v>0</v>
      </c>
      <c r="M126">
        <f t="shared" si="12"/>
        <v>0.125</v>
      </c>
      <c r="N126" t="str">
        <f t="shared" si="13"/>
        <v/>
      </c>
      <c r="O126">
        <f t="shared" si="14"/>
        <v>0</v>
      </c>
      <c r="P126" t="str">
        <f t="shared" si="15"/>
        <v/>
      </c>
    </row>
    <row r="127" spans="1:16" ht="14.25" hidden="1">
      <c r="A127" s="146">
        <v>126</v>
      </c>
      <c r="B127" s="147"/>
      <c r="C127" s="147"/>
      <c r="D127" s="124"/>
      <c r="E127" s="150" t="str">
        <f>IF( $D127=0, "", IF( AND($D127&lt;=Prehledy!$K$3,$D127&gt;=Prehledy!$L$3),"U17,U19",  IF( AND($D127&lt;=Prehledy!$K$4,$D127&gt;=Prehledy!$L$4), "U15",  IF( AND($D127&lt;=Prehledy!$K$5, $D127&gt;=Prehledy!$L$5), "U13","U11"))))</f>
        <v/>
      </c>
      <c r="F127" s="117"/>
      <c r="G127" s="146"/>
      <c r="H127" s="116" t="str">
        <f>IF(OR(ISNA(MATCH(A127,divize!$AM$24:'divize'!$AM$292,0)), ISBLANK(INDEX(divize!$AN$24:'divize'!$AN$292,MATCH(A127,divize!$AM$24:'divize'!$AM$292,0)) )), "",   INDEX(divize!$AN$24:'divize'!$AN$292,MATCH(A127,divize!$AM$24:'divize'!$AM$292,0)) )</f>
        <v/>
      </c>
      <c r="I127" s="149"/>
      <c r="J127" s="131"/>
      <c r="K127">
        <f>IF(AND($F127="x",LEN(H127)&gt;0), IF(H127&lt;=44, GETPIVOTDATA("St. Č",Prehledy!$A$6)-H127+1, IF(H127&lt;=48,GETPIVOTDATA("St. Č",Prehledy!$A$6)-44,IF(H127&lt;=56,GETPIVOTDATA("St. Č",Prehledy!$A$6)-48,IF(H127&lt;=72,GETPIVOTDATA("St. Č",Prehledy!$A$6)-56,GETPIVOTDATA("St. Č",Prehledy!$A$6)-72 ) )  )  ),0)</f>
        <v>0</v>
      </c>
      <c r="M127">
        <f t="shared" si="12"/>
        <v>0.126</v>
      </c>
      <c r="N127" t="str">
        <f t="shared" si="13"/>
        <v/>
      </c>
      <c r="O127">
        <f t="shared" si="14"/>
        <v>0</v>
      </c>
      <c r="P127" t="str">
        <f t="shared" si="15"/>
        <v/>
      </c>
    </row>
    <row r="128" spans="1:16" ht="14.25" hidden="1">
      <c r="A128" s="146">
        <v>127</v>
      </c>
      <c r="B128" s="147"/>
      <c r="C128" s="147"/>
      <c r="D128" s="124"/>
      <c r="E128" s="150" t="str">
        <f>IF( $D128=0, "", IF( AND($D128&lt;=Prehledy!$K$3,$D128&gt;=Prehledy!$L$3),"U17,U19",  IF( AND($D128&lt;=Prehledy!$K$4,$D128&gt;=Prehledy!$L$4), "U15",  IF( AND($D128&lt;=Prehledy!$K$5, $D128&gt;=Prehledy!$L$5), "U13","U11"))))</f>
        <v/>
      </c>
      <c r="F128" s="117"/>
      <c r="G128" s="146"/>
      <c r="H128" s="116" t="str">
        <f>IF(OR(ISNA(MATCH(A128,divize!$AM$24:'divize'!$AM$292,0)), ISBLANK(INDEX(divize!$AN$24:'divize'!$AN$292,MATCH(A128,divize!$AM$24:'divize'!$AM$292,0)) )), "",   INDEX(divize!$AN$24:'divize'!$AN$292,MATCH(A128,divize!$AM$24:'divize'!$AM$292,0)) )</f>
        <v/>
      </c>
      <c r="I128" s="149"/>
      <c r="J128" s="131"/>
      <c r="K128">
        <f>IF(AND($F128="x",LEN(H128)&gt;0), IF(H128&lt;=44, GETPIVOTDATA("St. Č",Prehledy!$A$6)-H128+1, IF(H128&lt;=48,GETPIVOTDATA("St. Č",Prehledy!$A$6)-44,IF(H128&lt;=56,GETPIVOTDATA("St. Č",Prehledy!$A$6)-48,IF(H128&lt;=72,GETPIVOTDATA("St. Č",Prehledy!$A$6)-56,GETPIVOTDATA("St. Č",Prehledy!$A$6)-72 ) )  )  ),0)</f>
        <v>0</v>
      </c>
      <c r="M128">
        <f t="shared" si="12"/>
        <v>0.127</v>
      </c>
      <c r="N128" t="str">
        <f t="shared" si="13"/>
        <v/>
      </c>
      <c r="O128">
        <f t="shared" si="14"/>
        <v>0</v>
      </c>
      <c r="P128" t="str">
        <f t="shared" si="15"/>
        <v/>
      </c>
    </row>
    <row r="129" spans="1:16" ht="14.25" hidden="1">
      <c r="A129" s="146">
        <v>128</v>
      </c>
      <c r="B129" s="147"/>
      <c r="C129" s="147"/>
      <c r="D129" s="124"/>
      <c r="E129" s="150" t="str">
        <f>IF( $D129=0, "", IF( AND($D129&lt;=Prehledy!$K$3,$D129&gt;=Prehledy!$L$3),"U17,U19",  IF( AND($D129&lt;=Prehledy!$K$4,$D129&gt;=Prehledy!$L$4), "U15",  IF( AND($D129&lt;=Prehledy!$K$5, $D129&gt;=Prehledy!$L$5), "U13","U11"))))</f>
        <v/>
      </c>
      <c r="F129" s="117"/>
      <c r="G129" s="146"/>
      <c r="H129" s="116" t="str">
        <f>IF(OR(ISNA(MATCH(A129,divize!$AM$24:'divize'!$AM$292,0)), ISBLANK(INDEX(divize!$AN$24:'divize'!$AN$292,MATCH(A129,divize!$AM$24:'divize'!$AM$292,0)) )), "",   INDEX(divize!$AN$24:'divize'!$AN$292,MATCH(A129,divize!$AM$24:'divize'!$AM$292,0)) )</f>
        <v/>
      </c>
      <c r="I129" s="149"/>
      <c r="J129" s="131"/>
      <c r="K129">
        <f>IF(AND($F129="x",LEN(H129)&gt;0), IF(H129&lt;=44, GETPIVOTDATA("St. Č",Prehledy!$A$6)-H129+1, IF(H129&lt;=48,GETPIVOTDATA("St. Č",Prehledy!$A$6)-44,IF(H129&lt;=56,GETPIVOTDATA("St. Č",Prehledy!$A$6)-48,IF(H129&lt;=72,GETPIVOTDATA("St. Č",Prehledy!$A$6)-56,GETPIVOTDATA("St. Č",Prehledy!$A$6)-72 ) )  )  ),0)</f>
        <v>0</v>
      </c>
      <c r="M129">
        <f t="shared" si="12"/>
        <v>0.128</v>
      </c>
      <c r="N129" t="str">
        <f t="shared" si="13"/>
        <v/>
      </c>
      <c r="O129">
        <f t="shared" si="14"/>
        <v>0</v>
      </c>
      <c r="P129" t="str">
        <f t="shared" si="15"/>
        <v/>
      </c>
    </row>
    <row r="130" spans="1:16" ht="14.25" hidden="1">
      <c r="A130" s="146">
        <v>129</v>
      </c>
      <c r="B130" s="147"/>
      <c r="C130" s="147"/>
      <c r="D130" s="124"/>
      <c r="E130" s="150" t="str">
        <f>IF( $D130=0, "", IF( AND($D130&lt;=Prehledy!$K$3,$D130&gt;=Prehledy!$L$3),"U17,U19",  IF( AND($D130&lt;=Prehledy!$K$4,$D130&gt;=Prehledy!$L$4), "U15",  IF( AND($D130&lt;=Prehledy!$K$5, $D130&gt;=Prehledy!$L$5), "U13","U11"))))</f>
        <v/>
      </c>
      <c r="F130" s="117"/>
      <c r="G130" s="146"/>
      <c r="H130" s="116" t="str">
        <f>IF(OR(ISNA(MATCH(A130,divize!$AM$24:'divize'!$AM$292,0)), ISBLANK(INDEX(divize!$AN$24:'divize'!$AN$292,MATCH(A130,divize!$AM$24:'divize'!$AM$292,0)) )), "",   INDEX(divize!$AN$24:'divize'!$AN$292,MATCH(A130,divize!$AM$24:'divize'!$AM$292,0)) )</f>
        <v/>
      </c>
      <c r="I130" s="149"/>
      <c r="J130" s="131"/>
      <c r="K130">
        <f>IF(AND($F130="x",LEN(H130)&gt;0), IF(H130&lt;=44, GETPIVOTDATA("St. Č",Prehledy!$A$6)-H130+1, IF(H130&lt;=48,GETPIVOTDATA("St. Č",Prehledy!$A$6)-44,IF(H130&lt;=56,GETPIVOTDATA("St. Č",Prehledy!$A$6)-48,IF(H130&lt;=72,GETPIVOTDATA("St. Č",Prehledy!$A$6)-56,GETPIVOTDATA("St. Č",Prehledy!$A$6)-72 ) )  )  ),0)</f>
        <v>0</v>
      </c>
      <c r="M130">
        <f t="shared" ref="M130:M154" si="16">K130+L130+$A130/1000</f>
        <v>0.129</v>
      </c>
      <c r="N130" t="str">
        <f t="shared" ref="N130:N154" si="17">IF($M130&lt;1,"",  _xlfn.RANK.EQ($M130,$M$2:$M$152,0)  )</f>
        <v/>
      </c>
      <c r="O130">
        <f t="shared" ref="O130:O154" si="18">K130+L130</f>
        <v>0</v>
      </c>
      <c r="P130" t="str">
        <f t="shared" ref="P130:P154" si="19">IF($O130=0,"",  _xlfn.RANK.EQ($O130,$O$2:$O$152,0)  )</f>
        <v/>
      </c>
    </row>
    <row r="131" spans="1:16" ht="14.25" hidden="1">
      <c r="A131" s="146">
        <v>130</v>
      </c>
      <c r="B131" s="147"/>
      <c r="C131" s="147"/>
      <c r="D131" s="124"/>
      <c r="E131" s="150" t="str">
        <f>IF( $D131=0, "", IF( AND($D131&lt;=Prehledy!$K$3,$D131&gt;=Prehledy!$L$3),"U17,U19",  IF( AND($D131&lt;=Prehledy!$K$4,$D131&gt;=Prehledy!$L$4), "U15",  IF( AND($D131&lt;=Prehledy!$K$5, $D131&gt;=Prehledy!$L$5), "U13","U11"))))</f>
        <v/>
      </c>
      <c r="F131" s="117"/>
      <c r="G131" s="124"/>
      <c r="H131" s="116" t="str">
        <f>IF(OR(ISNA(MATCH(A131,divize!$AM$24:'divize'!$AM$292,0)), ISBLANK(INDEX(divize!$AN$24:'divize'!$AN$292,MATCH(A131,divize!$AM$24:'divize'!$AM$292,0)) )), "",   INDEX(divize!$AN$24:'divize'!$AN$292,MATCH(A131,divize!$AM$24:'divize'!$AM$292,0)) )</f>
        <v/>
      </c>
      <c r="I131" s="149"/>
      <c r="J131" s="131"/>
      <c r="K131">
        <f>IF(AND($F131="x",LEN(H131)&gt;0), IF(H131&lt;=44, GETPIVOTDATA("St. Č",Prehledy!$A$6)-H131+1, IF(H131&lt;=48,GETPIVOTDATA("St. Č",Prehledy!$A$6)-44,IF(H131&lt;=56,GETPIVOTDATA("St. Č",Prehledy!$A$6)-48,IF(H131&lt;=72,GETPIVOTDATA("St. Č",Prehledy!$A$6)-56,GETPIVOTDATA("St. Č",Prehledy!$A$6)-72 ) )  )  ),0)</f>
        <v>0</v>
      </c>
      <c r="M131">
        <f t="shared" si="16"/>
        <v>0.13</v>
      </c>
      <c r="N131" t="str">
        <f t="shared" si="17"/>
        <v/>
      </c>
      <c r="O131">
        <f t="shared" si="18"/>
        <v>0</v>
      </c>
      <c r="P131" t="str">
        <f t="shared" si="19"/>
        <v/>
      </c>
    </row>
    <row r="132" spans="1:16" ht="14.25" hidden="1">
      <c r="A132" s="146">
        <v>131</v>
      </c>
      <c r="B132" s="147"/>
      <c r="C132" s="147"/>
      <c r="D132" s="124"/>
      <c r="E132" s="150" t="str">
        <f>IF( $D132=0, "", IF( AND($D132&lt;=Prehledy!$K$3,$D132&gt;=Prehledy!$L$3),"U17,U19",  IF( AND($D132&lt;=Prehledy!$K$4,$D132&gt;=Prehledy!$L$4), "U15",  IF( AND($D132&lt;=Prehledy!$K$5, $D132&gt;=Prehledy!$L$5), "U13","U11"))))</f>
        <v/>
      </c>
      <c r="F132" s="117"/>
      <c r="G132" s="124"/>
      <c r="H132" s="116" t="str">
        <f>IF(OR(ISNA(MATCH(A132,divize!$AM$24:'divize'!$AM$292,0)), ISBLANK(INDEX(divize!$AN$24:'divize'!$AN$292,MATCH(A132,divize!$AM$24:'divize'!$AM$292,0)) )), "",   INDEX(divize!$AN$24:'divize'!$AN$292,MATCH(A132,divize!$AM$24:'divize'!$AM$292,0)) )</f>
        <v/>
      </c>
      <c r="I132" s="149"/>
      <c r="J132" s="131"/>
      <c r="K132">
        <f>IF(AND($F132="x",LEN(H132)&gt;0), IF(H132&lt;=44, GETPIVOTDATA("St. Č",Prehledy!$A$6)-H132+1, IF(H132&lt;=48,GETPIVOTDATA("St. Č",Prehledy!$A$6)-44,IF(H132&lt;=56,GETPIVOTDATA("St. Č",Prehledy!$A$6)-48,IF(H132&lt;=72,GETPIVOTDATA("St. Č",Prehledy!$A$6)-56,GETPIVOTDATA("St. Č",Prehledy!$A$6)-72 ) )  )  ),0)</f>
        <v>0</v>
      </c>
      <c r="M132">
        <f t="shared" si="16"/>
        <v>0.13100000000000001</v>
      </c>
      <c r="N132" t="str">
        <f t="shared" si="17"/>
        <v/>
      </c>
      <c r="O132">
        <f t="shared" si="18"/>
        <v>0</v>
      </c>
      <c r="P132" t="str">
        <f t="shared" si="19"/>
        <v/>
      </c>
    </row>
    <row r="133" spans="1:16" ht="14.25" hidden="1">
      <c r="A133" s="146">
        <v>132</v>
      </c>
      <c r="B133" s="147"/>
      <c r="C133" s="147"/>
      <c r="D133" s="124"/>
      <c r="E133" s="150" t="str">
        <f>IF( $D133=0, "", IF( AND($D133&lt;=Prehledy!$K$3,$D133&gt;=Prehledy!$L$3),"U17,U19",  IF( AND($D133&lt;=Prehledy!$K$4,$D133&gt;=Prehledy!$L$4), "U15",  IF( AND($D133&lt;=Prehledy!$K$5, $D133&gt;=Prehledy!$L$5), "U13","U11"))))</f>
        <v/>
      </c>
      <c r="F133" s="117"/>
      <c r="G133" s="124"/>
      <c r="H133" s="116" t="str">
        <f>IF(OR(ISNA(MATCH(A133,divize!$AM$24:'divize'!$AM$292,0)), ISBLANK(INDEX(divize!$AN$24:'divize'!$AN$292,MATCH(A133,divize!$AM$24:'divize'!$AM$292,0)) )), "",   INDEX(divize!$AN$24:'divize'!$AN$292,MATCH(A133,divize!$AM$24:'divize'!$AM$292,0)) )</f>
        <v/>
      </c>
      <c r="I133" s="149"/>
      <c r="J133" s="131"/>
      <c r="K133">
        <f>IF(AND($F133="x",LEN(H133)&gt;0), IF(H133&lt;=44, GETPIVOTDATA("St. Č",Prehledy!$A$6)-H133+1, IF(H133&lt;=48,GETPIVOTDATA("St. Č",Prehledy!$A$6)-44,IF(H133&lt;=56,GETPIVOTDATA("St. Č",Prehledy!$A$6)-48,IF(H133&lt;=72,GETPIVOTDATA("St. Č",Prehledy!$A$6)-56,GETPIVOTDATA("St. Č",Prehledy!$A$6)-72 ) )  )  ),0)</f>
        <v>0</v>
      </c>
      <c r="M133">
        <f t="shared" si="16"/>
        <v>0.13200000000000001</v>
      </c>
      <c r="N133" t="str">
        <f t="shared" si="17"/>
        <v/>
      </c>
      <c r="O133">
        <f t="shared" si="18"/>
        <v>0</v>
      </c>
      <c r="P133" t="str">
        <f t="shared" si="19"/>
        <v/>
      </c>
    </row>
    <row r="134" spans="1:16" ht="14.25" hidden="1">
      <c r="A134" s="146">
        <v>133</v>
      </c>
      <c r="B134" s="147"/>
      <c r="C134" s="147"/>
      <c r="D134" s="124"/>
      <c r="E134" s="150" t="str">
        <f>IF( $D134=0, "", IF( AND($D134&lt;=Prehledy!$K$3,$D134&gt;=Prehledy!$L$3),"U17,U19",  IF( AND($D134&lt;=Prehledy!$K$4,$D134&gt;=Prehledy!$L$4), "U15",  IF( AND($D134&lt;=Prehledy!$K$5, $D134&gt;=Prehledy!$L$5), "U13","U11"))))</f>
        <v/>
      </c>
      <c r="F134" s="117"/>
      <c r="G134" s="124"/>
      <c r="H134" s="116" t="str">
        <f>IF(OR(ISNA(MATCH(A134,divize!$AM$24:'divize'!$AM$292,0)), ISBLANK(INDEX(divize!$AN$24:'divize'!$AN$292,MATCH(A134,divize!$AM$24:'divize'!$AM$292,0)) )), "",   INDEX(divize!$AN$24:'divize'!$AN$292,MATCH(A134,divize!$AM$24:'divize'!$AM$292,0)) )</f>
        <v/>
      </c>
      <c r="I134" s="149"/>
      <c r="J134" s="131"/>
      <c r="K134">
        <f>IF(AND($F134="x",LEN(H134)&gt;0), IF(H134&lt;=44, GETPIVOTDATA("St. Č",Prehledy!$A$6)-H134+1, IF(H134&lt;=48,GETPIVOTDATA("St. Č",Prehledy!$A$6)-44,IF(H134&lt;=56,GETPIVOTDATA("St. Č",Prehledy!$A$6)-48,IF(H134&lt;=72,GETPIVOTDATA("St. Č",Prehledy!$A$6)-56,GETPIVOTDATA("St. Č",Prehledy!$A$6)-72 ) )  )  ),0)</f>
        <v>0</v>
      </c>
      <c r="M134">
        <f t="shared" si="16"/>
        <v>0.13300000000000001</v>
      </c>
      <c r="N134" t="str">
        <f t="shared" si="17"/>
        <v/>
      </c>
      <c r="O134">
        <f t="shared" si="18"/>
        <v>0</v>
      </c>
      <c r="P134" t="str">
        <f t="shared" si="19"/>
        <v/>
      </c>
    </row>
    <row r="135" spans="1:16" ht="14.25" hidden="1">
      <c r="A135" s="146">
        <v>134</v>
      </c>
      <c r="B135" s="147"/>
      <c r="C135" s="147"/>
      <c r="D135" s="124"/>
      <c r="E135" s="150" t="str">
        <f>IF( $D135=0, "", IF( AND($D135&lt;=Prehledy!$K$3,$D135&gt;=Prehledy!$L$3),"U17,U19",  IF( AND($D135&lt;=Prehledy!$K$4,$D135&gt;=Prehledy!$L$4), "U15",  IF( AND($D135&lt;=Prehledy!$K$5, $D135&gt;=Prehledy!$L$5), "U13","U11"))))</f>
        <v/>
      </c>
      <c r="F135" s="117"/>
      <c r="G135" s="146"/>
      <c r="H135" s="116" t="str">
        <f>IF(OR(ISNA(MATCH(A135,divize!$AM$24:'divize'!$AM$292,0)), ISBLANK(INDEX(divize!$AN$24:'divize'!$AN$292,MATCH(A135,divize!$AM$24:'divize'!$AM$292,0)) )), "",   INDEX(divize!$AN$24:'divize'!$AN$292,MATCH(A135,divize!$AM$24:'divize'!$AM$292,0)) )</f>
        <v/>
      </c>
      <c r="I135" s="149"/>
      <c r="J135" s="131"/>
      <c r="K135">
        <f>IF(AND($F135="x",LEN(H135)&gt;0), IF(H135&lt;=44, GETPIVOTDATA("St. Č",Prehledy!$A$6)-H135+1, IF(H135&lt;=48,GETPIVOTDATA("St. Č",Prehledy!$A$6)-44,IF(H135&lt;=56,GETPIVOTDATA("St. Č",Prehledy!$A$6)-48,IF(H135&lt;=72,GETPIVOTDATA("St. Č",Prehledy!$A$6)-56,GETPIVOTDATA("St. Č",Prehledy!$A$6)-72 ) )  )  ),0)</f>
        <v>0</v>
      </c>
      <c r="M135">
        <f t="shared" si="16"/>
        <v>0.13400000000000001</v>
      </c>
      <c r="N135" t="str">
        <f t="shared" si="17"/>
        <v/>
      </c>
      <c r="O135">
        <f t="shared" si="18"/>
        <v>0</v>
      </c>
      <c r="P135" t="str">
        <f t="shared" si="19"/>
        <v/>
      </c>
    </row>
    <row r="136" spans="1:16" ht="14.25" hidden="1">
      <c r="A136" s="146">
        <v>135</v>
      </c>
      <c r="B136" s="147"/>
      <c r="C136" s="147"/>
      <c r="D136" s="124"/>
      <c r="E136" s="150" t="str">
        <f>IF( $D136=0, "", IF( AND($D136&lt;=Prehledy!$K$3,$D136&gt;=Prehledy!$L$3),"U17,U19",  IF( AND($D136&lt;=Prehledy!$K$4,$D136&gt;=Prehledy!$L$4), "U15",  IF( AND($D136&lt;=Prehledy!$K$5, $D136&gt;=Prehledy!$L$5), "U13","U11"))))</f>
        <v/>
      </c>
      <c r="F136" s="117"/>
      <c r="G136" s="146"/>
      <c r="H136" s="116" t="str">
        <f>IF(OR(ISNA(MATCH(A136,divize!$AM$24:'divize'!$AM$292,0)), ISBLANK(INDEX(divize!$AN$24:'divize'!$AN$292,MATCH(A136,divize!$AM$24:'divize'!$AM$292,0)) )), "",   INDEX(divize!$AN$24:'divize'!$AN$292,MATCH(A136,divize!$AM$24:'divize'!$AM$292,0)) )</f>
        <v/>
      </c>
      <c r="I136" s="149"/>
      <c r="J136" s="131"/>
      <c r="K136">
        <f>IF(AND($F136="x",LEN(H136)&gt;0), IF(H136&lt;=44, GETPIVOTDATA("St. Č",Prehledy!$A$6)-H136+1, IF(H136&lt;=48,GETPIVOTDATA("St. Č",Prehledy!$A$6)-44,IF(H136&lt;=56,GETPIVOTDATA("St. Č",Prehledy!$A$6)-48,IF(H136&lt;=72,GETPIVOTDATA("St. Č",Prehledy!$A$6)-56,GETPIVOTDATA("St. Č",Prehledy!$A$6)-72 ) )  )  ),0)</f>
        <v>0</v>
      </c>
      <c r="M136">
        <f t="shared" si="16"/>
        <v>0.13500000000000001</v>
      </c>
      <c r="N136" t="str">
        <f t="shared" si="17"/>
        <v/>
      </c>
      <c r="O136">
        <f t="shared" si="18"/>
        <v>0</v>
      </c>
      <c r="P136" t="str">
        <f t="shared" si="19"/>
        <v/>
      </c>
    </row>
    <row r="137" spans="1:16" ht="14.25" hidden="1">
      <c r="A137" s="146">
        <v>136</v>
      </c>
      <c r="B137" s="147"/>
      <c r="C137" s="147"/>
      <c r="D137" s="124"/>
      <c r="E137" s="150" t="str">
        <f>IF( $D137=0, "", IF( AND($D137&lt;=Prehledy!$K$3,$D137&gt;=Prehledy!$L$3),"U17,U19",  IF( AND($D137&lt;=Prehledy!$K$4,$D137&gt;=Prehledy!$L$4), "U15",  IF( AND($D137&lt;=Prehledy!$K$5, $D137&gt;=Prehledy!$L$5), "U13","U11"))))</f>
        <v/>
      </c>
      <c r="F137" s="117"/>
      <c r="G137" s="146"/>
      <c r="H137" s="116" t="str">
        <f>IF(OR(ISNA(MATCH(A137,divize!$AM$24:'divize'!$AM$292,0)), ISBLANK(INDEX(divize!$AN$24:'divize'!$AN$292,MATCH(A137,divize!$AM$24:'divize'!$AM$292,0)) )), "",   INDEX(divize!$AN$24:'divize'!$AN$292,MATCH(A137,divize!$AM$24:'divize'!$AM$292,0)) )</f>
        <v/>
      </c>
      <c r="I137" s="149"/>
      <c r="J137" s="131"/>
      <c r="K137">
        <f>IF(AND($F137="x",LEN(H137)&gt;0), IF(H137&lt;=44, GETPIVOTDATA("St. Č",Prehledy!$A$6)-H137+1, IF(H137&lt;=48,GETPIVOTDATA("St. Č",Prehledy!$A$6)-44,IF(H137&lt;=56,GETPIVOTDATA("St. Č",Prehledy!$A$6)-48,IF(H137&lt;=72,GETPIVOTDATA("St. Č",Prehledy!$A$6)-56,GETPIVOTDATA("St. Č",Prehledy!$A$6)-72 ) )  )  ),0)</f>
        <v>0</v>
      </c>
      <c r="M137">
        <f t="shared" si="16"/>
        <v>0.13600000000000001</v>
      </c>
      <c r="N137" t="str">
        <f t="shared" si="17"/>
        <v/>
      </c>
      <c r="O137">
        <f t="shared" si="18"/>
        <v>0</v>
      </c>
      <c r="P137" t="str">
        <f t="shared" si="19"/>
        <v/>
      </c>
    </row>
    <row r="138" spans="1:16" ht="14.25" hidden="1">
      <c r="A138" s="146">
        <v>137</v>
      </c>
      <c r="B138" s="147"/>
      <c r="C138" s="147"/>
      <c r="D138" s="124"/>
      <c r="E138" s="150" t="str">
        <f>IF( $D138=0, "", IF( AND($D138&lt;=Prehledy!$K$3,$D138&gt;=Prehledy!$L$3),"U17,U19",  IF( AND($D138&lt;=Prehledy!$K$4,$D138&gt;=Prehledy!$L$4), "U15",  IF( AND($D138&lt;=Prehledy!$K$5, $D138&gt;=Prehledy!$L$5), "U13","U11"))))</f>
        <v/>
      </c>
      <c r="F138" s="117"/>
      <c r="G138" s="124"/>
      <c r="H138" s="116" t="str">
        <f>IF(OR(ISNA(MATCH(A138,divize!$AM$24:'divize'!$AM$292,0)), ISBLANK(INDEX(divize!$AN$24:'divize'!$AN$292,MATCH(A138,divize!$AM$24:'divize'!$AM$292,0)) )), "",   INDEX(divize!$AN$24:'divize'!$AN$292,MATCH(A138,divize!$AM$24:'divize'!$AM$292,0)) )</f>
        <v/>
      </c>
      <c r="I138" s="149"/>
      <c r="J138" s="131"/>
      <c r="K138">
        <f>IF(AND($F138="x",LEN(H138)&gt;0), IF(H138&lt;=44, GETPIVOTDATA("St. Č",Prehledy!$A$6)-H138+1, IF(H138&lt;=48,GETPIVOTDATA("St. Č",Prehledy!$A$6)-44,IF(H138&lt;=56,GETPIVOTDATA("St. Č",Prehledy!$A$6)-48,IF(H138&lt;=72,GETPIVOTDATA("St. Č",Prehledy!$A$6)-56,GETPIVOTDATA("St. Č",Prehledy!$A$6)-72 ) )  )  ),0)</f>
        <v>0</v>
      </c>
      <c r="M138">
        <f t="shared" si="16"/>
        <v>0.13700000000000001</v>
      </c>
      <c r="N138" t="str">
        <f t="shared" si="17"/>
        <v/>
      </c>
      <c r="O138">
        <f t="shared" si="18"/>
        <v>0</v>
      </c>
      <c r="P138" t="str">
        <f t="shared" si="19"/>
        <v/>
      </c>
    </row>
    <row r="139" spans="1:16" ht="14.25" hidden="1">
      <c r="A139" s="146">
        <v>138</v>
      </c>
      <c r="B139" s="147"/>
      <c r="C139" s="147"/>
      <c r="D139" s="124"/>
      <c r="E139" s="150" t="str">
        <f>IF( $D139=0, "", IF( AND($D139&lt;=Prehledy!$K$3,$D139&gt;=Prehledy!$L$3),"U17,U19",  IF( AND($D139&lt;=Prehledy!$K$4,$D139&gt;=Prehledy!$L$4), "U15",  IF( AND($D139&lt;=Prehledy!$K$5, $D139&gt;=Prehledy!$L$5), "U13","U11"))))</f>
        <v/>
      </c>
      <c r="F139" s="117"/>
      <c r="G139" s="124"/>
      <c r="H139" s="116" t="str">
        <f>IF(OR(ISNA(MATCH(A139,divize!$AM$24:'divize'!$AM$292,0)), ISBLANK(INDEX(divize!$AN$24:'divize'!$AN$292,MATCH(A139,divize!$AM$24:'divize'!$AM$292,0)) )), "",   INDEX(divize!$AN$24:'divize'!$AN$292,MATCH(A139,divize!$AM$24:'divize'!$AM$292,0)) )</f>
        <v/>
      </c>
      <c r="I139" s="149"/>
      <c r="J139" s="131"/>
      <c r="K139">
        <f>IF(AND($F139="x",LEN(H139)&gt;0), IF(H139&lt;=44, GETPIVOTDATA("St. Č",Prehledy!$A$6)-H139+1, IF(H139&lt;=48,GETPIVOTDATA("St. Č",Prehledy!$A$6)-44,IF(H139&lt;=56,GETPIVOTDATA("St. Č",Prehledy!$A$6)-48,IF(H139&lt;=72,GETPIVOTDATA("St. Č",Prehledy!$A$6)-56,GETPIVOTDATA("St. Č",Prehledy!$A$6)-72 ) )  )  ),0)</f>
        <v>0</v>
      </c>
      <c r="M139">
        <f t="shared" si="16"/>
        <v>0.13800000000000001</v>
      </c>
      <c r="N139" t="str">
        <f t="shared" si="17"/>
        <v/>
      </c>
      <c r="O139">
        <f t="shared" si="18"/>
        <v>0</v>
      </c>
      <c r="P139" t="str">
        <f t="shared" si="19"/>
        <v/>
      </c>
    </row>
    <row r="140" spans="1:16" ht="14.25" hidden="1">
      <c r="A140" s="146">
        <v>139</v>
      </c>
      <c r="B140" s="147"/>
      <c r="C140" s="147"/>
      <c r="D140" s="124"/>
      <c r="E140" s="150" t="str">
        <f>IF( $D140=0, "", IF( AND($D140&lt;=Prehledy!$K$3,$D140&gt;=Prehledy!$L$3),"U17,U19",  IF( AND($D140&lt;=Prehledy!$K$4,$D140&gt;=Prehledy!$L$4), "U15",  IF( AND($D140&lt;=Prehledy!$K$5, $D140&gt;=Prehledy!$L$5), "U13","U11"))))</f>
        <v/>
      </c>
      <c r="F140" s="117"/>
      <c r="G140" s="124"/>
      <c r="H140" s="116" t="str">
        <f>IF(OR(ISNA(MATCH(A140,divize!$AM$24:'divize'!$AM$292,0)), ISBLANK(INDEX(divize!$AN$24:'divize'!$AN$292,MATCH(A140,divize!$AM$24:'divize'!$AM$292,0)) )), "",   INDEX(divize!$AN$24:'divize'!$AN$292,MATCH(A140,divize!$AM$24:'divize'!$AM$292,0)) )</f>
        <v/>
      </c>
      <c r="I140" s="149"/>
      <c r="J140" s="131"/>
      <c r="K140">
        <f>IF(AND($F140="x",LEN(H140)&gt;0), IF(H140&lt;=44, GETPIVOTDATA("St. Č",Prehledy!$A$6)-H140+1, IF(H140&lt;=48,GETPIVOTDATA("St. Č",Prehledy!$A$6)-44,IF(H140&lt;=56,GETPIVOTDATA("St. Č",Prehledy!$A$6)-48,IF(H140&lt;=72,GETPIVOTDATA("St. Č",Prehledy!$A$6)-56,GETPIVOTDATA("St. Č",Prehledy!$A$6)-72 ) )  )  ),0)</f>
        <v>0</v>
      </c>
      <c r="M140">
        <f t="shared" si="16"/>
        <v>0.13900000000000001</v>
      </c>
      <c r="N140" t="str">
        <f t="shared" si="17"/>
        <v/>
      </c>
      <c r="O140">
        <f t="shared" si="18"/>
        <v>0</v>
      </c>
      <c r="P140" t="str">
        <f t="shared" si="19"/>
        <v/>
      </c>
    </row>
    <row r="141" spans="1:16" ht="14.25" hidden="1">
      <c r="A141" s="146">
        <v>140</v>
      </c>
      <c r="B141" s="147"/>
      <c r="C141" s="147"/>
      <c r="D141" s="124"/>
      <c r="E141" s="150" t="str">
        <f>IF( $D141=0, "", IF( AND($D141&lt;=Prehledy!$K$3,$D141&gt;=Prehledy!$L$3),"U17,U19",  IF( AND($D141&lt;=Prehledy!$K$4,$D141&gt;=Prehledy!$L$4), "U15",  IF( AND($D141&lt;=Prehledy!$K$5, $D141&gt;=Prehledy!$L$5), "U13","U11"))))</f>
        <v/>
      </c>
      <c r="F141" s="117"/>
      <c r="G141" s="124"/>
      <c r="H141" s="116" t="str">
        <f>IF(OR(ISNA(MATCH(A141,divize!$AM$24:'divize'!$AM$292,0)), ISBLANK(INDEX(divize!$AN$24:'divize'!$AN$292,MATCH(A141,divize!$AM$24:'divize'!$AM$292,0)) )), "",   INDEX(divize!$AN$24:'divize'!$AN$292,MATCH(A141,divize!$AM$24:'divize'!$AM$292,0)) )</f>
        <v/>
      </c>
      <c r="I141" s="149"/>
      <c r="J141" s="131"/>
      <c r="K141">
        <f>IF(AND($F141="x",LEN(H141)&gt;0), IF(H141&lt;=44, GETPIVOTDATA("St. Č",Prehledy!$A$6)-H141+1, IF(H141&lt;=48,GETPIVOTDATA("St. Č",Prehledy!$A$6)-44,IF(H141&lt;=56,GETPIVOTDATA("St. Č",Prehledy!$A$6)-48,IF(H141&lt;=72,GETPIVOTDATA("St. Č",Prehledy!$A$6)-56,GETPIVOTDATA("St. Č",Prehledy!$A$6)-72 ) )  )  ),0)</f>
        <v>0</v>
      </c>
      <c r="M141">
        <f t="shared" si="16"/>
        <v>0.14000000000000001</v>
      </c>
      <c r="N141" t="str">
        <f t="shared" si="17"/>
        <v/>
      </c>
      <c r="O141">
        <f t="shared" si="18"/>
        <v>0</v>
      </c>
      <c r="P141" t="str">
        <f t="shared" si="19"/>
        <v/>
      </c>
    </row>
    <row r="142" spans="1:16" ht="14.25" hidden="1">
      <c r="A142" s="146">
        <v>141</v>
      </c>
      <c r="B142" s="147"/>
      <c r="C142" s="147"/>
      <c r="D142" s="124"/>
      <c r="E142" s="150" t="str">
        <f>IF( $D142=0, "", IF( AND($D142&lt;=Prehledy!$K$3,$D142&gt;=Prehledy!$L$3),"U17,U19",  IF( AND($D142&lt;=Prehledy!$K$4,$D142&gt;=Prehledy!$L$4), "U15",  IF( AND($D142&lt;=Prehledy!$K$5, $D142&gt;=Prehledy!$L$5), "U13","U11"))))</f>
        <v/>
      </c>
      <c r="F142" s="117"/>
      <c r="G142" s="124"/>
      <c r="H142" s="116" t="str">
        <f>IF(OR(ISNA(MATCH(A142,divize!$AM$24:'divize'!$AM$292,0)), ISBLANK(INDEX(divize!$AN$24:'divize'!$AN$292,MATCH(A142,divize!$AM$24:'divize'!$AM$292,0)) )), "",   INDEX(divize!$AN$24:'divize'!$AN$292,MATCH(A142,divize!$AM$24:'divize'!$AM$292,0)) )</f>
        <v/>
      </c>
      <c r="I142" s="149"/>
      <c r="J142" s="131"/>
      <c r="K142">
        <f>IF(AND($F142="x",LEN(H142)&gt;0), IF(H142&lt;=44, GETPIVOTDATA("St. Č",Prehledy!$A$6)-H142+1, IF(H142&lt;=48,GETPIVOTDATA("St. Č",Prehledy!$A$6)-44,IF(H142&lt;=56,GETPIVOTDATA("St. Č",Prehledy!$A$6)-48,IF(H142&lt;=72,GETPIVOTDATA("St. Č",Prehledy!$A$6)-56,GETPIVOTDATA("St. Č",Prehledy!$A$6)-72 ) )  )  ),0)</f>
        <v>0</v>
      </c>
      <c r="M142">
        <f t="shared" si="16"/>
        <v>0.14099999999999999</v>
      </c>
      <c r="N142" t="str">
        <f t="shared" si="17"/>
        <v/>
      </c>
      <c r="O142">
        <f t="shared" si="18"/>
        <v>0</v>
      </c>
      <c r="P142" t="str">
        <f t="shared" si="19"/>
        <v/>
      </c>
    </row>
    <row r="143" spans="1:16" ht="14.25" hidden="1">
      <c r="A143" s="146">
        <v>142</v>
      </c>
      <c r="B143" s="147"/>
      <c r="C143" s="147"/>
      <c r="D143" s="124"/>
      <c r="E143" s="150" t="str">
        <f>IF( $D143=0, "", IF( AND($D143&lt;=Prehledy!$K$3,$D143&gt;=Prehledy!$L$3),"U17,U19",  IF( AND($D143&lt;=Prehledy!$K$4,$D143&gt;=Prehledy!$L$4), "U15",  IF( AND($D143&lt;=Prehledy!$K$5, $D143&gt;=Prehledy!$L$5), "U13","U11"))))</f>
        <v/>
      </c>
      <c r="F143" s="117"/>
      <c r="G143" s="124"/>
      <c r="H143" s="116" t="str">
        <f>IF(OR(ISNA(MATCH(A143,divize!$AM$24:'divize'!$AM$292,0)), ISBLANK(INDEX(divize!$AN$24:'divize'!$AN$292,MATCH(A143,divize!$AM$24:'divize'!$AM$292,0)) )), "",   INDEX(divize!$AN$24:'divize'!$AN$292,MATCH(A143,divize!$AM$24:'divize'!$AM$292,0)) )</f>
        <v/>
      </c>
      <c r="I143" s="149"/>
      <c r="J143" s="131"/>
      <c r="K143">
        <f>IF(AND($F143="x",LEN(H143)&gt;0), IF(H143&lt;=44, GETPIVOTDATA("St. Č",Prehledy!$A$6)-H143+1, IF(H143&lt;=48,GETPIVOTDATA("St. Č",Prehledy!$A$6)-44,IF(H143&lt;=56,GETPIVOTDATA("St. Č",Prehledy!$A$6)-48,IF(H143&lt;=72,GETPIVOTDATA("St. Č",Prehledy!$A$6)-56,GETPIVOTDATA("St. Č",Prehledy!$A$6)-72 ) )  )  ),0)</f>
        <v>0</v>
      </c>
      <c r="M143">
        <f t="shared" si="16"/>
        <v>0.14199999999999999</v>
      </c>
      <c r="N143" t="str">
        <f t="shared" si="17"/>
        <v/>
      </c>
      <c r="O143">
        <f t="shared" si="18"/>
        <v>0</v>
      </c>
      <c r="P143" t="str">
        <f t="shared" si="19"/>
        <v/>
      </c>
    </row>
    <row r="144" spans="1:16" ht="14.25" hidden="1">
      <c r="A144" s="146">
        <v>143</v>
      </c>
      <c r="B144" s="147"/>
      <c r="C144" s="147"/>
      <c r="D144" s="124"/>
      <c r="E144" s="150" t="str">
        <f>IF( $D144=0, "", IF( AND($D144&lt;=Prehledy!$K$3,$D144&gt;=Prehledy!$L$3),"U17,U19",  IF( AND($D144&lt;=Prehledy!$K$4,$D144&gt;=Prehledy!$L$4), "U15",  IF( AND($D144&lt;=Prehledy!$K$5, $D144&gt;=Prehledy!$L$5), "U13","U11"))))</f>
        <v/>
      </c>
      <c r="F144" s="117"/>
      <c r="G144" s="124"/>
      <c r="H144" s="116" t="str">
        <f>IF(OR(ISNA(MATCH(A144,divize!$AM$24:'divize'!$AM$292,0)), ISBLANK(INDEX(divize!$AN$24:'divize'!$AN$292,MATCH(A144,divize!$AM$24:'divize'!$AM$292,0)) )), "",   INDEX(divize!$AN$24:'divize'!$AN$292,MATCH(A144,divize!$AM$24:'divize'!$AM$292,0)) )</f>
        <v/>
      </c>
      <c r="I144" s="149"/>
      <c r="J144" s="131"/>
      <c r="K144">
        <f>IF(AND($F144="x",LEN(H144)&gt;0), IF(H144&lt;=44, GETPIVOTDATA("St. Č",Prehledy!$A$6)-H144+1, IF(H144&lt;=48,GETPIVOTDATA("St. Č",Prehledy!$A$6)-44,IF(H144&lt;=56,GETPIVOTDATA("St. Č",Prehledy!$A$6)-48,IF(H144&lt;=72,GETPIVOTDATA("St. Č",Prehledy!$A$6)-56,GETPIVOTDATA("St. Č",Prehledy!$A$6)-72 ) )  )  ),0)</f>
        <v>0</v>
      </c>
      <c r="M144">
        <f t="shared" si="16"/>
        <v>0.14299999999999999</v>
      </c>
      <c r="N144" t="str">
        <f t="shared" si="17"/>
        <v/>
      </c>
      <c r="O144">
        <f t="shared" si="18"/>
        <v>0</v>
      </c>
      <c r="P144" t="str">
        <f t="shared" si="19"/>
        <v/>
      </c>
    </row>
    <row r="145" spans="1:16" ht="14.25" hidden="1">
      <c r="A145" s="146">
        <v>144</v>
      </c>
      <c r="B145" s="147"/>
      <c r="C145" s="147"/>
      <c r="D145" s="124"/>
      <c r="E145" s="150" t="str">
        <f>IF( $D145=0, "", IF( AND($D145&lt;=Prehledy!$K$3,$D145&gt;=Prehledy!$L$3),"U17,U19",  IF( AND($D145&lt;=Prehledy!$K$4,$D145&gt;=Prehledy!$L$4), "U15",  IF( AND($D145&lt;=Prehledy!$K$5, $D145&gt;=Prehledy!$L$5), "U13","U11"))))</f>
        <v/>
      </c>
      <c r="F145" s="117"/>
      <c r="G145" s="124"/>
      <c r="H145" s="116" t="str">
        <f>IF(OR(ISNA(MATCH(A145,divize!$AM$24:'divize'!$AM$292,0)), ISBLANK(INDEX(divize!$AN$24:'divize'!$AN$292,MATCH(A145,divize!$AM$24:'divize'!$AM$292,0)) )), "",   INDEX(divize!$AN$24:'divize'!$AN$292,MATCH(A145,divize!$AM$24:'divize'!$AM$292,0)) )</f>
        <v/>
      </c>
      <c r="I145" s="149"/>
      <c r="J145" s="131"/>
      <c r="K145">
        <f>IF(AND($F145="x",LEN(H145)&gt;0), IF(H145&lt;=44, GETPIVOTDATA("St. Č",Prehledy!$A$6)-H145+1, IF(H145&lt;=48,GETPIVOTDATA("St. Č",Prehledy!$A$6)-44,IF(H145&lt;=56,GETPIVOTDATA("St. Č",Prehledy!$A$6)-48,IF(H145&lt;=72,GETPIVOTDATA("St. Č",Prehledy!$A$6)-56,GETPIVOTDATA("St. Č",Prehledy!$A$6)-72 ) )  )  ),0)</f>
        <v>0</v>
      </c>
      <c r="M145">
        <f t="shared" si="16"/>
        <v>0.14399999999999999</v>
      </c>
      <c r="N145" t="str">
        <f t="shared" si="17"/>
        <v/>
      </c>
      <c r="O145">
        <f t="shared" si="18"/>
        <v>0</v>
      </c>
      <c r="P145" t="str">
        <f t="shared" si="19"/>
        <v/>
      </c>
    </row>
    <row r="146" spans="1:16" ht="14.25" hidden="1">
      <c r="A146" s="146">
        <v>145</v>
      </c>
      <c r="B146" s="147"/>
      <c r="C146" s="147"/>
      <c r="D146" s="124"/>
      <c r="E146" s="150" t="str">
        <f>IF( $D146=0, "", IF( AND($D146&lt;=Prehledy!$K$3,$D146&gt;=Prehledy!$L$3),"U17,U19",  IF( AND($D146&lt;=Prehledy!$K$4,$D146&gt;=Prehledy!$L$4), "U15",  IF( AND($D146&lt;=Prehledy!$K$5, $D146&gt;=Prehledy!$L$5), "U13","U11"))))</f>
        <v/>
      </c>
      <c r="F146" s="117"/>
      <c r="G146" s="124"/>
      <c r="H146" s="116" t="str">
        <f>IF(OR(ISNA(MATCH(A146,divize!$AM$24:'divize'!$AM$292,0)), ISBLANK(INDEX(divize!$AN$24:'divize'!$AN$292,MATCH(A146,divize!$AM$24:'divize'!$AM$292,0)) )), "",   INDEX(divize!$AN$24:'divize'!$AN$292,MATCH(A146,divize!$AM$24:'divize'!$AM$292,0)) )</f>
        <v/>
      </c>
      <c r="I146" s="149"/>
      <c r="J146" s="131"/>
      <c r="K146">
        <f>IF(AND($F146="x",LEN(H146)&gt;0), IF(H146&lt;=44, GETPIVOTDATA("St. Č",Prehledy!$A$6)-H146+1, IF(H146&lt;=48,GETPIVOTDATA("St. Č",Prehledy!$A$6)-44,IF(H146&lt;=56,GETPIVOTDATA("St. Č",Prehledy!$A$6)-48,IF(H146&lt;=72,GETPIVOTDATA("St. Č",Prehledy!$A$6)-56,GETPIVOTDATA("St. Č",Prehledy!$A$6)-72 ) )  )  ),0)</f>
        <v>0</v>
      </c>
      <c r="M146">
        <f t="shared" si="16"/>
        <v>0.14499999999999999</v>
      </c>
      <c r="N146" t="str">
        <f t="shared" si="17"/>
        <v/>
      </c>
      <c r="O146">
        <f t="shared" si="18"/>
        <v>0</v>
      </c>
      <c r="P146" t="str">
        <f t="shared" si="19"/>
        <v/>
      </c>
    </row>
    <row r="147" spans="1:16" ht="14.25" hidden="1">
      <c r="A147" s="146">
        <v>146</v>
      </c>
      <c r="B147" s="147"/>
      <c r="C147" s="147"/>
      <c r="D147" s="124"/>
      <c r="E147" s="150" t="str">
        <f>IF( $D147=0, "", IF( AND($D147&lt;=Prehledy!$K$3,$D147&gt;=Prehledy!$L$3),"U17,U19",  IF( AND($D147&lt;=Prehledy!$K$4,$D147&gt;=Prehledy!$L$4), "U15",  IF( AND($D147&lt;=Prehledy!$K$5, $D147&gt;=Prehledy!$L$5), "U13","U11"))))</f>
        <v/>
      </c>
      <c r="F147" s="117"/>
      <c r="G147" s="124"/>
      <c r="H147" s="116" t="str">
        <f>IF(OR(ISNA(MATCH(A147,divize!$AM$24:'divize'!$AM$292,0)), ISBLANK(INDEX(divize!$AN$24:'divize'!$AN$292,MATCH(A147,divize!$AM$24:'divize'!$AM$292,0)) )), "",   INDEX(divize!$AN$24:'divize'!$AN$292,MATCH(A147,divize!$AM$24:'divize'!$AM$292,0)) )</f>
        <v/>
      </c>
      <c r="I147" s="149"/>
      <c r="J147" s="131"/>
      <c r="K147">
        <f>IF(AND($F147="x",LEN(H147)&gt;0), IF(H147&lt;=44, GETPIVOTDATA("St. Č",Prehledy!$A$6)-H147+1, IF(H147&lt;=48,GETPIVOTDATA("St. Č",Prehledy!$A$6)-44,IF(H147&lt;=56,GETPIVOTDATA("St. Č",Prehledy!$A$6)-48,IF(H147&lt;=72,GETPIVOTDATA("St. Č",Prehledy!$A$6)-56,GETPIVOTDATA("St. Č",Prehledy!$A$6)-72 ) )  )  ),0)</f>
        <v>0</v>
      </c>
      <c r="M147">
        <f t="shared" si="16"/>
        <v>0.14599999999999999</v>
      </c>
      <c r="N147" t="str">
        <f t="shared" si="17"/>
        <v/>
      </c>
      <c r="O147">
        <f t="shared" si="18"/>
        <v>0</v>
      </c>
      <c r="P147" t="str">
        <f t="shared" si="19"/>
        <v/>
      </c>
    </row>
    <row r="148" spans="1:16" ht="14.25" hidden="1">
      <c r="A148" s="146">
        <v>147</v>
      </c>
      <c r="B148" s="147"/>
      <c r="C148" s="147"/>
      <c r="D148" s="124"/>
      <c r="E148" s="150" t="str">
        <f>IF( $D148=0, "", IF( AND($D148&lt;=Prehledy!$K$3,$D148&gt;=Prehledy!$L$3),"U17,U19",  IF( AND($D148&lt;=Prehledy!$K$4,$D148&gt;=Prehledy!$L$4), "U15",  IF( AND($D148&lt;=Prehledy!$K$5, $D148&gt;=Prehledy!$L$5), "U13","U11"))))</f>
        <v/>
      </c>
      <c r="F148" s="117"/>
      <c r="G148" s="124"/>
      <c r="H148" s="116" t="str">
        <f>IF(OR(ISNA(MATCH(A148,divize!$AM$24:'divize'!$AM$292,0)), ISBLANK(INDEX(divize!$AN$24:'divize'!$AN$292,MATCH(A148,divize!$AM$24:'divize'!$AM$292,0)) )), "",   INDEX(divize!$AN$24:'divize'!$AN$292,MATCH(A148,divize!$AM$24:'divize'!$AM$292,0)) )</f>
        <v/>
      </c>
      <c r="I148" s="149"/>
      <c r="J148" s="131"/>
      <c r="K148">
        <f>IF(AND($F148="x",LEN(H148)&gt;0), IF(H148&lt;=44, GETPIVOTDATA("St. Č",Prehledy!$A$6)-H148+1, IF(H148&lt;=48,GETPIVOTDATA("St. Č",Prehledy!$A$6)-44,IF(H148&lt;=56,GETPIVOTDATA("St. Č",Prehledy!$A$6)-48,IF(H148&lt;=72,GETPIVOTDATA("St. Č",Prehledy!$A$6)-56,GETPIVOTDATA("St. Č",Prehledy!$A$6)-72 ) )  )  ),0)</f>
        <v>0</v>
      </c>
      <c r="M148">
        <f t="shared" si="16"/>
        <v>0.14699999999999999</v>
      </c>
      <c r="N148" t="str">
        <f t="shared" si="17"/>
        <v/>
      </c>
      <c r="O148">
        <f t="shared" si="18"/>
        <v>0</v>
      </c>
      <c r="P148" t="str">
        <f t="shared" si="19"/>
        <v/>
      </c>
    </row>
    <row r="149" spans="1:16" ht="14.25" hidden="1">
      <c r="A149" s="146">
        <v>148</v>
      </c>
      <c r="B149" s="147"/>
      <c r="C149" s="147"/>
      <c r="D149" s="124"/>
      <c r="E149" s="150" t="str">
        <f>IF( $D149=0, "", IF( AND($D149&lt;=Prehledy!$K$3,$D149&gt;=Prehledy!$L$3),"U17,U19",  IF( AND($D149&lt;=Prehledy!$K$4,$D149&gt;=Prehledy!$L$4), "U15",  IF( AND($D149&lt;=Prehledy!$K$5, $D149&gt;=Prehledy!$L$5), "U13","U11"))))</f>
        <v/>
      </c>
      <c r="F149" s="117"/>
      <c r="G149" s="124"/>
      <c r="H149" s="116" t="str">
        <f>IF(OR(ISNA(MATCH(A149,divize!$AM$24:'divize'!$AM$292,0)), ISBLANK(INDEX(divize!$AN$24:'divize'!$AN$292,MATCH(A149,divize!$AM$24:'divize'!$AM$292,0)) )), "",   INDEX(divize!$AN$24:'divize'!$AN$292,MATCH(A149,divize!$AM$24:'divize'!$AM$292,0)) )</f>
        <v/>
      </c>
      <c r="I149" s="149"/>
      <c r="J149" s="131"/>
      <c r="K149">
        <f>IF(AND($F149="x",LEN(H149)&gt;0), IF(H149&lt;=44, GETPIVOTDATA("St. Č",Prehledy!$A$6)-H149+1, IF(H149&lt;=48,GETPIVOTDATA("St. Č",Prehledy!$A$6)-44,IF(H149&lt;=56,GETPIVOTDATA("St. Č",Prehledy!$A$6)-48,IF(H149&lt;=72,GETPIVOTDATA("St. Č",Prehledy!$A$6)-56,GETPIVOTDATA("St. Č",Prehledy!$A$6)-72 ) )  )  ),0)</f>
        <v>0</v>
      </c>
      <c r="M149">
        <f t="shared" si="16"/>
        <v>0.14799999999999999</v>
      </c>
      <c r="N149" t="str">
        <f t="shared" si="17"/>
        <v/>
      </c>
      <c r="O149">
        <f t="shared" si="18"/>
        <v>0</v>
      </c>
      <c r="P149" t="str">
        <f t="shared" si="19"/>
        <v/>
      </c>
    </row>
    <row r="150" spans="1:16" ht="14.25" hidden="1">
      <c r="A150" s="146">
        <v>149</v>
      </c>
      <c r="B150" s="147"/>
      <c r="C150" s="147"/>
      <c r="D150" s="124"/>
      <c r="E150" s="150" t="str">
        <f>IF( $D150=0, "", IF( AND($D150&lt;=Prehledy!$K$3,$D150&gt;=Prehledy!$L$3),"U17,U19",  IF( AND($D150&lt;=Prehledy!$K$4,$D150&gt;=Prehledy!$L$4), "U15",  IF( AND($D150&lt;=Prehledy!$K$5, $D150&gt;=Prehledy!$L$5), "U13","U11"))))</f>
        <v/>
      </c>
      <c r="F150" s="117"/>
      <c r="G150" s="124"/>
      <c r="H150" s="116" t="str">
        <f>IF(OR(ISNA(MATCH(A150,divize!$AM$24:'divize'!$AM$292,0)), ISBLANK(INDEX(divize!$AN$24:'divize'!$AN$292,MATCH(A150,divize!$AM$24:'divize'!$AM$292,0)) )), "",   INDEX(divize!$AN$24:'divize'!$AN$292,MATCH(A150,divize!$AM$24:'divize'!$AM$292,0)) )</f>
        <v/>
      </c>
      <c r="I150" s="149"/>
      <c r="J150" s="131"/>
      <c r="K150">
        <f>IF(AND($F150="x",LEN(H150)&gt;0), IF(H150&lt;=44, GETPIVOTDATA("St. Č",Prehledy!$A$6)-H150+1, IF(H150&lt;=48,GETPIVOTDATA("St. Č",Prehledy!$A$6)-44,IF(H150&lt;=56,GETPIVOTDATA("St. Č",Prehledy!$A$6)-48,IF(H150&lt;=72,GETPIVOTDATA("St. Č",Prehledy!$A$6)-56,GETPIVOTDATA("St. Č",Prehledy!$A$6)-72 ) )  )  ),0)</f>
        <v>0</v>
      </c>
      <c r="M150">
        <f t="shared" si="16"/>
        <v>0.14899999999999999</v>
      </c>
      <c r="N150" t="str">
        <f t="shared" si="17"/>
        <v/>
      </c>
      <c r="O150">
        <f t="shared" si="18"/>
        <v>0</v>
      </c>
      <c r="P150" t="str">
        <f t="shared" si="19"/>
        <v/>
      </c>
    </row>
    <row r="151" spans="1:16" ht="14.25" hidden="1">
      <c r="A151" s="146">
        <v>150</v>
      </c>
      <c r="B151" s="147"/>
      <c r="C151" s="147"/>
      <c r="D151" s="124"/>
      <c r="E151" s="150" t="str">
        <f>IF( $D151=0, "", IF( AND($D151&lt;=Prehledy!$K$3,$D151&gt;=Prehledy!$L$3),"U17,U19",  IF( AND($D151&lt;=Prehledy!$K$4,$D151&gt;=Prehledy!$L$4), "U15",  IF( AND($D151&lt;=Prehledy!$K$5, $D151&gt;=Prehledy!$L$5), "U13","U11"))))</f>
        <v/>
      </c>
      <c r="F151" s="117"/>
      <c r="G151" s="124"/>
      <c r="H151" s="116" t="str">
        <f>IF(OR(ISNA(MATCH(A151,divize!$AM$24:'divize'!$AM$292,0)), ISBLANK(INDEX(divize!$AN$24:'divize'!$AN$292,MATCH(A151,divize!$AM$24:'divize'!$AM$292,0)) )), "",   INDEX(divize!$AN$24:'divize'!$AN$292,MATCH(A151,divize!$AM$24:'divize'!$AM$292,0)) )</f>
        <v/>
      </c>
      <c r="I151" s="149"/>
      <c r="J151" s="131"/>
      <c r="K151">
        <f>IF(AND($F151="x",LEN(H151)&gt;0), IF(H151&lt;=44, GETPIVOTDATA("St. Č",Prehledy!$A$6)-H151+1, IF(H151&lt;=48,GETPIVOTDATA("St. Č",Prehledy!$A$6)-44,IF(H151&lt;=56,GETPIVOTDATA("St. Č",Prehledy!$A$6)-48,IF(H151&lt;=72,GETPIVOTDATA("St. Č",Prehledy!$A$6)-56,GETPIVOTDATA("St. Č",Prehledy!$A$6)-72 ) )  )  ),0)</f>
        <v>0</v>
      </c>
      <c r="M151">
        <f t="shared" si="16"/>
        <v>0.15</v>
      </c>
      <c r="N151" t="str">
        <f t="shared" si="17"/>
        <v/>
      </c>
      <c r="O151">
        <f t="shared" si="18"/>
        <v>0</v>
      </c>
      <c r="P151" t="str">
        <f t="shared" si="19"/>
        <v/>
      </c>
    </row>
    <row r="152" spans="1:16" ht="14.25" hidden="1">
      <c r="A152" s="146">
        <v>151</v>
      </c>
      <c r="B152" s="147"/>
      <c r="C152" s="147"/>
      <c r="D152" s="124"/>
      <c r="E152" s="150" t="str">
        <f>IF( $D152=0, "", IF( AND($D152&lt;=Prehledy!$K$3,$D152&gt;=Prehledy!$L$3),"U17,U19",  IF( AND($D152&lt;=Prehledy!$K$4,$D152&gt;=Prehledy!$L$4), "U15",  IF( AND($D152&lt;=Prehledy!$K$5, $D152&gt;=Prehledy!$L$5), "U13","U11"))))</f>
        <v/>
      </c>
      <c r="F152" s="117"/>
      <c r="G152" s="124"/>
      <c r="H152" s="116" t="str">
        <f>IF(OR(ISNA(MATCH(A152,divize!$AM$24:'divize'!$AM$292,0)), ISBLANK(INDEX(divize!$AN$24:'divize'!$AN$292,MATCH(A152,divize!$AM$24:'divize'!$AM$292,0)) )), "",   INDEX(divize!$AN$24:'divize'!$AN$292,MATCH(A152,divize!$AM$24:'divize'!$AM$292,0)) )</f>
        <v/>
      </c>
      <c r="I152" s="149"/>
      <c r="J152" s="131"/>
      <c r="K152">
        <f>IF(AND($F152="x",LEN(H152)&gt;0), IF(H152&lt;=44, GETPIVOTDATA("St. Č",Prehledy!$A$6)-H152+1, IF(H152&lt;=48,GETPIVOTDATA("St. Č",Prehledy!$A$6)-44,IF(H152&lt;=56,GETPIVOTDATA("St. Č",Prehledy!$A$6)-48,IF(H152&lt;=72,GETPIVOTDATA("St. Č",Prehledy!$A$6)-56,GETPIVOTDATA("St. Č",Prehledy!$A$6)-72 ) )  )  ),0)</f>
        <v>0</v>
      </c>
      <c r="M152">
        <f t="shared" si="16"/>
        <v>0.151</v>
      </c>
      <c r="N152" t="str">
        <f t="shared" si="17"/>
        <v/>
      </c>
      <c r="O152">
        <f t="shared" si="18"/>
        <v>0</v>
      </c>
      <c r="P152" t="str">
        <f t="shared" si="19"/>
        <v/>
      </c>
    </row>
    <row r="153" spans="1:16" ht="14.25" hidden="1">
      <c r="A153" s="146">
        <v>152</v>
      </c>
      <c r="B153" s="147"/>
      <c r="C153" s="147"/>
      <c r="D153" s="124"/>
      <c r="E153" s="150" t="str">
        <f>IF( $D153=0, "", IF( AND($D153&lt;=Prehledy!$K$3,$D153&gt;=Prehledy!$L$3),"U17,U19",  IF( AND($D153&lt;=Prehledy!$K$4,$D153&gt;=Prehledy!$L$4), "U15",  IF( AND($D153&lt;=Prehledy!$K$5, $D153&gt;=Prehledy!$L$5), "U13","U11"))))</f>
        <v/>
      </c>
      <c r="F153" s="117"/>
      <c r="G153" s="124"/>
      <c r="H153" s="116" t="str">
        <f>IF(OR(ISNA(MATCH(A153,divize!$AM$24:'divize'!$AM$292,0)), ISBLANK(INDEX(divize!$AN$24:'divize'!$AN$292,MATCH(A153,divize!$AM$24:'divize'!$AM$292,0)) )), "",   INDEX(divize!$AN$24:'divize'!$AN$292,MATCH(A153,divize!$AM$24:'divize'!$AM$292,0)) )</f>
        <v/>
      </c>
      <c r="I153" s="149"/>
      <c r="J153" s="131"/>
      <c r="K153">
        <f>IF(AND($F153="x",LEN(H153)&gt;0), IF(H153&lt;=44, GETPIVOTDATA("St. Č",Prehledy!$A$6)-H153+1, IF(H153&lt;=48,GETPIVOTDATA("St. Č",Prehledy!$A$6)-44,IF(H153&lt;=56,GETPIVOTDATA("St. Č",Prehledy!$A$6)-48,IF(H153&lt;=72,GETPIVOTDATA("St. Č",Prehledy!$A$6)-56,GETPIVOTDATA("St. Č",Prehledy!$A$6)-72 ) )  )  ),0)</f>
        <v>0</v>
      </c>
      <c r="M153">
        <f t="shared" si="16"/>
        <v>0.152</v>
      </c>
      <c r="N153" t="str">
        <f t="shared" si="17"/>
        <v/>
      </c>
      <c r="O153">
        <f t="shared" si="18"/>
        <v>0</v>
      </c>
      <c r="P153" t="str">
        <f t="shared" si="19"/>
        <v/>
      </c>
    </row>
    <row r="154" spans="1:16" ht="14.25" hidden="1">
      <c r="A154" s="146">
        <v>153</v>
      </c>
      <c r="B154" s="147"/>
      <c r="C154" s="147"/>
      <c r="D154" s="124"/>
      <c r="E154" s="150" t="str">
        <f>IF( $D154=0, "", IF( AND($D154&lt;=Prehledy!$K$3,$D154&gt;=Prehledy!$L$3),"U17,U19",  IF( AND($D154&lt;=Prehledy!$K$4,$D154&gt;=Prehledy!$L$4), "U15",  IF( AND($D154&lt;=Prehledy!$K$5, $D154&gt;=Prehledy!$L$5), "U13","U11"))))</f>
        <v/>
      </c>
      <c r="F154" s="117"/>
      <c r="G154" s="124"/>
      <c r="H154" s="116" t="str">
        <f>IF(OR(ISNA(MATCH(A154,divize!$AM$24:'divize'!$AM$292,0)), ISBLANK(INDEX(divize!$AN$24:'divize'!$AN$292,MATCH(A154,divize!$AM$24:'divize'!$AM$292,0)) )), "",   INDEX(divize!$AN$24:'divize'!$AN$292,MATCH(A154,divize!$AM$24:'divize'!$AM$292,0)) )</f>
        <v/>
      </c>
      <c r="I154" s="149"/>
      <c r="J154" s="131"/>
      <c r="K154">
        <f>IF(AND($F154="x",LEN(H154)&gt;0), IF(H154&lt;=44, GETPIVOTDATA("St. Č",Prehledy!$A$6)-H154+1, IF(H154&lt;=48,GETPIVOTDATA("St. Č",Prehledy!$A$6)-44,IF(H154&lt;=56,GETPIVOTDATA("St. Č",Prehledy!$A$6)-48,IF(H154&lt;=72,GETPIVOTDATA("St. Č",Prehledy!$A$6)-56,GETPIVOTDATA("St. Č",Prehledy!$A$6)-72 ) )  )  ),0)</f>
        <v>0</v>
      </c>
      <c r="M154">
        <f t="shared" si="16"/>
        <v>0.153</v>
      </c>
      <c r="N154" t="str">
        <f t="shared" si="17"/>
        <v/>
      </c>
      <c r="O154">
        <f t="shared" si="18"/>
        <v>0</v>
      </c>
      <c r="P154" t="str">
        <f t="shared" si="19"/>
        <v/>
      </c>
    </row>
  </sheetData>
  <autoFilter ref="A1:P154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P154">
      <sortCondition descending="1" ref="G2:G154"/>
      <sortCondition ref="D2:D154"/>
    </sortState>
  </autoFilter>
  <sortState xmlns:xlrd2="http://schemas.microsoft.com/office/spreadsheetml/2017/richdata2" ref="A2:P154">
    <sortCondition ref="C2:C154"/>
    <sortCondition ref="B2:B154"/>
  </sortState>
  <dataConsolidate/>
  <phoneticPr fontId="0" type="noConversion"/>
  <conditionalFormatting sqref="B2:C152">
    <cfRule type="expression" dxfId="66" priority="352">
      <formula>$F2="x"</formula>
    </cfRule>
  </conditionalFormatting>
  <conditionalFormatting sqref="C120">
    <cfRule type="expression" dxfId="65" priority="41">
      <formula>$F120="x"</formula>
    </cfRule>
  </conditionalFormatting>
  <conditionalFormatting sqref="C121:C154">
    <cfRule type="expression" dxfId="64" priority="38">
      <formula>$F121="x"</formula>
    </cfRule>
  </conditionalFormatting>
  <conditionalFormatting sqref="B153:C153">
    <cfRule type="expression" dxfId="63" priority="2">
      <formula>$F153="x"</formula>
    </cfRule>
  </conditionalFormatting>
  <conditionalFormatting sqref="B154:C154">
    <cfRule type="expression" dxfId="62" priority="1">
      <formula>$F154="x"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7"/>
  <sheetViews>
    <sheetView zoomScaleNormal="100" workbookViewId="0">
      <selection activeCell="A12" sqref="A12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107" t="s">
        <v>44</v>
      </c>
      <c r="B2" s="1"/>
      <c r="C2">
        <f>GETPIVOTDATA("St. Č",Prehledy!$A$6)</f>
        <v>69</v>
      </c>
      <c r="E2" s="98"/>
      <c r="F2" s="106" t="s">
        <v>43</v>
      </c>
      <c r="J2" s="106" t="s">
        <v>46</v>
      </c>
      <c r="K2" s="106" t="s">
        <v>47</v>
      </c>
      <c r="L2" s="106" t="s">
        <v>48</v>
      </c>
    </row>
    <row r="3" spans="1:12">
      <c r="E3" s="98"/>
      <c r="J3" t="s">
        <v>109</v>
      </c>
      <c r="K3" s="123">
        <v>2008</v>
      </c>
      <c r="L3" s="123">
        <v>2005</v>
      </c>
    </row>
    <row r="4" spans="1:12">
      <c r="A4" s="103" t="s">
        <v>42</v>
      </c>
      <c r="B4" t="s">
        <v>64</v>
      </c>
      <c r="E4" s="98"/>
      <c r="F4" s="103" t="s">
        <v>42</v>
      </c>
      <c r="G4" t="s">
        <v>64</v>
      </c>
      <c r="J4" t="s">
        <v>111</v>
      </c>
      <c r="K4" s="123">
        <v>2010</v>
      </c>
      <c r="L4" s="123">
        <v>2009</v>
      </c>
    </row>
    <row r="5" spans="1:12">
      <c r="E5" s="98"/>
      <c r="J5" t="s">
        <v>110</v>
      </c>
      <c r="K5" s="123">
        <v>2012</v>
      </c>
      <c r="L5" s="123">
        <v>2011</v>
      </c>
    </row>
    <row r="6" spans="1:12">
      <c r="A6" s="103" t="s">
        <v>39</v>
      </c>
      <c r="B6" t="s">
        <v>56</v>
      </c>
      <c r="E6" s="98"/>
      <c r="F6" s="103" t="s">
        <v>39</v>
      </c>
      <c r="G6" t="s">
        <v>56</v>
      </c>
      <c r="J6" t="s">
        <v>112</v>
      </c>
      <c r="K6" s="123"/>
      <c r="L6" s="123">
        <v>2013</v>
      </c>
    </row>
    <row r="7" spans="1:12">
      <c r="A7" s="98" t="s">
        <v>69</v>
      </c>
      <c r="B7">
        <v>30</v>
      </c>
      <c r="E7" s="98"/>
      <c r="F7" s="98" t="s">
        <v>109</v>
      </c>
      <c r="G7">
        <v>15</v>
      </c>
    </row>
    <row r="8" spans="1:12">
      <c r="A8" s="98" t="s">
        <v>80</v>
      </c>
      <c r="B8">
        <v>4</v>
      </c>
      <c r="F8" s="98" t="s">
        <v>110</v>
      </c>
      <c r="G8">
        <v>21</v>
      </c>
    </row>
    <row r="9" spans="1:12">
      <c r="A9" s="98" t="s">
        <v>70</v>
      </c>
      <c r="B9">
        <v>3</v>
      </c>
      <c r="F9" s="98" t="s">
        <v>111</v>
      </c>
      <c r="G9">
        <v>19</v>
      </c>
      <c r="K9" t="s">
        <v>41</v>
      </c>
    </row>
    <row r="10" spans="1:12">
      <c r="A10" s="98" t="s">
        <v>68</v>
      </c>
      <c r="B10">
        <v>4</v>
      </c>
      <c r="F10" s="98" t="s">
        <v>112</v>
      </c>
      <c r="G10">
        <v>14</v>
      </c>
    </row>
    <row r="11" spans="1:12">
      <c r="A11" s="98" t="s">
        <v>251</v>
      </c>
      <c r="B11">
        <v>1</v>
      </c>
      <c r="F11" s="98" t="s">
        <v>38</v>
      </c>
      <c r="G11">
        <v>69</v>
      </c>
    </row>
    <row r="12" spans="1:12">
      <c r="A12" s="98" t="s">
        <v>72</v>
      </c>
      <c r="B12">
        <v>11</v>
      </c>
    </row>
    <row r="13" spans="1:12">
      <c r="A13" s="98" t="s">
        <v>129</v>
      </c>
      <c r="B13">
        <v>4</v>
      </c>
    </row>
    <row r="14" spans="1:12">
      <c r="A14" s="98" t="s">
        <v>71</v>
      </c>
      <c r="B14">
        <v>6</v>
      </c>
    </row>
    <row r="15" spans="1:12">
      <c r="A15" s="98" t="s">
        <v>151</v>
      </c>
      <c r="B15">
        <v>5</v>
      </c>
    </row>
    <row r="16" spans="1:12">
      <c r="A16" s="98" t="s">
        <v>215</v>
      </c>
      <c r="B16">
        <v>1</v>
      </c>
    </row>
    <row r="17" spans="1:2">
      <c r="A17" s="98" t="s">
        <v>38</v>
      </c>
      <c r="B17">
        <v>69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T355"/>
  <sheetViews>
    <sheetView view="pageBreakPreview" topLeftCell="A292" zoomScale="85" zoomScaleNormal="93" zoomScaleSheetLayoutView="85" workbookViewId="0">
      <selection activeCell="T308" sqref="T308:T309"/>
    </sheetView>
  </sheetViews>
  <sheetFormatPr defaultRowHeight="12.75"/>
  <cols>
    <col min="1" max="1" width="5.42578125" style="89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90" customWidth="1"/>
    <col min="21" max="22" width="2.5703125" style="2" customWidth="1"/>
    <col min="23" max="23" width="18.7109375" style="86" customWidth="1"/>
    <col min="24" max="24" width="2.7109375" style="3" customWidth="1"/>
    <col min="25" max="25" width="18.7109375" style="86" customWidth="1"/>
    <col min="26" max="30" width="4" style="183" customWidth="1"/>
    <col min="31" max="33" width="3.7109375" style="87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  <col min="39" max="39" width="4.85546875" customWidth="1"/>
    <col min="40" max="40" width="6.42578125" customWidth="1"/>
    <col min="41" max="41" width="8.42578125" style="2" customWidth="1"/>
    <col min="42" max="42" width="6.85546875" customWidth="1"/>
    <col min="43" max="43" width="6" customWidth="1"/>
    <col min="44" max="44" width="6.5703125" customWidth="1"/>
    <col min="45" max="45" width="5.85546875" style="126" customWidth="1"/>
    <col min="46" max="46" width="15.5703125" customWidth="1"/>
  </cols>
  <sheetData>
    <row r="1" spans="1:46" s="96" customFormat="1" ht="35.25" customHeight="1">
      <c r="A1" s="89"/>
      <c r="B1" s="256" t="str">
        <f>CONCATENATE(Výsledky!$A$1," - ",Výsledky!$B$1,"  ",Výsledky!$C$1,"        ",Výsledky!$D$1, "                  DIVIZE  ",AI2)</f>
        <v>OBTM - Vysočany  26.11.2023                          DIVIZE  1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114"/>
      <c r="AN1" s="132"/>
      <c r="AP1" s="135" t="s">
        <v>57</v>
      </c>
      <c r="AR1" s="144"/>
      <c r="AS1" s="143" t="s">
        <v>92</v>
      </c>
    </row>
    <row r="2" spans="1:46" ht="13.5" thickBot="1">
      <c r="T2" s="104"/>
      <c r="AH2" s="115"/>
      <c r="AI2">
        <v>1</v>
      </c>
      <c r="AN2" t="s">
        <v>45</v>
      </c>
      <c r="AO2" s="133" t="s">
        <v>58</v>
      </c>
      <c r="AP2" s="97" t="s">
        <v>52</v>
      </c>
      <c r="AQ2" t="s">
        <v>53</v>
      </c>
      <c r="AR2" s="145" t="s">
        <v>93</v>
      </c>
    </row>
    <row r="3" spans="1:46" ht="13.5" thickBot="1">
      <c r="A3" s="91" t="s">
        <v>2</v>
      </c>
      <c r="B3" s="264" t="s">
        <v>3</v>
      </c>
      <c r="C3" s="265"/>
      <c r="D3" s="237">
        <v>1</v>
      </c>
      <c r="E3" s="238"/>
      <c r="F3" s="239"/>
      <c r="G3" s="240">
        <v>2</v>
      </c>
      <c r="H3" s="238"/>
      <c r="I3" s="239"/>
      <c r="J3" s="240">
        <v>3</v>
      </c>
      <c r="K3" s="238"/>
      <c r="L3" s="239"/>
      <c r="M3" s="240">
        <v>4</v>
      </c>
      <c r="N3" s="238"/>
      <c r="O3" s="241"/>
      <c r="P3" s="237" t="s">
        <v>4</v>
      </c>
      <c r="Q3" s="242"/>
      <c r="R3" s="243"/>
      <c r="S3" s="101" t="s">
        <v>5</v>
      </c>
      <c r="T3" s="92" t="s">
        <v>6</v>
      </c>
      <c r="AH3" s="115"/>
      <c r="AO3" s="45" t="s">
        <v>6</v>
      </c>
      <c r="AP3" s="97"/>
      <c r="AR3" s="145"/>
    </row>
    <row r="4" spans="1:46" ht="13.5" thickBot="1">
      <c r="A4" s="244">
        <v>1</v>
      </c>
      <c r="B4" s="267">
        <v>1</v>
      </c>
      <c r="C4" s="67" t="str">
        <f>IF(A4&gt;0,IF(VLOOKUP(A4,seznam!$A$2:$C$153,3)&gt;0,VLOOKUP(A4,seznam!$A$2:$C$153,3),"------"),"------")</f>
        <v>Kunštát</v>
      </c>
      <c r="D4" s="268"/>
      <c r="E4" s="247"/>
      <c r="F4" s="248"/>
      <c r="G4" s="249">
        <f>AE7</f>
        <v>3</v>
      </c>
      <c r="H4" s="250" t="str">
        <f>AF7</f>
        <v>:</v>
      </c>
      <c r="I4" s="251">
        <f>AG7</f>
        <v>1</v>
      </c>
      <c r="J4" s="249">
        <f>AG9</f>
        <v>3</v>
      </c>
      <c r="K4" s="250" t="str">
        <f>AF9</f>
        <v>:</v>
      </c>
      <c r="L4" s="251">
        <f>AE9</f>
        <v>2</v>
      </c>
      <c r="M4" s="249">
        <f>AE4</f>
        <v>1</v>
      </c>
      <c r="N4" s="250" t="str">
        <f>AF4</f>
        <v>:</v>
      </c>
      <c r="O4" s="252">
        <f>AG4</f>
        <v>3</v>
      </c>
      <c r="P4" s="253">
        <f>G4+J4+M4</f>
        <v>7</v>
      </c>
      <c r="Q4" s="250" t="s">
        <v>7</v>
      </c>
      <c r="R4" s="251">
        <f>I4+L4+O4</f>
        <v>6</v>
      </c>
      <c r="S4" s="230">
        <f>IF(G4&gt;I4,2,IF(AND(G4&lt;I4,H4=":"),1,0))+IF(J4&gt;L4,2,IF(AND(J4&lt;L4,K4=":"),1,0))+IF(M4&gt;O4,2,IF(AND(M4&lt;O4,N4=":"),1,0))</f>
        <v>5</v>
      </c>
      <c r="T4" s="262">
        <v>2</v>
      </c>
      <c r="U4" s="254"/>
      <c r="V4" s="68">
        <v>1</v>
      </c>
      <c r="W4" s="4" t="str">
        <f>C5</f>
        <v>Barták Lukáš</v>
      </c>
      <c r="X4" s="7" t="s">
        <v>10</v>
      </c>
      <c r="Y4" s="69" t="str">
        <f>C11</f>
        <v>Chalupa David</v>
      </c>
      <c r="Z4" s="70" t="s">
        <v>217</v>
      </c>
      <c r="AA4" s="71" t="s">
        <v>218</v>
      </c>
      <c r="AB4" s="71" t="s">
        <v>224</v>
      </c>
      <c r="AC4" s="71" t="s">
        <v>253</v>
      </c>
      <c r="AD4" s="72"/>
      <c r="AE4" s="73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1</v>
      </c>
      <c r="AF4" s="11" t="s">
        <v>7</v>
      </c>
      <c r="AG4" s="12">
        <f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3</v>
      </c>
      <c r="AH4" s="115"/>
      <c r="AI4" t="str">
        <f>IF(OR( AND(A24=AJ4,A26=AK4 ),  AND(A26=AJ4,A24=AK4) ),"a",    IF(OR( AND(A34=AJ4,A36=AK4 ),  AND(A36=AJ4,A34=AK4) ),"b",  ""))</f>
        <v>a</v>
      </c>
      <c r="AJ4">
        <f>IF(ISBLANK(U4), A4,0)</f>
        <v>1</v>
      </c>
      <c r="AK4">
        <f>IF(ISBLANK(U10), A10,0)</f>
        <v>73</v>
      </c>
      <c r="AL4" s="123"/>
      <c r="AO4" s="273">
        <f>IF($S4=0,"", IF(COUNTIF($S$4:$S$11,$S4)&gt;1, "",  _xlfn.RANK.EQ($S4,$S$4:$S$11,0)  ))</f>
        <v>2</v>
      </c>
      <c r="AP4" s="100">
        <f>IF(OR(VALUE($AJ4)=0,VALUE($AK4)=0), "0",IF(LEN(Z4)&gt;0,IF(MID(Z4,1,1)&lt;&gt;"-",IF(MOD(ABS(Z4),100)&gt;9,MOD(ABS(Z4),100)+2,11),MOD(ABS(Z4),100)),0)+IF(LEN(AA4)&gt;0,IF(MID(AA4,1,1)&lt;&gt;"-",IF(MOD(ABS(AA4),100)&gt;9,MOD(ABS(AA4),100)+2,11),MOD(ABS(AA4),100)),0)+IF(LEN(AB4)&gt;0,IF(MID(AB4,1,1)&lt;&gt;"-",IF(MOD(ABS(AB4),100)&gt;9,MOD(ABS(AB4),100)+2,11),MOD(ABS(AB4),100)),0)+IF(LEN(AC4)&gt;0,IF(MID(AC4,1,1)&lt;&gt;"-",IF(MOD(ABS(AC4),100)&gt;9,MOD(ABS(AC4),100)+2,11),MOD(ABS(AC4),100)),0)+IF(LEN(AD4)&gt;0,IF(MID(AD4,1,1)&lt;&gt;"-",IF(MOD(ABS(AD4),100)&gt;9,MOD(ABS(AD4),100)+2,11),MOD(ABS(AD4),100)),0))</f>
        <v>32</v>
      </c>
      <c r="AQ4" s="99">
        <f>IF(OR(VALUE($AJ4)=0,VALUE($AK4)=0), "0",IF(LEN(Z4)&gt;0,IF(MID(Z4,1,1)&lt;&gt;"-",MOD(Z4,100),IF(MOD(ABS(Z4),100)&gt;9,MOD(ABS(Z4),100)+2,11)),0)+IF(LEN(AA4)&gt;0,IF(MID(AA4,1,1)&lt;&gt;"-",MOD(AA4,100),IF(MOD(ABS(AA4),100)&gt;9,MOD(ABS(AA4),100)+2,11)),0)+IF(LEN(AB4)&gt;0,IF(MID(AB4,1,1)&lt;&gt;"-",MOD(AB4,100),IF(MOD(ABS(AB4),100)&gt;9,MOD(ABS(AB4),100)+2,11)),0)+IF(LEN(AC4)&gt;0,IF(MID(AC4,1,1)&lt;&gt;"-",MOD(AC4,100),IF(MOD(ABS(AC4),100)&gt;9,MOD(ABS(AC4),100)+2,11)),0)+IF(LEN(AD4)&gt;0,IF(MID(AD4,1,1)&lt;&gt;"-",MOD(AD4,100),IF(MOD(ABS(AD4),100)&gt;9,MOD(ABS(AD4),100)+2,11)),0))</f>
        <v>42</v>
      </c>
      <c r="AR4" s="145">
        <f>AP4-AQ4</f>
        <v>-10</v>
      </c>
      <c r="AS4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6</v>
      </c>
      <c r="AT4" t="str">
        <f>IF($A4&gt;0,IF(VLOOKUP($A4,seznam!$A$2:$C$153,2)&gt;0,VLOOKUP($A4,seznam!$A$2:$C$153,2),"------"),"------")</f>
        <v>Barták Lukáš</v>
      </c>
    </row>
    <row r="5" spans="1:46" ht="13.5" thickBot="1">
      <c r="A5" s="195"/>
      <c r="B5" s="201"/>
      <c r="C5" s="74" t="str">
        <f>IF(A4&gt;0,IF(VLOOKUP(A4,seznam!$A$2:$C$153,2)&gt;0,VLOOKUP(A4,seznam!$A$2:$C$153,2),"------"),"------")</f>
        <v>Barták Lukáš</v>
      </c>
      <c r="D5" s="269"/>
      <c r="E5" s="208"/>
      <c r="F5" s="209"/>
      <c r="G5" s="203"/>
      <c r="H5" s="199"/>
      <c r="I5" s="201"/>
      <c r="J5" s="203"/>
      <c r="K5" s="199"/>
      <c r="L5" s="201"/>
      <c r="M5" s="203"/>
      <c r="N5" s="199"/>
      <c r="O5" s="211"/>
      <c r="P5" s="213"/>
      <c r="Q5" s="199"/>
      <c r="R5" s="201"/>
      <c r="S5" s="228"/>
      <c r="T5" s="263"/>
      <c r="U5" s="254"/>
      <c r="V5" s="75">
        <v>2</v>
      </c>
      <c r="W5" s="5" t="str">
        <f>C7</f>
        <v>Vaněk Jan</v>
      </c>
      <c r="X5" s="8" t="s">
        <v>10</v>
      </c>
      <c r="Y5" s="76" t="str">
        <f>C9</f>
        <v>Habáňová Michaela</v>
      </c>
      <c r="Z5" s="77" t="s">
        <v>227</v>
      </c>
      <c r="AA5" s="78" t="s">
        <v>218</v>
      </c>
      <c r="AB5" s="78" t="s">
        <v>257</v>
      </c>
      <c r="AC5" s="78"/>
      <c r="AD5" s="79"/>
      <c r="AE5" s="73">
        <f t="shared" si="0"/>
        <v>0</v>
      </c>
      <c r="AF5" s="13" t="s">
        <v>7</v>
      </c>
      <c r="AG5" s="12">
        <f t="shared" ref="AG5:AG9" si="1">IF(OR(VALUE($AJ5)=0,VALUE($AK5)=0), "0",IF(AND(LEN(Z5)&gt;0,MID(Z5,1,1)="-"),"1","0")+IF(AND(LEN(AA5)&gt;0,MID(AA5,1,1)="-"),"1","0")+IF(AND(LEN(AB5)&gt;0,MID(AB5,1,1)="-"),"1","0")+IF(AND(LEN(AC5)&gt;0,MID(AC5,1,1)="-"),"1","0")+IF(AND(LEN(AD5)&gt;0,MID(AD5,1,1)="-"),"1","0"))</f>
        <v>3</v>
      </c>
      <c r="AH5" s="115"/>
      <c r="AI5" t="str">
        <f>IF(OR( AND(A24=AJ5,A26=AK5 ),  AND(A26=AJ5,A24=AK5) ),"a",    IF(OR( AND(A34=AJ5,A36=AK5 ),  AND(A36=AJ5,A34=AK5) ),"b",  ""))</f>
        <v>b</v>
      </c>
      <c r="AJ5">
        <f>IF(ISBLANK(U6), A6,0)</f>
        <v>6</v>
      </c>
      <c r="AK5">
        <f>IF(ISBLANK(U8), A8,0)</f>
        <v>3</v>
      </c>
      <c r="AO5" s="274"/>
      <c r="AP5" s="100">
        <f>IF(OR(VALUE($AJ5)=0,VALUE($AK5)=0), "0",IF(LEN(Z5)&gt;0,IF(MID(Z5,1,1)&lt;&gt;"-",IF(MOD(ABS(Z5),100)&gt;9,MOD(ABS(Z5),100)+2,11),MOD(ABS(Z5),100)),0)+IF(LEN(AA5)&gt;0,IF(MID(AA5,1,1)&lt;&gt;"-",IF(MOD(ABS(AA5),100)&gt;9,MOD(ABS(AA5),100)+2,11),MOD(ABS(AA5),100)),0)+IF(LEN(AB5)&gt;0,IF(MID(AB5,1,1)&lt;&gt;"-",IF(MOD(ABS(AB5),100)&gt;9,MOD(ABS(AB5),100)+2,11),MOD(ABS(AB5),100)),0)+IF(LEN(AC5)&gt;0,IF(MID(AC5,1,1)&lt;&gt;"-",IF(MOD(ABS(AC5),100)&gt;9,MOD(ABS(AC5),100)+2,11),MOD(ABS(AC5),100)),0)+IF(LEN(AD5)&gt;0,IF(MID(AD5,1,1)&lt;&gt;"-",IF(MOD(ABS(AD5),100)&gt;9,MOD(ABS(AD5),100)+2,11),MOD(ABS(AD5),100)),0))</f>
        <v>11</v>
      </c>
      <c r="AQ5" s="99">
        <f>IF(OR(VALUE($AJ5)=0,VALUE($AK5)=0), "0",IF(LEN(Z5)&gt;0,IF(MID(Z5,1,1)&lt;&gt;"-",MOD(Z5,100),IF(MOD(ABS(Z5),100)&gt;9,MOD(ABS(Z5),100)+2,11)),0)+IF(LEN(AA5)&gt;0,IF(MID(AA5,1,1)&lt;&gt;"-",MOD(AA5,100),IF(MOD(ABS(AA5),100)&gt;9,MOD(ABS(AA5),100)+2,11)),0)+IF(LEN(AB5)&gt;0,IF(MID(AB5,1,1)&lt;&gt;"-",MOD(AB5,100),IF(MOD(ABS(AB5),100)&gt;9,MOD(ABS(AB5),100)+2,11)),0)+IF(LEN(AC5)&gt;0,IF(MID(AC5,1,1)&lt;&gt;"-",MOD(AC5,100),IF(MOD(ABS(AC5),100)&gt;9,MOD(ABS(AC5),100)+2,11)),0)+IF(LEN(AD5)&gt;0,IF(MID(AD5,1,1)&lt;&gt;"-",MOD(AD5,100),IF(MOD(ABS(AD5),100)&gt;9,MOD(ABS(AD5),100)+2,11)),0))</f>
        <v>33</v>
      </c>
      <c r="AR5" s="145">
        <f t="shared" ref="AR5:AR9" si="2">AP5-AQ5</f>
        <v>-22</v>
      </c>
    </row>
    <row r="6" spans="1:46" ht="13.5" thickBot="1">
      <c r="A6" s="195">
        <v>6</v>
      </c>
      <c r="B6" s="266">
        <v>2</v>
      </c>
      <c r="C6" s="67" t="str">
        <f>IF(A6&gt;0,IF(VLOOKUP(A6,seznam!$A$2:$C$153,3)&gt;0,VLOOKUP(A6,seznam!$A$2:$C$153,3),"------"),"------")</f>
        <v>V. Opatovice</v>
      </c>
      <c r="D6" s="212">
        <f>I4</f>
        <v>1</v>
      </c>
      <c r="E6" s="198" t="str">
        <f>H4</f>
        <v>:</v>
      </c>
      <c r="F6" s="200">
        <f>G4</f>
        <v>3</v>
      </c>
      <c r="G6" s="204"/>
      <c r="H6" s="205"/>
      <c r="I6" s="206"/>
      <c r="J6" s="202">
        <f>AE5</f>
        <v>0</v>
      </c>
      <c r="K6" s="198" t="str">
        <f>AF5</f>
        <v>:</v>
      </c>
      <c r="L6" s="200">
        <f>AG5</f>
        <v>3</v>
      </c>
      <c r="M6" s="202">
        <f>AE8</f>
        <v>0</v>
      </c>
      <c r="N6" s="198" t="str">
        <f>AF8</f>
        <v>:</v>
      </c>
      <c r="O6" s="210">
        <f>AG8</f>
        <v>3</v>
      </c>
      <c r="P6" s="212">
        <f>D6+J6+M6</f>
        <v>1</v>
      </c>
      <c r="Q6" s="198" t="s">
        <v>7</v>
      </c>
      <c r="R6" s="200">
        <f>F6+L6+O6</f>
        <v>9</v>
      </c>
      <c r="S6" s="224">
        <f>IF(D6&gt;F6,2,IF(AND(D6&lt;F6,E6=":"),1,0))+IF(J6&gt;L6,2,IF(AND(J6&lt;L6,K6=":"),1,0))+IF(M6&gt;O6,2,IF(AND(M6&lt;O6,N6=":"),1,0))</f>
        <v>3</v>
      </c>
      <c r="T6" s="258">
        <v>4</v>
      </c>
      <c r="U6" s="254"/>
      <c r="V6" s="75">
        <v>3</v>
      </c>
      <c r="W6" s="5" t="str">
        <f>C11</f>
        <v>Chalupa David</v>
      </c>
      <c r="X6" s="9" t="s">
        <v>10</v>
      </c>
      <c r="Y6" s="76" t="str">
        <f>C9</f>
        <v>Habáňová Michaela</v>
      </c>
      <c r="Z6" s="77" t="s">
        <v>224</v>
      </c>
      <c r="AA6" s="78" t="s">
        <v>222</v>
      </c>
      <c r="AB6" s="78" t="s">
        <v>200</v>
      </c>
      <c r="AC6" s="78" t="s">
        <v>225</v>
      </c>
      <c r="AD6" s="79" t="s">
        <v>220</v>
      </c>
      <c r="AE6" s="73">
        <f t="shared" si="0"/>
        <v>3</v>
      </c>
      <c r="AF6" s="13" t="s">
        <v>7</v>
      </c>
      <c r="AG6" s="12">
        <f t="shared" si="1"/>
        <v>2</v>
      </c>
      <c r="AH6" s="115"/>
      <c r="AI6" t="str">
        <f>IF(OR( AND(A24=AJ6,A26=AK6 ),  AND(A26=AJ6,A24=AK6) ),"a",    IF(OR( AND(A34=AJ6,A36=AK6 ),  AND(A36=AJ6,A34=AK6) ),"b",  ""))</f>
        <v/>
      </c>
      <c r="AJ6">
        <f>IF(ISBLANK(U10), A10,0)</f>
        <v>73</v>
      </c>
      <c r="AK6">
        <f>IF(ISBLANK(U8), A8,0)</f>
        <v>3</v>
      </c>
      <c r="AO6" s="273">
        <f t="shared" ref="AO6" si="3">IF($S6=0,"", IF(COUNTIF($S$4:$S$11,$S6)&gt;1, "",  _xlfn.RANK.EQ($S6,$S$4:$S$11,0)  ))</f>
        <v>4</v>
      </c>
      <c r="AP6" s="100">
        <f>IF(OR(VALUE($AJ6)=0,VALUE($AK6)=0), "0",IF(LEN(Z6)&gt;0,IF(MID(Z6,1,1)&lt;&gt;"-",IF(MOD(ABS(Z6),100)&gt;9,MOD(ABS(Z6),100)+2,11),MOD(ABS(Z6),100)),0)+IF(LEN(AA6)&gt;0,IF(MID(AA6,1,1)&lt;&gt;"-",IF(MOD(ABS(AA6),100)&gt;9,MOD(ABS(AA6),100)+2,11),MOD(ABS(AA6),100)),0)+IF(LEN(AB6)&gt;0,IF(MID(AB6,1,1)&lt;&gt;"-",IF(MOD(ABS(AB6),100)&gt;9,MOD(ABS(AB6),100)+2,11),MOD(ABS(AB6),100)),0)+IF(LEN(AC6)&gt;0,IF(MID(AC6,1,1)&lt;&gt;"-",IF(MOD(ABS(AC6),100)&gt;9,MOD(ABS(AC6),100)+2,11),MOD(ABS(AC6),100)),0)+IF(LEN(AD6)&gt;0,IF(MID(AD6,1,1)&lt;&gt;"-",IF(MOD(ABS(AD6),100)&gt;9,MOD(ABS(AD6),100)+2,11),MOD(ABS(AD6),100)),0))</f>
        <v>50</v>
      </c>
      <c r="AQ6" s="99">
        <f t="shared" ref="AQ6:AQ9" si="4">IF(OR(VALUE($AJ6)=0,VALUE($AK6)=0), "0",IF(LEN(Z6)&gt;0,IF(MID(Z6,1,1)&lt;&gt;"-",MOD(Z6,100),IF(MOD(ABS(Z6),100)&gt;9,MOD(ABS(Z6),100)+2,11)),0)+IF(LEN(AA6)&gt;0,IF(MID(AA6,1,1)&lt;&gt;"-",MOD(AA6,100),IF(MOD(ABS(AA6),100)&gt;9,MOD(ABS(AA6),100)+2,11)),0)+IF(LEN(AB6)&gt;0,IF(MID(AB6,1,1)&lt;&gt;"-",MOD(AB6,100),IF(MOD(ABS(AB6),100)&gt;9,MOD(ABS(AB6),100)+2,11)),0)+IF(LEN(AC6)&gt;0,IF(MID(AC6,1,1)&lt;&gt;"-",MOD(AC6,100),IF(MOD(ABS(AC6),100)&gt;9,MOD(ABS(AC6),100)+2,11)),0)+IF(LEN(AD6)&gt;0,IF(MID(AD6,1,1)&lt;&gt;"-",MOD(AD6,100),IF(MOD(ABS(AD6),100)&gt;9,MOD(ABS(AD6),100)+2,11)),0))</f>
        <v>41</v>
      </c>
      <c r="AR6" s="145">
        <f t="shared" si="2"/>
        <v>9</v>
      </c>
      <c r="AS6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-48</v>
      </c>
      <c r="AT6" t="str">
        <f>IF($A6&gt;0,IF(VLOOKUP($A6,seznam!$A$2:$C$153,2)&gt;0,VLOOKUP($A6,seznam!$A$2:$C$153,2),"------"),"------")</f>
        <v>Vaněk Jan</v>
      </c>
    </row>
    <row r="7" spans="1:46" ht="13.5" thickBot="1">
      <c r="A7" s="195"/>
      <c r="B7" s="201"/>
      <c r="C7" s="74" t="str">
        <f>IF(A6&gt;0,IF(VLOOKUP(A6,seznam!$A$2:$C$153,2)&gt;0,VLOOKUP(A6,seznam!$A$2:$C$153,2),"------"),"------")</f>
        <v>Vaněk Jan</v>
      </c>
      <c r="D7" s="213"/>
      <c r="E7" s="199"/>
      <c r="F7" s="201"/>
      <c r="G7" s="207"/>
      <c r="H7" s="208"/>
      <c r="I7" s="209"/>
      <c r="J7" s="203"/>
      <c r="K7" s="199"/>
      <c r="L7" s="201"/>
      <c r="M7" s="203"/>
      <c r="N7" s="199"/>
      <c r="O7" s="211"/>
      <c r="P7" s="232"/>
      <c r="Q7" s="233"/>
      <c r="R7" s="234"/>
      <c r="S7" s="228"/>
      <c r="T7" s="263"/>
      <c r="U7" s="254"/>
      <c r="V7" s="75">
        <v>4</v>
      </c>
      <c r="W7" s="5" t="str">
        <f>C5</f>
        <v>Barták Lukáš</v>
      </c>
      <c r="X7" s="8" t="s">
        <v>10</v>
      </c>
      <c r="Y7" s="76" t="str">
        <f>C7</f>
        <v>Vaněk Jan</v>
      </c>
      <c r="Z7" s="77" t="s">
        <v>253</v>
      </c>
      <c r="AA7" s="78" t="s">
        <v>201</v>
      </c>
      <c r="AB7" s="78" t="s">
        <v>220</v>
      </c>
      <c r="AC7" s="78" t="s">
        <v>228</v>
      </c>
      <c r="AD7" s="79"/>
      <c r="AE7" s="73">
        <f t="shared" si="0"/>
        <v>3</v>
      </c>
      <c r="AF7" s="13" t="s">
        <v>7</v>
      </c>
      <c r="AG7" s="12">
        <f t="shared" si="1"/>
        <v>1</v>
      </c>
      <c r="AH7" s="115"/>
      <c r="AI7" t="str">
        <f>IF(OR( AND(A24=AJ7,A26=AK7 ),  AND(A26=AJ7,A24=AK7) ),"a",    IF(OR( AND(A34=AJ7,A36=AK7 ),  AND(A36=AJ7,A34=AK7) ),"b",  ""))</f>
        <v/>
      </c>
      <c r="AJ7">
        <f>IF(ISBLANK(U4), A4,0)</f>
        <v>1</v>
      </c>
      <c r="AK7">
        <f>IF(ISBLANK(U6), A6,0)</f>
        <v>6</v>
      </c>
      <c r="AO7" s="274"/>
      <c r="AP7" s="100">
        <f t="shared" ref="AP7:AP9" si="5">IF(OR(VALUE($AJ7)=0,VALUE($AK7)=0), "0",IF(LEN(Z7)&gt;0,IF(MID(Z7,1,1)&lt;&gt;"-",IF(MOD(ABS(Z7),100)&gt;9,MOD(ABS(Z7),100)+2,11),MOD(ABS(Z7),100)),0)+IF(LEN(AA7)&gt;0,IF(MID(AA7,1,1)&lt;&gt;"-",IF(MOD(ABS(AA7),100)&gt;9,MOD(ABS(AA7),100)+2,11),MOD(ABS(AA7),100)),0)+IF(LEN(AB7)&gt;0,IF(MID(AB7,1,1)&lt;&gt;"-",IF(MOD(ABS(AB7),100)&gt;9,MOD(ABS(AB7),100)+2,11),MOD(ABS(AB7),100)),0)+IF(LEN(AC7)&gt;0,IF(MID(AC7,1,1)&lt;&gt;"-",IF(MOD(ABS(AC7),100)&gt;9,MOD(ABS(AC7),100)+2,11),MOD(ABS(AC7),100)),0)+IF(LEN(AD7)&gt;0,IF(MID(AD7,1,1)&lt;&gt;"-",IF(MOD(ABS(AD7),100)&gt;9,MOD(ABS(AD7),100)+2,11),MOD(ABS(AD7),100)),0))</f>
        <v>44</v>
      </c>
      <c r="AQ7" s="99">
        <f t="shared" si="4"/>
        <v>31</v>
      </c>
      <c r="AR7" s="145">
        <f t="shared" si="2"/>
        <v>13</v>
      </c>
    </row>
    <row r="8" spans="1:46" ht="13.5" thickBot="1">
      <c r="A8" s="195">
        <v>3</v>
      </c>
      <c r="B8" s="266">
        <v>3</v>
      </c>
      <c r="C8" s="67" t="str">
        <f>IF(A8&gt;0,IF(VLOOKUP(A8,seznam!$A$2:$C$153,3)&gt;0,VLOOKUP(A8,seznam!$A$2:$C$153,3),"------"),"------")</f>
        <v>Blansko</v>
      </c>
      <c r="D8" s="212">
        <f>L4</f>
        <v>2</v>
      </c>
      <c r="E8" s="198" t="str">
        <f>K4</f>
        <v>:</v>
      </c>
      <c r="F8" s="200">
        <f>J4</f>
        <v>3</v>
      </c>
      <c r="G8" s="202">
        <f>L6</f>
        <v>3</v>
      </c>
      <c r="H8" s="198" t="str">
        <f>K6</f>
        <v>:</v>
      </c>
      <c r="I8" s="200">
        <f>J6</f>
        <v>0</v>
      </c>
      <c r="J8" s="204"/>
      <c r="K8" s="205"/>
      <c r="L8" s="206"/>
      <c r="M8" s="202">
        <f>AG6</f>
        <v>2</v>
      </c>
      <c r="N8" s="198" t="str">
        <f>AF6</f>
        <v>:</v>
      </c>
      <c r="O8" s="210">
        <f>AE6</f>
        <v>3</v>
      </c>
      <c r="P8" s="212">
        <f>D8+G8+M8</f>
        <v>7</v>
      </c>
      <c r="Q8" s="198" t="s">
        <v>7</v>
      </c>
      <c r="R8" s="200">
        <f>F8+I8+O8</f>
        <v>6</v>
      </c>
      <c r="S8" s="224">
        <f>IF(D8&gt;F8,2,IF(AND(D8&lt;F8,E8=":"),1,0))+IF(G8&gt;I8,2,IF(AND(G8&lt;I8,H8=":"),1,0))+IF(M8&gt;O8,2,IF(AND(M8&lt;O8,N8=":"),1,0))</f>
        <v>4</v>
      </c>
      <c r="T8" s="258">
        <v>3</v>
      </c>
      <c r="U8" s="254"/>
      <c r="V8" s="75">
        <v>5</v>
      </c>
      <c r="W8" s="5" t="str">
        <f>C7</f>
        <v>Vaněk Jan</v>
      </c>
      <c r="X8" s="8" t="s">
        <v>10</v>
      </c>
      <c r="Y8" s="76" t="str">
        <f>C11</f>
        <v>Chalupa David</v>
      </c>
      <c r="Z8" s="77" t="s">
        <v>217</v>
      </c>
      <c r="AA8" s="78" t="s">
        <v>253</v>
      </c>
      <c r="AB8" s="78" t="s">
        <v>218</v>
      </c>
      <c r="AC8" s="78"/>
      <c r="AD8" s="79"/>
      <c r="AE8" s="73">
        <f t="shared" si="0"/>
        <v>0</v>
      </c>
      <c r="AF8" s="13" t="s">
        <v>7</v>
      </c>
      <c r="AG8" s="12">
        <f t="shared" si="1"/>
        <v>3</v>
      </c>
      <c r="AH8" s="115"/>
      <c r="AI8" t="str">
        <f>IF(OR( AND(A24=AJ8,A26=AK8 ),  AND(A26=AJ8,A24=AK8) ),"a",    IF(OR( AND(A34=AJ8,A36=AK8 ),  AND(A36=AJ8,A34=AK8) ),"b",  ""))</f>
        <v/>
      </c>
      <c r="AJ8">
        <f>IF(ISBLANK(U6), A6,0)</f>
        <v>6</v>
      </c>
      <c r="AK8">
        <f>IF(ISBLANK(U10), A10,0)</f>
        <v>73</v>
      </c>
      <c r="AO8" s="273">
        <f t="shared" ref="AO8" si="6">IF($S8=0,"", IF(COUNTIF($S$4:$S$11,$S8)&gt;1, "",  _xlfn.RANK.EQ($S8,$S$4:$S$11,0)  ))</f>
        <v>3</v>
      </c>
      <c r="AP8" s="100">
        <f t="shared" si="5"/>
        <v>21</v>
      </c>
      <c r="AQ8" s="99">
        <f t="shared" si="4"/>
        <v>34</v>
      </c>
      <c r="AR8" s="145">
        <f t="shared" si="2"/>
        <v>-13</v>
      </c>
      <c r="AS8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10</v>
      </c>
      <c r="AT8" t="str">
        <f>IF($A8&gt;0,IF(VLOOKUP($A8,seznam!$A$2:$C$153,2)&gt;0,VLOOKUP($A8,seznam!$A$2:$C$153,2),"------"),"------")</f>
        <v>Habáňová Michaela</v>
      </c>
    </row>
    <row r="9" spans="1:46" ht="13.5" thickBot="1">
      <c r="A9" s="195"/>
      <c r="B9" s="201"/>
      <c r="C9" s="74" t="str">
        <f>IF(A8&gt;0,IF(VLOOKUP(A8,seznam!$A$2:$C$153,2)&gt;0,VLOOKUP(A8,seznam!$A$2:$C$153,2),"------"),"------")</f>
        <v>Habáňová Michaela</v>
      </c>
      <c r="D9" s="213"/>
      <c r="E9" s="199"/>
      <c r="F9" s="201"/>
      <c r="G9" s="203"/>
      <c r="H9" s="199"/>
      <c r="I9" s="201"/>
      <c r="J9" s="207"/>
      <c r="K9" s="208"/>
      <c r="L9" s="209"/>
      <c r="M9" s="203"/>
      <c r="N9" s="199"/>
      <c r="O9" s="211"/>
      <c r="P9" s="213"/>
      <c r="Q9" s="199"/>
      <c r="R9" s="201"/>
      <c r="S9" s="228"/>
      <c r="T9" s="263"/>
      <c r="U9" s="254"/>
      <c r="V9" s="81">
        <v>6</v>
      </c>
      <c r="W9" s="6" t="str">
        <f>C9</f>
        <v>Habáňová Michaela</v>
      </c>
      <c r="X9" s="10" t="s">
        <v>10</v>
      </c>
      <c r="Y9" s="82" t="str">
        <f>C5</f>
        <v>Barták Lukáš</v>
      </c>
      <c r="Z9" s="83" t="s">
        <v>223</v>
      </c>
      <c r="AA9" s="84" t="s">
        <v>224</v>
      </c>
      <c r="AB9" s="84" t="s">
        <v>224</v>
      </c>
      <c r="AC9" s="84" t="s">
        <v>225</v>
      </c>
      <c r="AD9" s="85" t="s">
        <v>222</v>
      </c>
      <c r="AE9" s="125">
        <f t="shared" si="0"/>
        <v>2</v>
      </c>
      <c r="AF9" s="15" t="s">
        <v>7</v>
      </c>
      <c r="AG9" s="66">
        <f t="shared" si="1"/>
        <v>3</v>
      </c>
      <c r="AH9" s="115"/>
      <c r="AI9" t="str">
        <f>IF(OR( AND(A24=AJ9,A26=AK9 ),  AND(A26=AJ9,A24=AK9) ),"a",    IF(OR( AND(A34=AJ9,A36=AK9 ),  AND(A36=AJ9,A34=AK9) ),"b",  ""))</f>
        <v/>
      </c>
      <c r="AJ9">
        <f>IF(ISBLANK(U8), A8,0)</f>
        <v>3</v>
      </c>
      <c r="AK9">
        <f>IF(ISBLANK(U4), A4,0)</f>
        <v>1</v>
      </c>
      <c r="AO9" s="274"/>
      <c r="AP9" s="100">
        <f t="shared" si="5"/>
        <v>46</v>
      </c>
      <c r="AQ9" s="99">
        <f t="shared" si="4"/>
        <v>49</v>
      </c>
      <c r="AR9" s="145">
        <f t="shared" si="2"/>
        <v>-3</v>
      </c>
    </row>
    <row r="10" spans="1:46">
      <c r="A10" s="195">
        <v>73</v>
      </c>
      <c r="B10" s="266">
        <v>4</v>
      </c>
      <c r="C10" s="67" t="str">
        <f>IF(A10&gt;0,IF(VLOOKUP(A10,seznam!$A$2:$C$153,3)&gt;0,VLOOKUP(A10,seznam!$A$2:$C$153,3),"------"),"------")</f>
        <v>Blansko</v>
      </c>
      <c r="D10" s="212">
        <f>O4</f>
        <v>3</v>
      </c>
      <c r="E10" s="198" t="str">
        <f>N4</f>
        <v>:</v>
      </c>
      <c r="F10" s="200">
        <f>M4</f>
        <v>1</v>
      </c>
      <c r="G10" s="202">
        <f>O6</f>
        <v>3</v>
      </c>
      <c r="H10" s="198" t="str">
        <f>N6</f>
        <v>:</v>
      </c>
      <c r="I10" s="200">
        <f>M6</f>
        <v>0</v>
      </c>
      <c r="J10" s="202">
        <f>O8</f>
        <v>3</v>
      </c>
      <c r="K10" s="198" t="str">
        <f>N8</f>
        <v>:</v>
      </c>
      <c r="L10" s="200">
        <f>M8</f>
        <v>2</v>
      </c>
      <c r="M10" s="204"/>
      <c r="N10" s="205"/>
      <c r="O10" s="219"/>
      <c r="P10" s="212">
        <f>D10+G10+J10</f>
        <v>9</v>
      </c>
      <c r="Q10" s="198" t="s">
        <v>7</v>
      </c>
      <c r="R10" s="200">
        <f>F10+I10+L10</f>
        <v>3</v>
      </c>
      <c r="S10" s="224">
        <f>IF(D10&gt;F10,2,IF(AND(D10&lt;F10,E10=":"),1,0))+IF(G10&gt;I10,2,IF(AND(G10&lt;I10,H10=":"),1,0))+IF(J10&gt;L10,2,IF(AND(J10&lt;L10,K10=":"),1,0))</f>
        <v>6</v>
      </c>
      <c r="T10" s="261">
        <v>1</v>
      </c>
      <c r="U10" s="255"/>
      <c r="AH10" s="115"/>
      <c r="AO10" s="273">
        <f t="shared" ref="AO10" si="7">IF($S10=0,"", IF(COUNTIF($S$4:$S$11,$S10)&gt;1, "",  _xlfn.RANK.EQ($S10,$S$4:$S$11,0)  ))</f>
        <v>1</v>
      </c>
      <c r="AP10" s="97"/>
      <c r="AR10" s="145"/>
      <c r="AS10" s="12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32</v>
      </c>
      <c r="AT10" t="str">
        <f>IF($A10&gt;0,IF(VLOOKUP($A10,seznam!$A$2:$C$153,2)&gt;0,VLOOKUP($A10,seznam!$A$2:$C$153,2),"------"),"------")</f>
        <v>Chalupa David</v>
      </c>
    </row>
    <row r="11" spans="1:46" ht="13.5" thickBot="1">
      <c r="A11" s="214"/>
      <c r="B11" s="217"/>
      <c r="C11" s="74" t="str">
        <f>IF(A10&gt;0,IF(VLOOKUP(A10,seznam!$A$2:$C$153,2)&gt;0,VLOOKUP(A10,seznam!$A$2:$C$153,2),"------"),"------")</f>
        <v>Chalupa David</v>
      </c>
      <c r="D11" s="223"/>
      <c r="E11" s="216"/>
      <c r="F11" s="217"/>
      <c r="G11" s="218"/>
      <c r="H11" s="216"/>
      <c r="I11" s="217"/>
      <c r="J11" s="218"/>
      <c r="K11" s="216"/>
      <c r="L11" s="217"/>
      <c r="M11" s="220"/>
      <c r="N11" s="221"/>
      <c r="O11" s="222"/>
      <c r="P11" s="223"/>
      <c r="Q11" s="216"/>
      <c r="R11" s="217"/>
      <c r="S11" s="225"/>
      <c r="T11" s="270"/>
      <c r="U11" s="255"/>
      <c r="AH11" s="115"/>
      <c r="AO11" s="274"/>
      <c r="AP11" s="97"/>
      <c r="AR11" s="145"/>
    </row>
    <row r="12" spans="1:46" ht="13.5" thickBot="1">
      <c r="C12" s="122"/>
      <c r="AH12" s="115"/>
      <c r="AP12" s="97"/>
      <c r="AR12" s="145"/>
    </row>
    <row r="13" spans="1:46" ht="13.5" thickBot="1">
      <c r="A13" s="91" t="s">
        <v>2</v>
      </c>
      <c r="B13" s="235" t="s">
        <v>11</v>
      </c>
      <c r="C13" s="236"/>
      <c r="D13" s="237">
        <v>1</v>
      </c>
      <c r="E13" s="238"/>
      <c r="F13" s="239"/>
      <c r="G13" s="240">
        <v>2</v>
      </c>
      <c r="H13" s="238"/>
      <c r="I13" s="239"/>
      <c r="J13" s="240">
        <v>3</v>
      </c>
      <c r="K13" s="238"/>
      <c r="L13" s="239"/>
      <c r="M13" s="240">
        <v>4</v>
      </c>
      <c r="N13" s="238"/>
      <c r="O13" s="241"/>
      <c r="P13" s="237" t="s">
        <v>4</v>
      </c>
      <c r="Q13" s="242"/>
      <c r="R13" s="243"/>
      <c r="S13" s="101" t="s">
        <v>5</v>
      </c>
      <c r="T13" s="92" t="s">
        <v>6</v>
      </c>
      <c r="AH13" s="115"/>
      <c r="AO13" s="45" t="s">
        <v>6</v>
      </c>
      <c r="AP13" s="97"/>
      <c r="AR13" s="145"/>
    </row>
    <row r="14" spans="1:46" ht="13.5" thickBot="1">
      <c r="A14" s="244">
        <v>2</v>
      </c>
      <c r="B14" s="245">
        <v>1</v>
      </c>
      <c r="C14" s="67" t="str">
        <f>IF(A14&gt;0,IF(VLOOKUP(A14,seznam!$A$2:$C$153,3)&gt;0,VLOOKUP(A14,seznam!$A$2:$C$153,3),"------"),"------")</f>
        <v>Blansko</v>
      </c>
      <c r="D14" s="246"/>
      <c r="E14" s="247"/>
      <c r="F14" s="248"/>
      <c r="G14" s="249">
        <f>AE17</f>
        <v>0</v>
      </c>
      <c r="H14" s="250" t="str">
        <f>AF17</f>
        <v>:</v>
      </c>
      <c r="I14" s="251">
        <f>AG17</f>
        <v>3</v>
      </c>
      <c r="J14" s="249">
        <f>AG19</f>
        <v>3</v>
      </c>
      <c r="K14" s="250" t="str">
        <f>AF19</f>
        <v>:</v>
      </c>
      <c r="L14" s="251">
        <f>AE19</f>
        <v>1</v>
      </c>
      <c r="M14" s="249">
        <f>AE14</f>
        <v>1</v>
      </c>
      <c r="N14" s="250" t="str">
        <f>AF14</f>
        <v>:</v>
      </c>
      <c r="O14" s="252">
        <f>AG14</f>
        <v>3</v>
      </c>
      <c r="P14" s="253">
        <f>G14+J14+M14</f>
        <v>4</v>
      </c>
      <c r="Q14" s="250" t="s">
        <v>7</v>
      </c>
      <c r="R14" s="251">
        <f>I14+L14+O14</f>
        <v>7</v>
      </c>
      <c r="S14" s="230">
        <f>IF(G14&gt;I14,2,IF(AND(G14&lt;I14,H14=":"),1,0))+IF(J14&gt;L14,2,IF(AND(J14&lt;L14,K14=":"),1,0))+IF(M14&gt;O14,2,IF(AND(M14&lt;O14,N14=":"),1,0))</f>
        <v>4</v>
      </c>
      <c r="T14" s="262">
        <v>4</v>
      </c>
      <c r="U14" s="254"/>
      <c r="V14" s="68">
        <v>1</v>
      </c>
      <c r="W14" s="4" t="str">
        <f>C15</f>
        <v>Janků Pavel</v>
      </c>
      <c r="X14" s="7" t="s">
        <v>10</v>
      </c>
      <c r="Y14" s="69" t="str">
        <f>C21</f>
        <v>Pelíšek Jan</v>
      </c>
      <c r="Z14" s="70" t="s">
        <v>223</v>
      </c>
      <c r="AA14" s="71" t="s">
        <v>221</v>
      </c>
      <c r="AB14" s="71" t="s">
        <v>223</v>
      </c>
      <c r="AC14" s="71" t="s">
        <v>254</v>
      </c>
      <c r="AD14" s="72"/>
      <c r="AE14" s="73">
        <f t="shared" ref="AE14:AE19" si="8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1</v>
      </c>
      <c r="AF14" s="11" t="s">
        <v>7</v>
      </c>
      <c r="AG14" s="12">
        <f t="shared" ref="AG14:AG19" si="9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3</v>
      </c>
      <c r="AH14" s="115"/>
      <c r="AI14" t="str">
        <f>IF(OR( AND(A28=AJ14,A30=AK14 ),  AND(A30=AJ14,A28=AK14) ),"a",    IF(OR( AND(A38=AJ14,A40=AK14 ),  AND(A40=AJ14,A38=AK14) ),"b",  ""))</f>
        <v/>
      </c>
      <c r="AJ14">
        <f>IF(ISBLANK(U14), A14,0)</f>
        <v>2</v>
      </c>
      <c r="AK14">
        <f>IF(ISBLANK(U20), A20,0)</f>
        <v>83</v>
      </c>
      <c r="AO14" s="273" t="str">
        <f>IF($S14=0,"", IF(COUNTIF($S$14:$S$21,$S14)&gt;1, "",  _xlfn.RANK.EQ($S14,$S$14:$S$21,0)  ))</f>
        <v/>
      </c>
      <c r="AP14" s="100">
        <f>IF(OR(VALUE($AJ14)=0,VALUE($AK14)=0), "0",IF(LEN(Z14)&gt;0,IF(MID(Z14,1,1)&lt;&gt;"-",IF(MOD(ABS(Z14),100)&gt;9,MOD(ABS(Z14),100)+2,11),MOD(ABS(Z14),100)),0)+IF(LEN(AA14)&gt;0,IF(MID(AA14,1,1)&lt;&gt;"-",IF(MOD(ABS(AA14),100)&gt;9,MOD(ABS(AA14),100)+2,11),MOD(ABS(AA14),100)),0)+IF(LEN(AB14)&gt;0,IF(MID(AB14,1,1)&lt;&gt;"-",IF(MOD(ABS(AB14),100)&gt;9,MOD(ABS(AB14),100)+2,11),MOD(ABS(AB14),100)),0)+IF(LEN(AC14)&gt;0,IF(MID(AC14,1,1)&lt;&gt;"-",IF(MOD(ABS(AC14),100)&gt;9,MOD(ABS(AC14),100)+2,11),MOD(ABS(AC14),100)),0)+IF(LEN(AD14)&gt;0,IF(MID(AD14,1,1)&lt;&gt;"-",IF(MOD(ABS(AD14),100)&gt;9,MOD(ABS(AD14),100)+2,11),MOD(ABS(AD14),100)),0))</f>
        <v>36</v>
      </c>
      <c r="AQ14" s="99">
        <f>IF(OR(VALUE($AJ14)=0,VALUE($AK14)=0), "0",IF(LEN(Z14)&gt;0,IF(MID(Z14,1,1)&lt;&gt;"-",MOD(Z14,100),IF(MOD(ABS(Z14),100)&gt;9,MOD(ABS(Z14),100)+2,11)),0)+IF(LEN(AA14)&gt;0,IF(MID(AA14,1,1)&lt;&gt;"-",MOD(AA14,100),IF(MOD(ABS(AA14),100)&gt;9,MOD(ABS(AA14),100)+2,11)),0)+IF(LEN(AB14)&gt;0,IF(MID(AB14,1,1)&lt;&gt;"-",MOD(AB14,100),IF(MOD(ABS(AB14),100)&gt;9,MOD(ABS(AB14),100)+2,11)),0)+IF(LEN(AC14)&gt;0,IF(MID(AC14,1,1)&lt;&gt;"-",MOD(AC14,100),IF(MOD(ABS(AC14),100)&gt;9,MOD(ABS(AC14),100)+2,11)),0)+IF(LEN(AD14)&gt;0,IF(MID(AD14,1,1)&lt;&gt;"-",MOD(AD14,100),IF(MOD(ABS(AD14),100)&gt;9,MOD(ABS(AD14),100)+2,11)),0))</f>
        <v>42</v>
      </c>
      <c r="AR14" s="145">
        <f>AP14-AQ14</f>
        <v>-6</v>
      </c>
      <c r="AS14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-9</v>
      </c>
      <c r="AT14" t="str">
        <f>IF($A14&gt;0,IF(VLOOKUP($A14,seznam!$A$2:$C$153,2)&gt;0,VLOOKUP($A14,seznam!$A$2:$C$153,2),"------"),"------")</f>
        <v>Janků Pavel</v>
      </c>
    </row>
    <row r="15" spans="1:46" ht="13.5" thickBot="1">
      <c r="A15" s="195"/>
      <c r="B15" s="197"/>
      <c r="C15" s="74" t="str">
        <f>IF(A14&gt;0,IF(VLOOKUP(A14,seznam!$A$2:$C$153,2)&gt;0,VLOOKUP(A14,seznam!$A$2:$C$153,2),"------"),"------")</f>
        <v>Janků Pavel</v>
      </c>
      <c r="D15" s="208"/>
      <c r="E15" s="208"/>
      <c r="F15" s="209"/>
      <c r="G15" s="203"/>
      <c r="H15" s="199"/>
      <c r="I15" s="201"/>
      <c r="J15" s="203"/>
      <c r="K15" s="199"/>
      <c r="L15" s="201"/>
      <c r="M15" s="203"/>
      <c r="N15" s="199"/>
      <c r="O15" s="211"/>
      <c r="P15" s="213"/>
      <c r="Q15" s="199"/>
      <c r="R15" s="201"/>
      <c r="S15" s="228"/>
      <c r="T15" s="263"/>
      <c r="U15" s="254"/>
      <c r="V15" s="75">
        <v>2</v>
      </c>
      <c r="W15" s="5" t="str">
        <f>C17</f>
        <v>Ševčík Ondřej</v>
      </c>
      <c r="X15" s="8" t="s">
        <v>10</v>
      </c>
      <c r="Y15" s="76" t="str">
        <f>C19</f>
        <v>Krchňáková Viktorie</v>
      </c>
      <c r="Z15" s="77" t="s">
        <v>223</v>
      </c>
      <c r="AA15" s="78" t="s">
        <v>225</v>
      </c>
      <c r="AB15" s="78" t="s">
        <v>227</v>
      </c>
      <c r="AC15" s="78"/>
      <c r="AD15" s="79"/>
      <c r="AE15" s="73">
        <f t="shared" si="8"/>
        <v>0</v>
      </c>
      <c r="AF15" s="13" t="s">
        <v>7</v>
      </c>
      <c r="AG15" s="12">
        <f t="shared" si="9"/>
        <v>3</v>
      </c>
      <c r="AH15" s="115"/>
      <c r="AI15" t="str">
        <f>IF(OR( AND(A28=AJ15,A30=AK15 ),  AND(A30=AJ15,A28=AK15) ),"a",    IF(OR( AND(A38=AJ15,A40=AK15 ),  AND(A40=AJ15,A38=AK15) ),"b",  ""))</f>
        <v/>
      </c>
      <c r="AJ15">
        <f>IF(ISBLANK(U16), A16,0)</f>
        <v>10</v>
      </c>
      <c r="AK15">
        <f>IF(ISBLANK(U18), A18,0)</f>
        <v>5</v>
      </c>
      <c r="AO15" s="274"/>
      <c r="AP15" s="100">
        <f>IF(OR(VALUE($AJ15)=0,VALUE($AK15)=0), "0",IF(LEN(Z15)&gt;0,IF(MID(Z15,1,1)&lt;&gt;"-",IF(MOD(ABS(Z15),100)&gt;9,MOD(ABS(Z15),100)+2,11),MOD(ABS(Z15),100)),0)+IF(LEN(AA15)&gt;0,IF(MID(AA15,1,1)&lt;&gt;"-",IF(MOD(ABS(AA15),100)&gt;9,MOD(ABS(AA15),100)+2,11),MOD(ABS(AA15),100)),0)+IF(LEN(AB15)&gt;0,IF(MID(AB15,1,1)&lt;&gt;"-",IF(MOD(ABS(AB15),100)&gt;9,MOD(ABS(AB15),100)+2,11),MOD(ABS(AB15),100)),0)+IF(LEN(AC15)&gt;0,IF(MID(AC15,1,1)&lt;&gt;"-",IF(MOD(ABS(AC15),100)&gt;9,MOD(ABS(AC15),100)+2,11),MOD(ABS(AC15),100)),0)+IF(LEN(AD15)&gt;0,IF(MID(AD15,1,1)&lt;&gt;"-",IF(MOD(ABS(AD15),100)&gt;9,MOD(ABS(AD15),100)+2,11),MOD(ABS(AD15),100)),0))</f>
        <v>20</v>
      </c>
      <c r="AQ15" s="99">
        <f>IF(OR(VALUE($AJ15)=0,VALUE($AK15)=0), "0",IF(LEN(Z15)&gt;0,IF(MID(Z15,1,1)&lt;&gt;"-",MOD(Z15,100),IF(MOD(ABS(Z15),100)&gt;9,MOD(ABS(Z15),100)+2,11)),0)+IF(LEN(AA15)&gt;0,IF(MID(AA15,1,1)&lt;&gt;"-",MOD(AA15,100),IF(MOD(ABS(AA15),100)&gt;9,MOD(ABS(AA15),100)+2,11)),0)+IF(LEN(AB15)&gt;0,IF(MID(AB15,1,1)&lt;&gt;"-",MOD(AB15,100),IF(MOD(ABS(AB15),100)&gt;9,MOD(ABS(AB15),100)+2,11)),0)+IF(LEN(AC15)&gt;0,IF(MID(AC15,1,1)&lt;&gt;"-",MOD(AC15,100),IF(MOD(ABS(AC15),100)&gt;9,MOD(ABS(AC15),100)+2,11)),0)+IF(LEN(AD15)&gt;0,IF(MID(AD15,1,1)&lt;&gt;"-",MOD(AD15,100),IF(MOD(ABS(AD15),100)&gt;9,MOD(ABS(AD15),100)+2,11)),0))</f>
        <v>33</v>
      </c>
      <c r="AR15" s="145">
        <f t="shared" ref="AR15:AR19" si="10">AP15-AQ15</f>
        <v>-13</v>
      </c>
    </row>
    <row r="16" spans="1:46" ht="13.5" thickBot="1">
      <c r="A16" s="195">
        <v>10</v>
      </c>
      <c r="B16" s="196">
        <v>2</v>
      </c>
      <c r="C16" s="67" t="str">
        <f>IF(A16&gt;0,IF(VLOOKUP(A16,seznam!$A$2:$C$153,3)&gt;0,VLOOKUP(A16,seznam!$A$2:$C$153,3),"------"),"------")</f>
        <v>V. Opatovice</v>
      </c>
      <c r="D16" s="198">
        <f>I14</f>
        <v>3</v>
      </c>
      <c r="E16" s="198" t="str">
        <f>H14</f>
        <v>:</v>
      </c>
      <c r="F16" s="200">
        <f>G14</f>
        <v>0</v>
      </c>
      <c r="G16" s="204"/>
      <c r="H16" s="205"/>
      <c r="I16" s="206"/>
      <c r="J16" s="202">
        <f>AE15</f>
        <v>0</v>
      </c>
      <c r="K16" s="198" t="str">
        <f>AF15</f>
        <v>:</v>
      </c>
      <c r="L16" s="200">
        <f>AG15</f>
        <v>3</v>
      </c>
      <c r="M16" s="202">
        <f>AE18</f>
        <v>0</v>
      </c>
      <c r="N16" s="198" t="str">
        <f>AF18</f>
        <v>:</v>
      </c>
      <c r="O16" s="210">
        <f>AG18</f>
        <v>3</v>
      </c>
      <c r="P16" s="212">
        <f>D16+J16+M16</f>
        <v>3</v>
      </c>
      <c r="Q16" s="198" t="s">
        <v>7</v>
      </c>
      <c r="R16" s="200">
        <f>F16+L16+O16</f>
        <v>6</v>
      </c>
      <c r="S16" s="224">
        <f>IF(D16&gt;F16,2,IF(AND(D16&lt;F16,E16=":"),1,0))+IF(J16&gt;L16,2,IF(AND(J16&lt;L16,K16=":"),1,0))+IF(M16&gt;O16,2,IF(AND(M16&lt;O16,N16=":"),1,0))</f>
        <v>4</v>
      </c>
      <c r="T16" s="261">
        <v>3</v>
      </c>
      <c r="U16" s="254"/>
      <c r="V16" s="75">
        <v>3</v>
      </c>
      <c r="W16" s="5" t="str">
        <f>C21</f>
        <v>Pelíšek Jan</v>
      </c>
      <c r="X16" s="9" t="s">
        <v>10</v>
      </c>
      <c r="Y16" s="76" t="str">
        <f>C19</f>
        <v>Krchňáková Viktorie</v>
      </c>
      <c r="Z16" s="77" t="s">
        <v>219</v>
      </c>
      <c r="AA16" s="78" t="s">
        <v>221</v>
      </c>
      <c r="AB16" s="78" t="s">
        <v>220</v>
      </c>
      <c r="AC16" s="78"/>
      <c r="AD16" s="79"/>
      <c r="AE16" s="73">
        <f t="shared" si="8"/>
        <v>3</v>
      </c>
      <c r="AF16" s="13" t="s">
        <v>7</v>
      </c>
      <c r="AG16" s="12">
        <f t="shared" si="9"/>
        <v>0</v>
      </c>
      <c r="AH16" s="115"/>
      <c r="AI16" t="str">
        <f>IF(OR( AND(A28=AJ16,A30=AK16 ),  AND(A30=AJ16,A28=AK16) ),"a",    IF(OR( AND(A38=AJ16,A40=AK16 ),  AND(A40=AJ16,A38=AK16) ),"b",  ""))</f>
        <v>a</v>
      </c>
      <c r="AJ16">
        <f>IF(ISBLANK(U20), A20,0)</f>
        <v>83</v>
      </c>
      <c r="AK16">
        <f>IF(ISBLANK(U18), A18,0)</f>
        <v>5</v>
      </c>
      <c r="AO16" s="273" t="str">
        <f t="shared" ref="AO16" si="11">IF($S16=0,"", IF(COUNTIF($S$14:$S$21,$S16)&gt;1, "",  _xlfn.RANK.EQ($S16,$S$14:$S$21,0)  ))</f>
        <v/>
      </c>
      <c r="AP16" s="100">
        <f>IF(OR(VALUE($AJ16)=0,VALUE($AK16)=0), "0",IF(LEN(Z16)&gt;0,IF(MID(Z16,1,1)&lt;&gt;"-",IF(MOD(ABS(Z16),100)&gt;9,MOD(ABS(Z16),100)+2,11),MOD(ABS(Z16),100)),0)+IF(LEN(AA16)&gt;0,IF(MID(AA16,1,1)&lt;&gt;"-",IF(MOD(ABS(AA16),100)&gt;9,MOD(ABS(AA16),100)+2,11),MOD(ABS(AA16),100)),0)+IF(LEN(AB16)&gt;0,IF(MID(AB16,1,1)&lt;&gt;"-",IF(MOD(ABS(AB16),100)&gt;9,MOD(ABS(AB16),100)+2,11),MOD(ABS(AB16),100)),0)+IF(LEN(AC16)&gt;0,IF(MID(AC16,1,1)&lt;&gt;"-",IF(MOD(ABS(AC16),100)&gt;9,MOD(ABS(AC16),100)+2,11),MOD(ABS(AC16),100)),0)+IF(LEN(AD16)&gt;0,IF(MID(AD16,1,1)&lt;&gt;"-",IF(MOD(ABS(AD16),100)&gt;9,MOD(ABS(AD16),100)+2,11),MOD(ABS(AD16),100)),0))</f>
        <v>33</v>
      </c>
      <c r="AQ16" s="99">
        <f t="shared" ref="AQ16:AQ19" si="12">IF(OR(VALUE($AJ16)=0,VALUE($AK16)=0), "0",IF(LEN(Z16)&gt;0,IF(MID(Z16,1,1)&lt;&gt;"-",MOD(Z16,100),IF(MOD(ABS(Z16),100)&gt;9,MOD(ABS(Z16),100)+2,11)),0)+IF(LEN(AA16)&gt;0,IF(MID(AA16,1,1)&lt;&gt;"-",MOD(AA16,100),IF(MOD(ABS(AA16),100)&gt;9,MOD(ABS(AA16),100)+2,11)),0)+IF(LEN(AB16)&gt;0,IF(MID(AB16,1,1)&lt;&gt;"-",MOD(AB16,100),IF(MOD(ABS(AB16),100)&gt;9,MOD(ABS(AB16),100)+2,11)),0)+IF(LEN(AC16)&gt;0,IF(MID(AC16,1,1)&lt;&gt;"-",MOD(AC16,100),IF(MOD(ABS(AC16),100)&gt;9,MOD(ABS(AC16),100)+2,11)),0)+IF(LEN(AD16)&gt;0,IF(MID(AD16,1,1)&lt;&gt;"-",MOD(AD16,100),IF(MOD(ABS(AD16),100)&gt;9,MOD(ABS(AD16),100)+2,11)),0))</f>
        <v>22</v>
      </c>
      <c r="AR16" s="145">
        <f t="shared" si="10"/>
        <v>11</v>
      </c>
      <c r="AS16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-24</v>
      </c>
      <c r="AT16" t="str">
        <f>IF($A16&gt;0,IF(VLOOKUP($A16,seznam!$A$2:$C$153,2)&gt;0,VLOOKUP($A16,seznam!$A$2:$C$153,2),"------"),"------")</f>
        <v>Ševčík Ondřej</v>
      </c>
    </row>
    <row r="17" spans="1:46" ht="13.5" thickBot="1">
      <c r="A17" s="195"/>
      <c r="B17" s="197"/>
      <c r="C17" s="74" t="str">
        <f>IF(A16&gt;0,IF(VLOOKUP(A16,seznam!$A$2:$C$153,2)&gt;0,VLOOKUP(A16,seznam!$A$2:$C$153,2),"------"),"------")</f>
        <v>Ševčík Ondřej</v>
      </c>
      <c r="D17" s="199"/>
      <c r="E17" s="199"/>
      <c r="F17" s="201"/>
      <c r="G17" s="207"/>
      <c r="H17" s="208"/>
      <c r="I17" s="209"/>
      <c r="J17" s="203"/>
      <c r="K17" s="199"/>
      <c r="L17" s="201"/>
      <c r="M17" s="203"/>
      <c r="N17" s="199"/>
      <c r="O17" s="211"/>
      <c r="P17" s="232"/>
      <c r="Q17" s="233"/>
      <c r="R17" s="234"/>
      <c r="S17" s="228"/>
      <c r="T17" s="263"/>
      <c r="U17" s="254"/>
      <c r="V17" s="75">
        <v>4</v>
      </c>
      <c r="W17" s="5" t="str">
        <f>C15</f>
        <v>Janků Pavel</v>
      </c>
      <c r="X17" s="8" t="s">
        <v>10</v>
      </c>
      <c r="Y17" s="76" t="str">
        <f>C17</f>
        <v>Ševčík Ondřej</v>
      </c>
      <c r="Z17" s="77" t="s">
        <v>225</v>
      </c>
      <c r="AA17" s="78" t="s">
        <v>225</v>
      </c>
      <c r="AB17" s="78" t="s">
        <v>222</v>
      </c>
      <c r="AC17" s="78"/>
      <c r="AD17" s="79"/>
      <c r="AE17" s="73">
        <f t="shared" si="8"/>
        <v>0</v>
      </c>
      <c r="AF17" s="13" t="s">
        <v>7</v>
      </c>
      <c r="AG17" s="12">
        <f t="shared" si="9"/>
        <v>3</v>
      </c>
      <c r="AH17" s="115"/>
      <c r="AI17" t="str">
        <f>IF(OR( AND(A28=AJ17,A30=AK17 ),  AND(A30=AJ17,A28=AK17) ),"a",    IF(OR( AND(A38=AJ17,A40=AK17 ),  AND(A40=AJ17,A38=AK17) ),"b",  ""))</f>
        <v>b</v>
      </c>
      <c r="AJ17">
        <f>IF(ISBLANK(U14), A14,0)</f>
        <v>2</v>
      </c>
      <c r="AK17">
        <f>IF(ISBLANK(U16), A16,0)</f>
        <v>10</v>
      </c>
      <c r="AO17" s="274"/>
      <c r="AP17" s="100">
        <f t="shared" ref="AP17:AP19" si="13">IF(OR(VALUE($AJ17)=0,VALUE($AK17)=0), "0",IF(LEN(Z17)&gt;0,IF(MID(Z17,1,1)&lt;&gt;"-",IF(MOD(ABS(Z17),100)&gt;9,MOD(ABS(Z17),100)+2,11),MOD(ABS(Z17),100)),0)+IF(LEN(AA17)&gt;0,IF(MID(AA17,1,1)&lt;&gt;"-",IF(MOD(ABS(AA17),100)&gt;9,MOD(ABS(AA17),100)+2,11),MOD(ABS(AA17),100)),0)+IF(LEN(AB17)&gt;0,IF(MID(AB17,1,1)&lt;&gt;"-",IF(MOD(ABS(AB17),100)&gt;9,MOD(ABS(AB17),100)+2,11),MOD(ABS(AB17),100)),0)+IF(LEN(AC17)&gt;0,IF(MID(AC17,1,1)&lt;&gt;"-",IF(MOD(ABS(AC17),100)&gt;9,MOD(ABS(AC17),100)+2,11),MOD(ABS(AC17),100)),0)+IF(LEN(AD17)&gt;0,IF(MID(AD17,1,1)&lt;&gt;"-",IF(MOD(ABS(AD17),100)&gt;9,MOD(ABS(AD17),100)+2,11),MOD(ABS(AD17),100)),0))</f>
        <v>26</v>
      </c>
      <c r="AQ17" s="99">
        <f t="shared" si="12"/>
        <v>33</v>
      </c>
      <c r="AR17" s="145">
        <f t="shared" si="10"/>
        <v>-7</v>
      </c>
    </row>
    <row r="18" spans="1:46" ht="13.5" thickBot="1">
      <c r="A18" s="195">
        <v>5</v>
      </c>
      <c r="B18" s="196">
        <v>3</v>
      </c>
      <c r="C18" s="67" t="str">
        <f>IF(A18&gt;0,IF(VLOOKUP(A18,seznam!$A$2:$C$153,3)&gt;0,VLOOKUP(A18,seznam!$A$2:$C$153,3),"------"),"------")</f>
        <v>Blansko</v>
      </c>
      <c r="D18" s="198">
        <f>L14</f>
        <v>1</v>
      </c>
      <c r="E18" s="198" t="str">
        <f>K14</f>
        <v>:</v>
      </c>
      <c r="F18" s="200">
        <f>J14</f>
        <v>3</v>
      </c>
      <c r="G18" s="202">
        <f>L16</f>
        <v>3</v>
      </c>
      <c r="H18" s="198" t="str">
        <f>K16</f>
        <v>:</v>
      </c>
      <c r="I18" s="200">
        <f>J16</f>
        <v>0</v>
      </c>
      <c r="J18" s="204"/>
      <c r="K18" s="205"/>
      <c r="L18" s="206"/>
      <c r="M18" s="202">
        <f>AG16</f>
        <v>0</v>
      </c>
      <c r="N18" s="198" t="str">
        <f>AF16</f>
        <v>:</v>
      </c>
      <c r="O18" s="210">
        <f>AE16</f>
        <v>3</v>
      </c>
      <c r="P18" s="212">
        <f>D18+G18+M18</f>
        <v>4</v>
      </c>
      <c r="Q18" s="198" t="s">
        <v>7</v>
      </c>
      <c r="R18" s="200">
        <f>F18+I18+O18</f>
        <v>6</v>
      </c>
      <c r="S18" s="224">
        <f>IF(D18&gt;F18,2,IF(AND(D18&lt;F18,E18=":"),1,0))+IF(G18&gt;I18,2,IF(AND(G18&lt;I18,H18=":"),1,0))+IF(M18&gt;O18,2,IF(AND(M18&lt;O18,N18=":"),1,0))</f>
        <v>4</v>
      </c>
      <c r="T18" s="258">
        <v>2</v>
      </c>
      <c r="U18" s="254"/>
      <c r="V18" s="75">
        <v>5</v>
      </c>
      <c r="W18" s="5" t="str">
        <f>C17</f>
        <v>Ševčík Ondřej</v>
      </c>
      <c r="X18" s="8" t="s">
        <v>10</v>
      </c>
      <c r="Y18" s="76" t="str">
        <f>C21</f>
        <v>Pelíšek Jan</v>
      </c>
      <c r="Z18" s="77" t="s">
        <v>226</v>
      </c>
      <c r="AA18" s="78" t="s">
        <v>225</v>
      </c>
      <c r="AB18" s="78" t="s">
        <v>226</v>
      </c>
      <c r="AC18" s="78"/>
      <c r="AD18" s="79"/>
      <c r="AE18" s="73">
        <f t="shared" si="8"/>
        <v>0</v>
      </c>
      <c r="AF18" s="13" t="s">
        <v>7</v>
      </c>
      <c r="AG18" s="12">
        <f t="shared" si="9"/>
        <v>3</v>
      </c>
      <c r="AH18" s="115"/>
      <c r="AI18" t="str">
        <f>IF(OR( AND(A28=AJ18,A30=AK18 ),  AND(A30=AJ18,A28=AK18) ),"a",    IF(OR( AND(A38=AJ18,A40=AK18 ),  AND(A40=AJ18,A38=AK18) ),"b",  ""))</f>
        <v/>
      </c>
      <c r="AJ18">
        <f>IF(ISBLANK(U16), A16,0)</f>
        <v>10</v>
      </c>
      <c r="AK18">
        <f>IF(ISBLANK(U20), A20,0)</f>
        <v>83</v>
      </c>
      <c r="AO18" s="273" t="str">
        <f t="shared" ref="AO18" si="14">IF($S18=0,"", IF(COUNTIF($S$14:$S$21,$S18)&gt;1, "",  _xlfn.RANK.EQ($S18,$S$14:$S$21,0)  ))</f>
        <v/>
      </c>
      <c r="AP18" s="100">
        <f t="shared" si="13"/>
        <v>15</v>
      </c>
      <c r="AQ18" s="99">
        <f t="shared" si="12"/>
        <v>33</v>
      </c>
      <c r="AR18" s="145">
        <f t="shared" si="10"/>
        <v>-18</v>
      </c>
      <c r="AS18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-2</v>
      </c>
      <c r="AT18" t="str">
        <f>IF($A18&gt;0,IF(VLOOKUP($A18,seznam!$A$2:$C$153,2)&gt;0,VLOOKUP($A18,seznam!$A$2:$C$153,2),"------"),"------")</f>
        <v>Krchňáková Viktorie</v>
      </c>
    </row>
    <row r="19" spans="1:46" ht="13.5" thickBot="1">
      <c r="A19" s="195"/>
      <c r="B19" s="197"/>
      <c r="C19" s="74" t="str">
        <f>IF(A18&gt;0,IF(VLOOKUP(A18,seznam!$A$2:$C$153,2)&gt;0,VLOOKUP(A18,seznam!$A$2:$C$153,2),"------"),"------")</f>
        <v>Krchňáková Viktorie</v>
      </c>
      <c r="D19" s="199"/>
      <c r="E19" s="199"/>
      <c r="F19" s="201"/>
      <c r="G19" s="203"/>
      <c r="H19" s="199"/>
      <c r="I19" s="201"/>
      <c r="J19" s="207"/>
      <c r="K19" s="208"/>
      <c r="L19" s="209"/>
      <c r="M19" s="203"/>
      <c r="N19" s="199"/>
      <c r="O19" s="211"/>
      <c r="P19" s="213"/>
      <c r="Q19" s="199"/>
      <c r="R19" s="201"/>
      <c r="S19" s="228"/>
      <c r="T19" s="263"/>
      <c r="U19" s="254"/>
      <c r="V19" s="81">
        <v>6</v>
      </c>
      <c r="W19" s="6" t="str">
        <f>C19</f>
        <v>Krchňáková Viktorie</v>
      </c>
      <c r="X19" s="10" t="s">
        <v>10</v>
      </c>
      <c r="Y19" s="82" t="str">
        <f>C15</f>
        <v>Janků Pavel</v>
      </c>
      <c r="Z19" s="83" t="s">
        <v>256</v>
      </c>
      <c r="AA19" s="84" t="s">
        <v>225</v>
      </c>
      <c r="AB19" s="84" t="s">
        <v>255</v>
      </c>
      <c r="AC19" s="84" t="s">
        <v>255</v>
      </c>
      <c r="AD19" s="85"/>
      <c r="AE19" s="125">
        <f t="shared" si="8"/>
        <v>1</v>
      </c>
      <c r="AF19" s="15" t="s">
        <v>7</v>
      </c>
      <c r="AG19" s="66">
        <f t="shared" si="9"/>
        <v>3</v>
      </c>
      <c r="AH19" s="115"/>
      <c r="AI19" t="str">
        <f>IF(OR( AND(A28=AJ19,A30=AK19 ),  AND(A30=AJ19,A28=AK19) ),"a",    IF(OR( AND(A38=AJ19,A40=AK19 ),  AND(A40=AJ19,A38=AK19) ),"b",  ""))</f>
        <v/>
      </c>
      <c r="AJ19">
        <f>IF(ISBLANK(U18), A18,0)</f>
        <v>5</v>
      </c>
      <c r="AK19">
        <f>IF(ISBLANK(U14), A14,0)</f>
        <v>2</v>
      </c>
      <c r="AO19" s="274"/>
      <c r="AP19" s="100">
        <f t="shared" si="13"/>
        <v>46</v>
      </c>
      <c r="AQ19" s="99">
        <f t="shared" si="12"/>
        <v>50</v>
      </c>
      <c r="AR19" s="145">
        <f t="shared" si="10"/>
        <v>-4</v>
      </c>
    </row>
    <row r="20" spans="1:46">
      <c r="A20" s="195">
        <v>83</v>
      </c>
      <c r="B20" s="196">
        <v>4</v>
      </c>
      <c r="C20" s="67" t="str">
        <f>IF(A20&gt;0,IF(VLOOKUP(A20,seznam!$A$2:$C$153,3)&gt;0,VLOOKUP(A20,seznam!$A$2:$C$153,3),"------"),"------")</f>
        <v>Letovice</v>
      </c>
      <c r="D20" s="198">
        <f>O14</f>
        <v>3</v>
      </c>
      <c r="E20" s="198" t="str">
        <f>N14</f>
        <v>:</v>
      </c>
      <c r="F20" s="200">
        <f>M14</f>
        <v>1</v>
      </c>
      <c r="G20" s="202">
        <f>O16</f>
        <v>3</v>
      </c>
      <c r="H20" s="198" t="str">
        <f>N16</f>
        <v>:</v>
      </c>
      <c r="I20" s="200">
        <f>M16</f>
        <v>0</v>
      </c>
      <c r="J20" s="202">
        <f>O18</f>
        <v>3</v>
      </c>
      <c r="K20" s="198" t="str">
        <f>N18</f>
        <v>:</v>
      </c>
      <c r="L20" s="200">
        <f>M18</f>
        <v>0</v>
      </c>
      <c r="M20" s="204"/>
      <c r="N20" s="205"/>
      <c r="O20" s="219"/>
      <c r="P20" s="212">
        <f>D20+G20+J20</f>
        <v>9</v>
      </c>
      <c r="Q20" s="198" t="s">
        <v>7</v>
      </c>
      <c r="R20" s="200">
        <f>F20+I20+L20</f>
        <v>1</v>
      </c>
      <c r="S20" s="224">
        <f>IF(D20&gt;F20,2,IF(AND(D20&lt;F20,E20=":"),1,0))+IF(G20&gt;I20,2,IF(AND(G20&lt;I20,H20=":"),1,0))+IF(J20&gt;L20,2,IF(AND(J20&lt;L20,K20=":"),1,0))</f>
        <v>6</v>
      </c>
      <c r="T20" s="261">
        <v>1</v>
      </c>
      <c r="U20" s="255"/>
      <c r="AH20" s="115"/>
      <c r="AO20" s="275">
        <f t="shared" ref="AO20" si="15">IF($S20=0,"", IF(COUNTIF($S$14:$S$21,$S20)&gt;1, "",  _xlfn.RANK.EQ($S20,$S$14:$S$21,0)  ))</f>
        <v>1</v>
      </c>
      <c r="AP20" s="97"/>
      <c r="AR20" s="145"/>
      <c r="AS20" s="12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35</v>
      </c>
      <c r="AT20" t="str">
        <f>IF($A20&gt;0,IF(VLOOKUP($A20,seznam!$A$2:$C$153,2)&gt;0,VLOOKUP($A20,seznam!$A$2:$C$153,2),"------"),"------")</f>
        <v>Pelíšek Jan</v>
      </c>
    </row>
    <row r="21" spans="1:46" ht="13.5" thickBot="1">
      <c r="A21" s="214"/>
      <c r="B21" s="215"/>
      <c r="C21" s="88" t="str">
        <f>IF(A20&gt;0,IF(VLOOKUP(A20,seznam!$A$2:$C$153,2)&gt;0,VLOOKUP(A20,seznam!$A$2:$C$153,2),"------"),"------")</f>
        <v>Pelíšek Jan</v>
      </c>
      <c r="D21" s="216"/>
      <c r="E21" s="216"/>
      <c r="F21" s="217"/>
      <c r="G21" s="218"/>
      <c r="H21" s="216"/>
      <c r="I21" s="217"/>
      <c r="J21" s="218"/>
      <c r="K21" s="216"/>
      <c r="L21" s="217"/>
      <c r="M21" s="220"/>
      <c r="N21" s="221"/>
      <c r="O21" s="222"/>
      <c r="P21" s="223"/>
      <c r="Q21" s="216"/>
      <c r="R21" s="217"/>
      <c r="S21" s="225"/>
      <c r="T21" s="270"/>
      <c r="U21" s="255"/>
      <c r="AH21" s="115"/>
      <c r="AO21" s="257"/>
      <c r="AP21" s="97"/>
      <c r="AR21" s="145"/>
    </row>
    <row r="22" spans="1:46" ht="13.5" thickBot="1">
      <c r="T22" s="104"/>
      <c r="AH22" s="115"/>
      <c r="AO22" s="133"/>
      <c r="AP22" s="97"/>
      <c r="AR22" s="145"/>
    </row>
    <row r="23" spans="1:46" ht="13.5" thickBot="1">
      <c r="A23" s="91" t="s">
        <v>2</v>
      </c>
      <c r="B23" s="235" t="s">
        <v>27</v>
      </c>
      <c r="C23" s="236"/>
      <c r="D23" s="237">
        <v>1</v>
      </c>
      <c r="E23" s="238"/>
      <c r="F23" s="239"/>
      <c r="G23" s="240">
        <v>2</v>
      </c>
      <c r="H23" s="238"/>
      <c r="I23" s="239"/>
      <c r="J23" s="240">
        <v>3</v>
      </c>
      <c r="K23" s="238"/>
      <c r="L23" s="239"/>
      <c r="M23" s="240">
        <v>4</v>
      </c>
      <c r="N23" s="238"/>
      <c r="O23" s="241"/>
      <c r="P23" s="237" t="s">
        <v>4</v>
      </c>
      <c r="Q23" s="242"/>
      <c r="R23" s="243"/>
      <c r="S23" s="101" t="s">
        <v>5</v>
      </c>
      <c r="T23" s="105" t="s">
        <v>6</v>
      </c>
      <c r="AH23" s="115"/>
      <c r="AN23" s="123"/>
      <c r="AO23" s="134" t="s">
        <v>6</v>
      </c>
      <c r="AP23" s="97"/>
      <c r="AR23" s="145"/>
    </row>
    <row r="24" spans="1:46" ht="12.75" customHeight="1" thickBot="1">
      <c r="A24" s="244">
        <f>IF(ISNA(MATCH(1,T4:T11,0)),, INDEX(A4:A11,MATCH(1,T4:T11,0)))</f>
        <v>73</v>
      </c>
      <c r="B24" s="245">
        <v>1</v>
      </c>
      <c r="C24" s="67" t="str">
        <f>IF(A24&gt;0,IF(VLOOKUP(A24,seznam!$A$2:$C$153,3)&gt;0,VLOOKUP(A24,seznam!$A$2:$C$153,3),"------"),"------")</f>
        <v>Blansko</v>
      </c>
      <c r="D24" s="246"/>
      <c r="E24" s="247"/>
      <c r="F24" s="248"/>
      <c r="G24" s="249">
        <f>AE27</f>
        <v>3</v>
      </c>
      <c r="H24" s="250" t="str">
        <f>AF27</f>
        <v>:</v>
      </c>
      <c r="I24" s="251">
        <f>AG27</f>
        <v>1</v>
      </c>
      <c r="J24" s="249">
        <f>AG29</f>
        <v>3</v>
      </c>
      <c r="K24" s="250" t="str">
        <f>AF29</f>
        <v>:</v>
      </c>
      <c r="L24" s="251">
        <f>AE29</f>
        <v>2</v>
      </c>
      <c r="M24" s="249">
        <f>AE24</f>
        <v>3</v>
      </c>
      <c r="N24" s="250" t="str">
        <f>AF24</f>
        <v>:</v>
      </c>
      <c r="O24" s="252">
        <f>AG24</f>
        <v>0</v>
      </c>
      <c r="P24" s="253">
        <f>G24+J24+M24</f>
        <v>9</v>
      </c>
      <c r="Q24" s="250" t="s">
        <v>7</v>
      </c>
      <c r="R24" s="251">
        <f>I24+L24+O24</f>
        <v>3</v>
      </c>
      <c r="S24" s="230">
        <f>IF(G24&gt;I24,2,IF(AND(G24&lt;I24,H24=":"),1,0))+IF(J24&gt;L24,2,IF(AND(J24&lt;L24,K24=":"),1,0))+IF(M24&gt;O24,2,IF(AND(M24&lt;O24,N24=":"),1,0))</f>
        <v>6</v>
      </c>
      <c r="T24" s="262">
        <v>1</v>
      </c>
      <c r="U24" s="254"/>
      <c r="V24" s="68">
        <v>1</v>
      </c>
      <c r="W24" s="4" t="str">
        <f>C25</f>
        <v>Chalupa David</v>
      </c>
      <c r="X24" s="7" t="s">
        <v>10</v>
      </c>
      <c r="Y24" s="69" t="str">
        <f>C31</f>
        <v>Krchňáková Viktorie</v>
      </c>
      <c r="Z24" s="70" t="s">
        <v>200</v>
      </c>
      <c r="AA24" s="71" t="s">
        <v>224</v>
      </c>
      <c r="AB24" s="71" t="s">
        <v>219</v>
      </c>
      <c r="AC24" s="71"/>
      <c r="AD24" s="72"/>
      <c r="AE24" s="73">
        <f t="shared" ref="AE24:AE29" si="16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7</v>
      </c>
      <c r="AG24" s="12">
        <f t="shared" ref="AG24:AG29" si="17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115"/>
      <c r="AJ24">
        <f>IF(ISBLANK(U24), A24,0)</f>
        <v>73</v>
      </c>
      <c r="AK24">
        <f>IF(ISBLANK(U30), A30,0)</f>
        <v>5</v>
      </c>
      <c r="AM24">
        <f>A24</f>
        <v>73</v>
      </c>
      <c r="AN24">
        <f>IF(ISBLANK(  T24),"",T24)</f>
        <v>1</v>
      </c>
      <c r="AO24" s="273">
        <f>IF($S24=0,"", IF(COUNTIF($S$24:$S$30,$S24)&gt;1, "",  _xlfn.RANK.EQ($S24,$S$24:$S$30,0)+($AI$2-1)*8  ))</f>
        <v>1</v>
      </c>
      <c r="AP24" s="100">
        <f>IF(OR(VALUE($AJ24)=0,VALUE($AK24)=0), "0",IF(LEN(Z24)&gt;0,IF(MID(Z24,1,1)&lt;&gt;"-",IF(MOD(ABS(Z24),100)&gt;9,MOD(ABS(Z24),100)+2,11),MOD(ABS(Z24),100)),0)+IF(LEN(AA24)&gt;0,IF(MID(AA24,1,1)&lt;&gt;"-",IF(MOD(ABS(AA24),100)&gt;9,MOD(ABS(AA24),100)+2,11),MOD(ABS(AA24),100)),0)+IF(LEN(AB24)&gt;0,IF(MID(AB24,1,1)&lt;&gt;"-",IF(MOD(ABS(AB24),100)&gt;9,MOD(ABS(AB24),100)+2,11),MOD(ABS(AB24),100)),0)+IF(LEN(AC24)&gt;0,IF(MID(AC24,1,1)&lt;&gt;"-",IF(MOD(ABS(AC24),100)&gt;9,MOD(ABS(AC24),100)+2,11),MOD(ABS(AC24),100)),0)+IF(LEN(AD24)&gt;0,IF(MID(AD24,1,1)&lt;&gt;"-",IF(MOD(ABS(AD24),100)&gt;9,MOD(ABS(AD24),100)+2,11),MOD(ABS(AD24),100)),0))</f>
        <v>33</v>
      </c>
      <c r="AQ24" s="99">
        <f>IF(OR(VALUE($AJ24)=0,VALUE($AK24)=0), "0",IF(LEN(Z24)&gt;0,IF(MID(Z24,1,1)&lt;&gt;"-",MOD(Z24,100),IF(MOD(ABS(Z24),100)&gt;9,MOD(ABS(Z24),100)+2,11)),0)+IF(LEN(AA24)&gt;0,IF(MID(AA24,1,1)&lt;&gt;"-",MOD(AA24,100),IF(MOD(ABS(AA24),100)&gt;9,MOD(ABS(AA24),100)+2,11)),0)+IF(LEN(AB24)&gt;0,IF(MID(AB24,1,1)&lt;&gt;"-",MOD(AB24,100),IF(MOD(ABS(AB24),100)&gt;9,MOD(ABS(AB24),100)+2,11)),0)+IF(LEN(AC24)&gt;0,IF(MID(AC24,1,1)&lt;&gt;"-",MOD(AC24,100),IF(MOD(ABS(AC24),100)&gt;9,MOD(ABS(AC24),100)+2,11)),0)+IF(LEN(AD24)&gt;0,IF(MID(AD24,1,1)&lt;&gt;"-",MOD(AD24,100),IF(MOD(ABS(AD24),100)&gt;9,MOD(ABS(AD24),100)+2,11)),0))</f>
        <v>22</v>
      </c>
      <c r="AR24" s="145">
        <f>AP24-AQ24</f>
        <v>11</v>
      </c>
      <c r="AS24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25</v>
      </c>
      <c r="AT24" t="str">
        <f>IF($A24&gt;0,IF(VLOOKUP($A24,seznam!$A$2:$C$153,2)&gt;0,VLOOKUP($A24,seznam!$A$2:$C$153,2),"------"),"------")</f>
        <v>Chalupa David</v>
      </c>
    </row>
    <row r="25" spans="1:46" ht="12.75" customHeight="1" thickBot="1">
      <c r="A25" s="195"/>
      <c r="B25" s="197"/>
      <c r="C25" s="74" t="str">
        <f>IF(A24&gt;0,IF(VLOOKUP(A24,seznam!$A$2:$C$153,2)&gt;0,VLOOKUP(A24,seznam!$A$2:$C$153,2),"------"),"------")</f>
        <v>Chalupa David</v>
      </c>
      <c r="D25" s="208"/>
      <c r="E25" s="208"/>
      <c r="F25" s="209"/>
      <c r="G25" s="203"/>
      <c r="H25" s="199"/>
      <c r="I25" s="201"/>
      <c r="J25" s="203"/>
      <c r="K25" s="199"/>
      <c r="L25" s="201"/>
      <c r="M25" s="203"/>
      <c r="N25" s="199"/>
      <c r="O25" s="211"/>
      <c r="P25" s="213"/>
      <c r="Q25" s="199"/>
      <c r="R25" s="201"/>
      <c r="S25" s="228"/>
      <c r="T25" s="263"/>
      <c r="U25" s="254"/>
      <c r="V25" s="75">
        <v>2</v>
      </c>
      <c r="W25" s="5" t="str">
        <f>C27</f>
        <v>Barták Lukáš</v>
      </c>
      <c r="X25" s="8" t="s">
        <v>10</v>
      </c>
      <c r="Y25" s="76" t="str">
        <f>C29</f>
        <v>Pelíšek Jan</v>
      </c>
      <c r="Z25" s="108" t="s">
        <v>254</v>
      </c>
      <c r="AA25" s="109" t="s">
        <v>224</v>
      </c>
      <c r="AB25" s="109" t="s">
        <v>217</v>
      </c>
      <c r="AC25" s="109" t="s">
        <v>222</v>
      </c>
      <c r="AD25" s="110"/>
      <c r="AE25" s="73">
        <f t="shared" si="16"/>
        <v>1</v>
      </c>
      <c r="AF25" s="13" t="s">
        <v>7</v>
      </c>
      <c r="AG25" s="12">
        <f t="shared" si="17"/>
        <v>3</v>
      </c>
      <c r="AH25" s="115"/>
      <c r="AJ25">
        <f>IF(ISBLANK(U26), A26,0)</f>
        <v>1</v>
      </c>
      <c r="AK25">
        <f>IF(ISBLANK(U28), A28,0)</f>
        <v>83</v>
      </c>
      <c r="AO25" s="274"/>
      <c r="AP25" s="100">
        <f>IF(OR(VALUE($AJ25)=0,VALUE($AK25)=0), "0",IF(LEN(Z25)&gt;0,IF(MID(Z25,1,1)&lt;&gt;"-",IF(MOD(ABS(Z25),100)&gt;9,MOD(ABS(Z25),100)+2,11),MOD(ABS(Z25),100)),0)+IF(LEN(AA25)&gt;0,IF(MID(AA25,1,1)&lt;&gt;"-",IF(MOD(ABS(AA25),100)&gt;9,MOD(ABS(AA25),100)+2,11),MOD(ABS(AA25),100)),0)+IF(LEN(AB25)&gt;0,IF(MID(AB25,1,1)&lt;&gt;"-",IF(MOD(ABS(AB25),100)&gt;9,MOD(ABS(AB25),100)+2,11),MOD(ABS(AB25),100)),0)+IF(LEN(AC25)&gt;0,IF(MID(AC25,1,1)&lt;&gt;"-",IF(MOD(ABS(AC25),100)&gt;9,MOD(ABS(AC25),100)+2,11),MOD(ABS(AC25),100)),0)+IF(LEN(AD25)&gt;0,IF(MID(AD25,1,1)&lt;&gt;"-",IF(MOD(ABS(AD25),100)&gt;9,MOD(ABS(AD25),100)+2,11),MOD(ABS(AD25),100)),0))</f>
        <v>36</v>
      </c>
      <c r="AQ25" s="99">
        <f>IF(OR(VALUE($AJ25)=0,VALUE($AK25)=0), "0",IF(LEN(Z25)&gt;0,IF(MID(Z25,1,1)&lt;&gt;"-",MOD(Z25,100),IF(MOD(ABS(Z25),100)&gt;9,MOD(ABS(Z25),100)+2,11)),0)+IF(LEN(AA25)&gt;0,IF(MID(AA25,1,1)&lt;&gt;"-",MOD(AA25,100),IF(MOD(ABS(AA25),100)&gt;9,MOD(ABS(AA25),100)+2,11)),0)+IF(LEN(AB25)&gt;0,IF(MID(AB25,1,1)&lt;&gt;"-",MOD(AB25,100),IF(MOD(ABS(AB25),100)&gt;9,MOD(ABS(AB25),100)+2,11)),0)+IF(LEN(AC25)&gt;0,IF(MID(AC25,1,1)&lt;&gt;"-",MOD(AC25,100),IF(MOD(ABS(AC25),100)&gt;9,MOD(ABS(AC25),100)+2,11)),0)+IF(LEN(AD25)&gt;0,IF(MID(AD25,1,1)&lt;&gt;"-",MOD(AD25,100),IF(MOD(ABS(AD25),100)&gt;9,MOD(ABS(AD25),100)+2,11)),0))</f>
        <v>43</v>
      </c>
      <c r="AR25" s="145">
        <f t="shared" ref="AR25:AR29" si="18">AP25-AQ25</f>
        <v>-7</v>
      </c>
    </row>
    <row r="26" spans="1:46" ht="12.75" customHeight="1" thickBot="1">
      <c r="A26" s="195">
        <f>IF(ISNA(MATCH(2,T4:T11,0)),, INDEX(A4:A11,MATCH(2,T4:T11,0)))</f>
        <v>1</v>
      </c>
      <c r="B26" s="196">
        <v>2</v>
      </c>
      <c r="C26" s="67" t="str">
        <f>IF(A26&gt;0,IF(VLOOKUP(A26,seznam!$A$2:$C$153,3)&gt;0,VLOOKUP(A26,seznam!$A$2:$C$153,3),"------"),"------")</f>
        <v>Kunštát</v>
      </c>
      <c r="D26" s="198">
        <f>I24</f>
        <v>1</v>
      </c>
      <c r="E26" s="198" t="str">
        <f>H24</f>
        <v>:</v>
      </c>
      <c r="F26" s="200">
        <f>G24</f>
        <v>3</v>
      </c>
      <c r="G26" s="204"/>
      <c r="H26" s="205"/>
      <c r="I26" s="206"/>
      <c r="J26" s="202">
        <f>AE25</f>
        <v>1</v>
      </c>
      <c r="K26" s="198" t="str">
        <f>AF25</f>
        <v>:</v>
      </c>
      <c r="L26" s="200">
        <f>AG25</f>
        <v>3</v>
      </c>
      <c r="M26" s="202">
        <f>AE28</f>
        <v>3</v>
      </c>
      <c r="N26" s="198" t="str">
        <f>AF28</f>
        <v>:</v>
      </c>
      <c r="O26" s="210">
        <f>AG28</f>
        <v>2</v>
      </c>
      <c r="P26" s="212">
        <f>D26+J26+M26</f>
        <v>5</v>
      </c>
      <c r="Q26" s="198" t="s">
        <v>7</v>
      </c>
      <c r="R26" s="200">
        <f>F26+L26+O26</f>
        <v>8</v>
      </c>
      <c r="S26" s="224">
        <f>IF(D26&gt;F26,2,IF(AND(D26&lt;F26,E26=":"),1,0))+IF(J26&gt;L26,2,IF(AND(J26&lt;L26,K26=":"),1,0))+IF(M26&gt;O26,2,IF(AND(M26&lt;O26,N26=":"),1,0))</f>
        <v>4</v>
      </c>
      <c r="T26" s="261">
        <v>3</v>
      </c>
      <c r="U26" s="254"/>
      <c r="V26" s="75">
        <v>3</v>
      </c>
      <c r="W26" s="5" t="str">
        <f>C31</f>
        <v>Krchňáková Viktorie</v>
      </c>
      <c r="X26" s="9" t="s">
        <v>10</v>
      </c>
      <c r="Y26" s="76" t="str">
        <f>C29</f>
        <v>Pelíšek Jan</v>
      </c>
      <c r="Z26" s="70">
        <f>IF(OR(ISNA(MATCH("a",AI14:AI19,0)), ISBLANK( INDEX(Z14:AD19,MATCH("a",AI14:AI19,0),1))  ),  "",   IF(INDEX(AJ14:AK19,MATCH("a",AI14:AI19,0),1)=AJ26,INDEX(Z14:AD19,MATCH("a",AI14:AI19,0),1),-1*INDEX(Z14:AD19,MATCH("a",AI14:AI19,0),1)))</f>
        <v>-9</v>
      </c>
      <c r="AA26" s="72">
        <f>IF(OR(ISNA(MATCH("a",AI14:AI19,0)), ISBLANK( INDEX(Z14:AD19,MATCH("a",AI14:AI19,0),2))  ),  "",   IF(INDEX(AJ14:AK19,MATCH("a",AI14:AI19,0),1)=AJ26,INDEX(Z14:AD19,MATCH("a",AI14:AI19,0),2),-1*INDEX(Z14:AD19,MATCH("a",AI14:AI19,0),2)))</f>
        <v>-7</v>
      </c>
      <c r="AB26" s="71">
        <f>IF(OR(ISNA(MATCH("a",AI14:AI19,0)), ISBLANK( INDEX(Z14:AD19,MATCH("a",AI14:AI19,0),3))  ),  "",   IF(INDEX(AJ14:AK19,MATCH("a",AI14:AI19,0),1)=AJ26,INDEX(Z14:AD19,MATCH("a",AI14:AI19,0),3),-1*INDEX(Z14:AD19,MATCH("a",AI14:AI19,0),3)))</f>
        <v>-6</v>
      </c>
      <c r="AC26" s="71" t="str">
        <f>IF(OR(ISNA(MATCH("a",AI14:AI19,0)), ISBLANK( INDEX(Z14:AD19,MATCH("a",AI14:AI19,0),4))  ),  "",   IF(INDEX(AJ14:AK19,MATCH("a",AI14:AI19,0),1)=AJ26,INDEX(Z14:AD19,MATCH("a",AI14:AI19,0),4),-1*INDEX(Z14:AD19,MATCH("a",AI14:AI19,0),4)))</f>
        <v/>
      </c>
      <c r="AD26" s="181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73">
        <f t="shared" si="16"/>
        <v>0</v>
      </c>
      <c r="AF26" s="79" t="s">
        <v>7</v>
      </c>
      <c r="AG26" s="12">
        <f t="shared" si="17"/>
        <v>3</v>
      </c>
      <c r="AH26" s="115"/>
      <c r="AJ26">
        <f>IF(ISBLANK(U30), A30,0)</f>
        <v>5</v>
      </c>
      <c r="AK26">
        <f>IF(ISBLANK(U28), A28,0)</f>
        <v>83</v>
      </c>
      <c r="AM26">
        <f>A26</f>
        <v>1</v>
      </c>
      <c r="AN26">
        <f>IF(ISBLANK(  T26),"",T26)</f>
        <v>3</v>
      </c>
      <c r="AO26" s="273">
        <f t="shared" ref="AO26" si="19">IF($S26=0,"", IF(COUNTIF($S$24:$S$30,$S26)&gt;1, "",  _xlfn.RANK.EQ($S26,$S$24:$S$30,0)+($AI$2-1)*8  ))</f>
        <v>3</v>
      </c>
      <c r="AP26" s="100">
        <f>IF(OR(VALUE($AJ26)=0,VALUE($AK26)=0), "0",IF(LEN(Z26)&gt;0,IF(MID(Z26,1,1)&lt;&gt;"-",IF(MOD(ABS(Z26),100)&gt;9,MOD(ABS(Z26),100)+2,11),MOD(ABS(Z26),100)),0)+IF(LEN(AA26)&gt;0,IF(MID(AA26,1,1)&lt;&gt;"-",IF(MOD(ABS(AA26),100)&gt;9,MOD(ABS(AA26),100)+2,11),MOD(ABS(AA26),100)),0)+IF(LEN(AB26)&gt;0,IF(MID(AB26,1,1)&lt;&gt;"-",IF(MOD(ABS(AB26),100)&gt;9,MOD(ABS(AB26),100)+2,11),MOD(ABS(AB26),100)),0)+IF(LEN(AC26)&gt;0,IF(MID(AC26,1,1)&lt;&gt;"-",IF(MOD(ABS(AC26),100)&gt;9,MOD(ABS(AC26),100)+2,11),MOD(ABS(AC26),100)),0)+IF(LEN(AD26)&gt;0,IF(MID(AD26,1,1)&lt;&gt;"-",IF(MOD(ABS(AD26),100)&gt;9,MOD(ABS(AD26),100)+2,11),MOD(ABS(AD26),100)),0))</f>
        <v>22</v>
      </c>
      <c r="AQ26" s="99">
        <f t="shared" ref="AQ26:AQ29" si="20">IF(OR(VALUE($AJ26)=0,VALUE($AK26)=0), "0",IF(LEN(Z26)&gt;0,IF(MID(Z26,1,1)&lt;&gt;"-",MOD(Z26,100),IF(MOD(ABS(Z26),100)&gt;9,MOD(ABS(Z26),100)+2,11)),0)+IF(LEN(AA26)&gt;0,IF(MID(AA26,1,1)&lt;&gt;"-",MOD(AA26,100),IF(MOD(ABS(AA26),100)&gt;9,MOD(ABS(AA26),100)+2,11)),0)+IF(LEN(AB26)&gt;0,IF(MID(AB26,1,1)&lt;&gt;"-",MOD(AB26,100),IF(MOD(ABS(AB26),100)&gt;9,MOD(ABS(AB26),100)+2,11)),0)+IF(LEN(AC26)&gt;0,IF(MID(AC26,1,1)&lt;&gt;"-",MOD(AC26,100),IF(MOD(ABS(AC26),100)&gt;9,MOD(ABS(AC26),100)+2,11)),0)+IF(LEN(AD26)&gt;0,IF(MID(AD26,1,1)&lt;&gt;"-",MOD(AD26,100),IF(MOD(ABS(AD26),100)&gt;9,MOD(ABS(AD26),100)+2,11)),0))</f>
        <v>33</v>
      </c>
      <c r="AR26" s="145">
        <f t="shared" si="18"/>
        <v>-11</v>
      </c>
      <c r="AS26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-13</v>
      </c>
      <c r="AT26" t="str">
        <f>IF($A26&gt;0,IF(VLOOKUP($A26,seznam!$A$2:$C$153,2)&gt;0,VLOOKUP($A26,seznam!$A$2:$C$153,2),"------"),"------")</f>
        <v>Barták Lukáš</v>
      </c>
    </row>
    <row r="27" spans="1:46" ht="12.75" customHeight="1" thickBot="1">
      <c r="A27" s="195"/>
      <c r="B27" s="197"/>
      <c r="C27" s="74" t="str">
        <f>IF(A26&gt;0,IF(VLOOKUP(A26,seznam!$A$2:$C$153,2)&gt;0,VLOOKUP(A26,seznam!$A$2:$C$153,2),"------"),"------")</f>
        <v>Barták Lukáš</v>
      </c>
      <c r="D27" s="199"/>
      <c r="E27" s="199"/>
      <c r="F27" s="201"/>
      <c r="G27" s="207"/>
      <c r="H27" s="208"/>
      <c r="I27" s="209"/>
      <c r="J27" s="203"/>
      <c r="K27" s="199"/>
      <c r="L27" s="201"/>
      <c r="M27" s="203"/>
      <c r="N27" s="199"/>
      <c r="O27" s="211"/>
      <c r="P27" s="232"/>
      <c r="Q27" s="233"/>
      <c r="R27" s="234"/>
      <c r="S27" s="228"/>
      <c r="T27" s="263"/>
      <c r="U27" s="254"/>
      <c r="V27" s="75">
        <v>4</v>
      </c>
      <c r="W27" s="5" t="str">
        <f>C25</f>
        <v>Chalupa David</v>
      </c>
      <c r="X27" s="8" t="s">
        <v>10</v>
      </c>
      <c r="Y27" s="76" t="str">
        <f>C27</f>
        <v>Barták Lukáš</v>
      </c>
      <c r="Z27" s="83">
        <f>IF(OR(ISNA(MATCH("a",AI4:AI9,0)), ISBLANK( INDEX(Z4:AD9,MATCH("a",AI4:AI9,0),1))  ),  "",   IF(INDEX(AJ4:AK9,MATCH("a",AI4:AI9,0),1)=AJ27,INDEX(Z4:AD9,MATCH("a",AI4:AI9,0),1),-1*INDEX(Z4:AD9,MATCH("a",AI4:AI9,0),1)))</f>
        <v>6</v>
      </c>
      <c r="AA27" s="84">
        <f>IF(OR(ISNA(MATCH("a",AI4:AI9,0)), ISBLANK( INDEX(Z4:AD9,MATCH("a",AI4:AI9,0),2))  ),  "",   IF(INDEX(AJ4:AK9,MATCH("a",AI4:AI9,0),1)=AJ27,INDEX(Z4:AD9,MATCH("a",AI4:AI9,0),2),-1*INDEX(Z4:AD9,MATCH("a",AI4:AI9,0),2)))</f>
        <v>5</v>
      </c>
      <c r="AB27" s="84">
        <f>IF(OR(ISNA(MATCH("a",AI4:AI9,0)), ISBLANK( INDEX(Z4:AD9,MATCH("a",AI4:AI9,0),3))  ),  "",   IF(INDEX(AJ4:AK9,MATCH("a",AI4:AI9,0),1)=AJ27,INDEX(Z4:AD9,MATCH("a",AI4:AI9,0),3),-1*INDEX(Z4:AD9,MATCH("a",AI4:AI9,0),3)))</f>
        <v>-8</v>
      </c>
      <c r="AC27" s="84">
        <f>IF(OR(ISNA(MATCH("a",AI4:AI9,0)), ISBLANK( INDEX(Z4:AD9,MATCH("a",AI4:AI9,0),4))  ),  "",   IF(INDEX(AJ4:AK9,MATCH("a",AI4:AI9,0),1)=AJ27,INDEX(Z4:AD9,MATCH("a",AI4:AI9,0),4),-1*INDEX(Z4:AD9,MATCH("a",AI4:AI9,0),4)))</f>
        <v>10</v>
      </c>
      <c r="AD27" s="182" t="str">
        <f>IF(OR(ISNA(MATCH("a",AI4:AI9,0)), ISBLANK( INDEX(Z4:AD9,MATCH("a",AI4:AI9,0),5))  ),  "",   IF(INDEX(AJ4:AK9,MATCH("a",AI4:AI9,0),1)=AJ27,INDEX(Z4:AD9,MATCH("a",AI4:AI9,0),5),-1*INDEX(Z4:AD9,MATCH("a",AI4:AI9,0),5)))</f>
        <v/>
      </c>
      <c r="AE27" s="73">
        <f t="shared" si="16"/>
        <v>3</v>
      </c>
      <c r="AF27" s="13" t="s">
        <v>7</v>
      </c>
      <c r="AG27" s="12">
        <f t="shared" si="17"/>
        <v>1</v>
      </c>
      <c r="AH27" s="115"/>
      <c r="AJ27">
        <f>IF(ISBLANK(U24), A24,0)</f>
        <v>73</v>
      </c>
      <c r="AK27">
        <f>IF(ISBLANK(U26), A26,0)</f>
        <v>1</v>
      </c>
      <c r="AO27" s="274"/>
      <c r="AP27" s="100">
        <f t="shared" ref="AP27:AP29" si="21">IF(OR(VALUE($AJ27)=0,VALUE($AK27)=0), "0",IF(LEN(Z27)&gt;0,IF(MID(Z27,1,1)&lt;&gt;"-",IF(MOD(ABS(Z27),100)&gt;9,MOD(ABS(Z27),100)+2,11),MOD(ABS(Z27),100)),0)+IF(LEN(AA27)&gt;0,IF(MID(AA27,1,1)&lt;&gt;"-",IF(MOD(ABS(AA27),100)&gt;9,MOD(ABS(AA27),100)+2,11),MOD(ABS(AA27),100)),0)+IF(LEN(AB27)&gt;0,IF(MID(AB27,1,1)&lt;&gt;"-",IF(MOD(ABS(AB27),100)&gt;9,MOD(ABS(AB27),100)+2,11),MOD(ABS(AB27),100)),0)+IF(LEN(AC27)&gt;0,IF(MID(AC27,1,1)&lt;&gt;"-",IF(MOD(ABS(AC27),100)&gt;9,MOD(ABS(AC27),100)+2,11),MOD(ABS(AC27),100)),0)+IF(LEN(AD27)&gt;0,IF(MID(AD27,1,1)&lt;&gt;"-",IF(MOD(ABS(AD27),100)&gt;9,MOD(ABS(AD27),100)+2,11),MOD(ABS(AD27),100)),0))</f>
        <v>42</v>
      </c>
      <c r="AQ27" s="99">
        <f t="shared" si="20"/>
        <v>32</v>
      </c>
      <c r="AR27" s="145">
        <f t="shared" si="18"/>
        <v>10</v>
      </c>
    </row>
    <row r="28" spans="1:46" ht="12.75" customHeight="1" thickBot="1">
      <c r="A28" s="195">
        <f>IF(ISNA(MATCH(1,T14:T21,0)),, INDEX(A14:A21,MATCH(1,T14:T21,0)))</f>
        <v>83</v>
      </c>
      <c r="B28" s="196">
        <v>3</v>
      </c>
      <c r="C28" s="80" t="str">
        <f>IF(A28&gt;0,IF(VLOOKUP(A28,seznam!$A$2:$C$153,3)&gt;0,VLOOKUP(A28,seznam!$A$2:$C$153,3),"------"),"------")</f>
        <v>Letovice</v>
      </c>
      <c r="D28" s="198">
        <f>L24</f>
        <v>2</v>
      </c>
      <c r="E28" s="198" t="str">
        <f>K24</f>
        <v>:</v>
      </c>
      <c r="F28" s="200">
        <f>J24</f>
        <v>3</v>
      </c>
      <c r="G28" s="202">
        <f>L26</f>
        <v>3</v>
      </c>
      <c r="H28" s="198" t="str">
        <f>K26</f>
        <v>:</v>
      </c>
      <c r="I28" s="200">
        <f>J26</f>
        <v>1</v>
      </c>
      <c r="J28" s="204"/>
      <c r="K28" s="205"/>
      <c r="L28" s="206"/>
      <c r="M28" s="202">
        <f>AG26</f>
        <v>3</v>
      </c>
      <c r="N28" s="198" t="str">
        <f>AF26</f>
        <v>:</v>
      </c>
      <c r="O28" s="210">
        <f>AE26</f>
        <v>0</v>
      </c>
      <c r="P28" s="212">
        <f>D28+G28+M28</f>
        <v>8</v>
      </c>
      <c r="Q28" s="198" t="s">
        <v>7</v>
      </c>
      <c r="R28" s="200">
        <f>F28+I28+O28</f>
        <v>4</v>
      </c>
      <c r="S28" s="224">
        <f>IF(D28&gt;F28,2,IF(AND(D28&lt;F28,E28=":"),1,0))+IF(G28&gt;I28,2,IF(AND(G28&lt;I28,H28=":"),1,0))+IF(M28&gt;O28,2,IF(AND(M28&lt;O28,N28=":"),1,0))</f>
        <v>5</v>
      </c>
      <c r="T28" s="258">
        <v>2</v>
      </c>
      <c r="U28" s="254"/>
      <c r="V28" s="75">
        <v>5</v>
      </c>
      <c r="W28" s="5" t="str">
        <f>C27</f>
        <v>Barták Lukáš</v>
      </c>
      <c r="X28" s="8" t="s">
        <v>10</v>
      </c>
      <c r="Y28" s="76" t="str">
        <f>C31</f>
        <v>Krchňáková Viktorie</v>
      </c>
      <c r="Z28" s="111" t="s">
        <v>219</v>
      </c>
      <c r="AA28" s="112" t="s">
        <v>222</v>
      </c>
      <c r="AB28" s="112" t="s">
        <v>253</v>
      </c>
      <c r="AC28" s="112" t="s">
        <v>228</v>
      </c>
      <c r="AD28" s="113" t="s">
        <v>220</v>
      </c>
      <c r="AE28" s="73">
        <f t="shared" si="16"/>
        <v>3</v>
      </c>
      <c r="AF28" s="13" t="s">
        <v>7</v>
      </c>
      <c r="AG28" s="12">
        <f t="shared" si="17"/>
        <v>2</v>
      </c>
      <c r="AH28" s="115"/>
      <c r="AJ28">
        <f>IF(ISBLANK(U26), A26,0)</f>
        <v>1</v>
      </c>
      <c r="AK28">
        <f>IF(ISBLANK(U30), A30,0)</f>
        <v>5</v>
      </c>
      <c r="AM28">
        <f>A28</f>
        <v>83</v>
      </c>
      <c r="AN28">
        <f>IF(ISBLANK(  T28),"",T28)</f>
        <v>2</v>
      </c>
      <c r="AO28" s="273">
        <f t="shared" ref="AO28" si="22">IF($S28=0,"", IF(COUNTIF($S$24:$S$30,$S28)&gt;1, "",  _xlfn.RANK.EQ($S28,$S$24:$S$30,0)+($AI$2-1)*8  ))</f>
        <v>2</v>
      </c>
      <c r="AP28" s="100">
        <f t="shared" si="21"/>
        <v>52</v>
      </c>
      <c r="AQ28" s="99">
        <f t="shared" si="20"/>
        <v>48</v>
      </c>
      <c r="AR28" s="145">
        <f t="shared" si="18"/>
        <v>4</v>
      </c>
      <c r="AS28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14</v>
      </c>
      <c r="AT28" t="str">
        <f>IF($A28&gt;0,IF(VLOOKUP($A28,seznam!$A$2:$C$153,2)&gt;0,VLOOKUP($A28,seznam!$A$2:$C$153,2),"------"),"------")</f>
        <v>Pelíšek Jan</v>
      </c>
    </row>
    <row r="29" spans="1:46" ht="13.5" customHeight="1" thickBot="1">
      <c r="A29" s="195"/>
      <c r="B29" s="197"/>
      <c r="C29" s="74" t="str">
        <f>IF(A28&gt;0,IF(VLOOKUP(A28,seznam!$A$2:$C$153,2)&gt;0,VLOOKUP(A28,seznam!$A$2:$C$153,2),"------"),"------")</f>
        <v>Pelíšek Jan</v>
      </c>
      <c r="D29" s="199"/>
      <c r="E29" s="199"/>
      <c r="F29" s="201"/>
      <c r="G29" s="203"/>
      <c r="H29" s="199"/>
      <c r="I29" s="201"/>
      <c r="J29" s="207"/>
      <c r="K29" s="208"/>
      <c r="L29" s="209"/>
      <c r="M29" s="203"/>
      <c r="N29" s="199"/>
      <c r="O29" s="211"/>
      <c r="P29" s="213"/>
      <c r="Q29" s="199"/>
      <c r="R29" s="201"/>
      <c r="S29" s="228"/>
      <c r="T29" s="263"/>
      <c r="U29" s="254"/>
      <c r="V29" s="81">
        <v>6</v>
      </c>
      <c r="W29" s="6" t="str">
        <f>C29</f>
        <v>Pelíšek Jan</v>
      </c>
      <c r="X29" s="10" t="s">
        <v>10</v>
      </c>
      <c r="Y29" s="82" t="str">
        <f>C25</f>
        <v>Chalupa David</v>
      </c>
      <c r="Z29" s="83" t="s">
        <v>225</v>
      </c>
      <c r="AA29" s="84" t="s">
        <v>223</v>
      </c>
      <c r="AB29" s="84" t="s">
        <v>219</v>
      </c>
      <c r="AC29" s="84" t="s">
        <v>228</v>
      </c>
      <c r="AD29" s="85" t="s">
        <v>253</v>
      </c>
      <c r="AE29" s="125">
        <f t="shared" si="16"/>
        <v>2</v>
      </c>
      <c r="AF29" s="15" t="s">
        <v>7</v>
      </c>
      <c r="AG29" s="66">
        <f t="shared" si="17"/>
        <v>3</v>
      </c>
      <c r="AH29" s="115"/>
      <c r="AJ29">
        <f>IF(ISBLANK(U28), A28,0)</f>
        <v>83</v>
      </c>
      <c r="AK29">
        <f>IF(ISBLANK(U24), A24,0)</f>
        <v>73</v>
      </c>
      <c r="AO29" s="274"/>
      <c r="AP29" s="100">
        <f t="shared" si="21"/>
        <v>49</v>
      </c>
      <c r="AQ29" s="99">
        <f t="shared" si="20"/>
        <v>53</v>
      </c>
      <c r="AR29" s="145">
        <f t="shared" si="18"/>
        <v>-4</v>
      </c>
    </row>
    <row r="30" spans="1:46" ht="12.75" customHeight="1">
      <c r="A30" s="195">
        <f>IF(ISNA(MATCH(2,T14:T21,0)),, INDEX(A14:A21,MATCH(2,T14:T21,0)))</f>
        <v>5</v>
      </c>
      <c r="B30" s="196">
        <v>4</v>
      </c>
      <c r="C30" s="67" t="str">
        <f>IF(A30&gt;0,IF(VLOOKUP(A30,seznam!$A$2:$C$153,3)&gt;0,VLOOKUP(A30,seznam!$A$2:$C$153,3),"------"),"------")</f>
        <v>Blansko</v>
      </c>
      <c r="D30" s="198">
        <f>O24</f>
        <v>0</v>
      </c>
      <c r="E30" s="198" t="str">
        <f>N24</f>
        <v>:</v>
      </c>
      <c r="F30" s="200">
        <f>M24</f>
        <v>3</v>
      </c>
      <c r="G30" s="202">
        <f>O26</f>
        <v>2</v>
      </c>
      <c r="H30" s="198" t="str">
        <f>N26</f>
        <v>:</v>
      </c>
      <c r="I30" s="200">
        <f>M26</f>
        <v>3</v>
      </c>
      <c r="J30" s="202">
        <f>O28</f>
        <v>0</v>
      </c>
      <c r="K30" s="198" t="str">
        <f>N28</f>
        <v>:</v>
      </c>
      <c r="L30" s="200">
        <f>M28</f>
        <v>3</v>
      </c>
      <c r="M30" s="204"/>
      <c r="N30" s="205"/>
      <c r="O30" s="219"/>
      <c r="P30" s="212">
        <f>D30+G30+J30</f>
        <v>2</v>
      </c>
      <c r="Q30" s="198" t="s">
        <v>7</v>
      </c>
      <c r="R30" s="200">
        <f>F30+I30+L30</f>
        <v>9</v>
      </c>
      <c r="S30" s="224">
        <f>IF(D30&gt;F30,2,IF(AND(D30&lt;F30,E30=":"),1,0))+IF(G30&gt;I30,2,IF(AND(G30&lt;I30,H30=":"),1,0))+IF(J30&gt;L30,2,IF(AND(J30&lt;L30,K30=":"),1,0))</f>
        <v>3</v>
      </c>
      <c r="T30" s="261">
        <v>4</v>
      </c>
      <c r="U30" s="255"/>
      <c r="AH30" s="115"/>
      <c r="AM30">
        <f>A30</f>
        <v>5</v>
      </c>
      <c r="AN30">
        <f>IF(ISBLANK(  T30),"",T30)</f>
        <v>4</v>
      </c>
      <c r="AO30" s="275">
        <f t="shared" ref="AO30" si="23">IF($S30=0,"", IF(COUNTIF($S$24:$S$30,$S30)&gt;1, "",  _xlfn.RANK.EQ($S30,$S$24:$S$30,0)+($AI$2-1)*8  ))</f>
        <v>4</v>
      </c>
      <c r="AP30" s="97"/>
      <c r="AR30" s="145"/>
      <c r="AS30" s="1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-26</v>
      </c>
      <c r="AT30" t="str">
        <f>IF($A30&gt;0,IF(VLOOKUP($A30,seznam!$A$2:$C$153,2)&gt;0,VLOOKUP($A30,seznam!$A$2:$C$153,2),"------"),"------")</f>
        <v>Krchňáková Viktorie</v>
      </c>
    </row>
    <row r="31" spans="1:46" ht="13.5" customHeight="1" thickBot="1">
      <c r="A31" s="214"/>
      <c r="B31" s="215"/>
      <c r="C31" s="88" t="str">
        <f>IF(A30&gt;0,IF(VLOOKUP(A30,seznam!$A$2:$C$153,2)&gt;0,VLOOKUP(A30,seznam!$A$2:$C$153,2),"------"),"------")</f>
        <v>Krchňáková Viktorie</v>
      </c>
      <c r="D31" s="216"/>
      <c r="E31" s="216"/>
      <c r="F31" s="217"/>
      <c r="G31" s="218"/>
      <c r="H31" s="216"/>
      <c r="I31" s="217"/>
      <c r="J31" s="218"/>
      <c r="K31" s="216"/>
      <c r="L31" s="217"/>
      <c r="M31" s="220"/>
      <c r="N31" s="221"/>
      <c r="O31" s="222"/>
      <c r="P31" s="223"/>
      <c r="Q31" s="216"/>
      <c r="R31" s="217"/>
      <c r="S31" s="225"/>
      <c r="T31" s="270"/>
      <c r="U31" s="255"/>
      <c r="AH31" s="115"/>
      <c r="AO31" s="257"/>
      <c r="AP31" s="97"/>
      <c r="AR31" s="145"/>
    </row>
    <row r="32" spans="1:46" ht="13.5" thickBot="1">
      <c r="AH32" s="115"/>
      <c r="AP32" s="97"/>
      <c r="AR32" s="145"/>
    </row>
    <row r="33" spans="1:46" ht="13.5" thickBot="1">
      <c r="A33" s="91" t="s">
        <v>2</v>
      </c>
      <c r="B33" s="235" t="s">
        <v>28</v>
      </c>
      <c r="C33" s="236"/>
      <c r="D33" s="237">
        <v>1</v>
      </c>
      <c r="E33" s="238"/>
      <c r="F33" s="239"/>
      <c r="G33" s="240">
        <v>2</v>
      </c>
      <c r="H33" s="238"/>
      <c r="I33" s="239"/>
      <c r="J33" s="240">
        <v>3</v>
      </c>
      <c r="K33" s="238"/>
      <c r="L33" s="239"/>
      <c r="M33" s="240">
        <v>4</v>
      </c>
      <c r="N33" s="238"/>
      <c r="O33" s="241"/>
      <c r="P33" s="237" t="s">
        <v>4</v>
      </c>
      <c r="Q33" s="242"/>
      <c r="R33" s="243"/>
      <c r="S33" s="101" t="s">
        <v>5</v>
      </c>
      <c r="T33" s="92" t="s">
        <v>6</v>
      </c>
      <c r="AH33" s="115"/>
      <c r="AO33" s="45" t="s">
        <v>6</v>
      </c>
      <c r="AP33" s="97"/>
      <c r="AR33" s="145"/>
    </row>
    <row r="34" spans="1:46" ht="12.75" customHeight="1" thickBot="1">
      <c r="A34" s="244">
        <f>IF(ISNA(MATCH(3,T4:T11,0)),,INDEX(A4:A11,MATCH(3,T4:T11,0)))</f>
        <v>3</v>
      </c>
      <c r="B34" s="245">
        <v>1</v>
      </c>
      <c r="C34" s="67" t="str">
        <f>IF(A34&gt;0,IF(VLOOKUP(A34,seznam!$A$2:$C$153,3)&gt;0,VLOOKUP(A34,seznam!$A$2:$C$153,3),"------"),"------")</f>
        <v>Blansko</v>
      </c>
      <c r="D34" s="246"/>
      <c r="E34" s="247"/>
      <c r="F34" s="248"/>
      <c r="G34" s="249">
        <f>AE37</f>
        <v>3</v>
      </c>
      <c r="H34" s="250" t="str">
        <f>AF37</f>
        <v>:</v>
      </c>
      <c r="I34" s="251">
        <f>AG37</f>
        <v>0</v>
      </c>
      <c r="J34" s="249">
        <f>AG39</f>
        <v>3</v>
      </c>
      <c r="K34" s="250" t="str">
        <f>AF39</f>
        <v>:</v>
      </c>
      <c r="L34" s="251">
        <f>AE39</f>
        <v>0</v>
      </c>
      <c r="M34" s="249">
        <f>AE34</f>
        <v>2</v>
      </c>
      <c r="N34" s="250" t="str">
        <f>AF34</f>
        <v>:</v>
      </c>
      <c r="O34" s="252">
        <f>AG34</f>
        <v>3</v>
      </c>
      <c r="P34" s="253">
        <f>G34+J34+M34</f>
        <v>8</v>
      </c>
      <c r="Q34" s="250" t="s">
        <v>7</v>
      </c>
      <c r="R34" s="251">
        <f>I34+L34+O34</f>
        <v>3</v>
      </c>
      <c r="S34" s="230">
        <f>IF(G34&gt;I34,2,IF(AND(G34&lt;I34,H34=":"),1,0))+IF(J34&gt;L34,2,IF(AND(J34&lt;L34,K34=":"),1,0))+IF(M34&gt;O34,2,IF(AND(M34&lt;O34,N34=":"),1,0))</f>
        <v>5</v>
      </c>
      <c r="T34" s="262">
        <v>5</v>
      </c>
      <c r="U34" s="254"/>
      <c r="V34" s="68">
        <v>1</v>
      </c>
      <c r="W34" s="4" t="str">
        <f>C35</f>
        <v>Habáňová Michaela</v>
      </c>
      <c r="X34" s="7" t="s">
        <v>10</v>
      </c>
      <c r="Y34" s="69" t="str">
        <f>C41</f>
        <v>Janků Pavel</v>
      </c>
      <c r="Z34" s="70" t="s">
        <v>227</v>
      </c>
      <c r="AA34" s="71" t="s">
        <v>225</v>
      </c>
      <c r="AB34" s="71" t="s">
        <v>224</v>
      </c>
      <c r="AC34" s="71" t="s">
        <v>221</v>
      </c>
      <c r="AD34" s="72" t="s">
        <v>218</v>
      </c>
      <c r="AE34" s="73">
        <f t="shared" ref="AE34:AE39" si="24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2</v>
      </c>
      <c r="AF34" s="11" t="s">
        <v>7</v>
      </c>
      <c r="AG34" s="12">
        <f t="shared" ref="AG34:AG39" si="25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3</v>
      </c>
      <c r="AH34" s="115"/>
      <c r="AI34" t="str">
        <f>IF(OR( AND(A48=AJ34,A50=AK34 ),  AND(A50=AJ34,A48=AK34) ),"a",    IF(OR( AND(A58=AJ34,A60=AK34 ),  AND(A60=AJ34,A58=AK34) ),"b",  ""))</f>
        <v/>
      </c>
      <c r="AJ34">
        <f>IF(ISBLANK(U34), A34,0)</f>
        <v>3</v>
      </c>
      <c r="AK34">
        <f>IF(ISBLANK(U40), A40,0)</f>
        <v>2</v>
      </c>
      <c r="AM34">
        <f>A34</f>
        <v>3</v>
      </c>
      <c r="AN34">
        <f>IF(ISBLANK(  T34),"",T34)</f>
        <v>5</v>
      </c>
      <c r="AO34" s="273">
        <f>IF($S34=0,"", IF(COUNTIF($S$24:$S$30,$S34)&gt;1, "",  _xlfn.RANK.EQ($S34,$S$34:$S$40,0)+($AI$2-1)*8 +4 ))</f>
        <v>5</v>
      </c>
      <c r="AP34" s="100">
        <f>IF(OR(VALUE($AJ34)=0,VALUE($AK34)=0), "0",IF(LEN(Z34)&gt;0,IF(MID(Z34,1,1)&lt;&gt;"-",IF(MOD(ABS(Z34),100)&gt;9,MOD(ABS(Z34),100)+2,11),MOD(ABS(Z34),100)),0)+IF(LEN(AA34)&gt;0,IF(MID(AA34,1,1)&lt;&gt;"-",IF(MOD(ABS(AA34),100)&gt;9,MOD(ABS(AA34),100)+2,11),MOD(ABS(AA34),100)),0)+IF(LEN(AB34)&gt;0,IF(MID(AB34,1,1)&lt;&gt;"-",IF(MOD(ABS(AB34),100)&gt;9,MOD(ABS(AB34),100)+2,11),MOD(ABS(AB34),100)),0)+IF(LEN(AC34)&gt;0,IF(MID(AC34,1,1)&lt;&gt;"-",IF(MOD(ABS(AC34),100)&gt;9,MOD(ABS(AC34),100)+2,11),MOD(ABS(AC34),100)),0)+IF(LEN(AD34)&gt;0,IF(MID(AD34,1,1)&lt;&gt;"-",IF(MOD(ABS(AD34),100)&gt;9,MOD(ABS(AD34),100)+2,11),MOD(ABS(AD34),100)),0))</f>
        <v>40</v>
      </c>
      <c r="AQ34" s="99">
        <f>IF(OR(VALUE($AJ34)=0,VALUE($AK34)=0), "0",IF(LEN(Z34)&gt;0,IF(MID(Z34,1,1)&lt;&gt;"-",MOD(Z34,100),IF(MOD(ABS(Z34),100)&gt;9,MOD(ABS(Z34),100)+2,11)),0)+IF(LEN(AA34)&gt;0,IF(MID(AA34,1,1)&lt;&gt;"-",MOD(AA34,100),IF(MOD(ABS(AA34),100)&gt;9,MOD(ABS(AA34),100)+2,11)),0)+IF(LEN(AB34)&gt;0,IF(MID(AB34,1,1)&lt;&gt;"-",MOD(AB34,100),IF(MOD(ABS(AB34),100)&gt;9,MOD(ABS(AB34),100)+2,11)),0)+IF(LEN(AC34)&gt;0,IF(MID(AC34,1,1)&lt;&gt;"-",MOD(AC34,100),IF(MOD(ABS(AC34),100)&gt;9,MOD(ABS(AC34),100)+2,11)),0)+IF(LEN(AD34)&gt;0,IF(MID(AD34,1,1)&lt;&gt;"-",MOD(AD34,100),IF(MOD(ABS(AD34),100)&gt;9,MOD(ABS(AD34),100)+2,11)),0))</f>
        <v>48</v>
      </c>
      <c r="AR34" s="145">
        <f>AP34-AQ34</f>
        <v>-8</v>
      </c>
      <c r="AS34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23</v>
      </c>
      <c r="AT34" t="str">
        <f>IF($A34&gt;0,IF(VLOOKUP($A34,seznam!$A$2:$C$153,2)&gt;0,VLOOKUP($A34,seznam!$A$2:$C$153,2),"------"),"------")</f>
        <v>Habáňová Michaela</v>
      </c>
    </row>
    <row r="35" spans="1:46" ht="12.75" customHeight="1" thickBot="1">
      <c r="A35" s="195"/>
      <c r="B35" s="197"/>
      <c r="C35" s="74" t="str">
        <f>IF(A34&gt;0,IF(VLOOKUP(A34,seznam!$A$2:$C$153,2)&gt;0,VLOOKUP(A34,seznam!$A$2:$C$153,2),"------"),"------")</f>
        <v>Habáňová Michaela</v>
      </c>
      <c r="D35" s="208"/>
      <c r="E35" s="208"/>
      <c r="F35" s="209"/>
      <c r="G35" s="203"/>
      <c r="H35" s="199"/>
      <c r="I35" s="201"/>
      <c r="J35" s="203"/>
      <c r="K35" s="199"/>
      <c r="L35" s="201"/>
      <c r="M35" s="203"/>
      <c r="N35" s="199"/>
      <c r="O35" s="211"/>
      <c r="P35" s="213"/>
      <c r="Q35" s="199"/>
      <c r="R35" s="201"/>
      <c r="S35" s="228"/>
      <c r="T35" s="259"/>
      <c r="U35" s="254"/>
      <c r="V35" s="75">
        <v>2</v>
      </c>
      <c r="W35" s="5" t="str">
        <f>C37</f>
        <v>Vaněk Jan</v>
      </c>
      <c r="X35" s="8" t="s">
        <v>10</v>
      </c>
      <c r="Y35" s="76" t="str">
        <f>C39</f>
        <v>Ševčík Ondřej</v>
      </c>
      <c r="Z35" s="108" t="s">
        <v>225</v>
      </c>
      <c r="AA35" s="109" t="s">
        <v>200</v>
      </c>
      <c r="AB35" s="109" t="s">
        <v>222</v>
      </c>
      <c r="AC35" s="109" t="s">
        <v>222</v>
      </c>
      <c r="AD35" s="110"/>
      <c r="AE35" s="73">
        <f t="shared" si="24"/>
        <v>1</v>
      </c>
      <c r="AF35" s="13" t="s">
        <v>7</v>
      </c>
      <c r="AG35" s="12">
        <f t="shared" si="25"/>
        <v>3</v>
      </c>
      <c r="AH35" s="115"/>
      <c r="AI35" t="str">
        <f>IF(OR( AND(A48=AJ35,A50=AK35 ),  AND(A50=AJ35,A48=AK35) ),"a",    IF(OR( AND(A58=AJ35,A60=AK35 ),  AND(A60=AJ35,A58=AK35) ),"b",  ""))</f>
        <v/>
      </c>
      <c r="AJ35">
        <f>IF(ISBLANK(U36), A36,0)</f>
        <v>6</v>
      </c>
      <c r="AK35">
        <f>IF(ISBLANK(U38), A38,0)</f>
        <v>10</v>
      </c>
      <c r="AO35" s="274"/>
      <c r="AP35" s="100">
        <f>IF(OR(VALUE($AJ35)=0,VALUE($AK35)=0), "0",IF(LEN(Z35)&gt;0,IF(MID(Z35,1,1)&lt;&gt;"-",IF(MOD(ABS(Z35),100)&gt;9,MOD(ABS(Z35),100)+2,11),MOD(ABS(Z35),100)),0)+IF(LEN(AA35)&gt;0,IF(MID(AA35,1,1)&lt;&gt;"-",IF(MOD(ABS(AA35),100)&gt;9,MOD(ABS(AA35),100)+2,11),MOD(ABS(AA35),100)),0)+IF(LEN(AB35)&gt;0,IF(MID(AB35,1,1)&lt;&gt;"-",IF(MOD(ABS(AB35),100)&gt;9,MOD(ABS(AB35),100)+2,11),MOD(ABS(AB35),100)),0)+IF(LEN(AC35)&gt;0,IF(MID(AC35,1,1)&lt;&gt;"-",IF(MOD(ABS(AC35),100)&gt;9,MOD(ABS(AC35),100)+2,11),MOD(ABS(AC35),100)),0)+IF(LEN(AD35)&gt;0,IF(MID(AD35,1,1)&lt;&gt;"-",IF(MOD(ABS(AD35),100)&gt;9,MOD(ABS(AD35),100)+2,11),MOD(ABS(AD35),100)),0))</f>
        <v>36</v>
      </c>
      <c r="AQ35" s="99">
        <f>IF(OR(VALUE($AJ35)=0,VALUE($AK35)=0), "0",IF(LEN(Z35)&gt;0,IF(MID(Z35,1,1)&lt;&gt;"-",MOD(Z35,100),IF(MOD(ABS(Z35),100)&gt;9,MOD(ABS(Z35),100)+2,11)),0)+IF(LEN(AA35)&gt;0,IF(MID(AA35,1,1)&lt;&gt;"-",MOD(AA35,100),IF(MOD(ABS(AA35),100)&gt;9,MOD(ABS(AA35),100)+2,11)),0)+IF(LEN(AB35)&gt;0,IF(MID(AB35,1,1)&lt;&gt;"-",MOD(AB35,100),IF(MOD(ABS(AB35),100)&gt;9,MOD(ABS(AB35),100)+2,11)),0)+IF(LEN(AC35)&gt;0,IF(MID(AC35,1,1)&lt;&gt;"-",MOD(AC35,100),IF(MOD(ABS(AC35),100)&gt;9,MOD(ABS(AC35),100)+2,11)),0)+IF(LEN(AD35)&gt;0,IF(MID(AD35,1,1)&lt;&gt;"-",MOD(AD35,100),IF(MOD(ABS(AD35),100)&gt;9,MOD(ABS(AD35),100)+2,11)),0))</f>
        <v>38</v>
      </c>
      <c r="AR35" s="145">
        <f t="shared" ref="AR35:AR39" si="26">AP35-AQ35</f>
        <v>-2</v>
      </c>
    </row>
    <row r="36" spans="1:46" ht="12.75" customHeight="1" thickBot="1">
      <c r="A36" s="195">
        <f>IF(ISNA(MATCH(4,T4:T11,0)),, INDEX(A4:A11,MATCH(4,T4:T11,0)))</f>
        <v>6</v>
      </c>
      <c r="B36" s="196">
        <v>2</v>
      </c>
      <c r="C36" s="67" t="str">
        <f>IF(A36&gt;0,IF(VLOOKUP(A36,seznam!$A$2:$C$153,3)&gt;0,VLOOKUP(A36,seznam!$A$2:$C$153,3),"------"),"------")</f>
        <v>V. Opatovice</v>
      </c>
      <c r="D36" s="198">
        <f>I34</f>
        <v>0</v>
      </c>
      <c r="E36" s="198" t="str">
        <f>H34</f>
        <v>:</v>
      </c>
      <c r="F36" s="200">
        <f>G34</f>
        <v>3</v>
      </c>
      <c r="G36" s="204"/>
      <c r="H36" s="205"/>
      <c r="I36" s="206"/>
      <c r="J36" s="202">
        <f>AE35</f>
        <v>1</v>
      </c>
      <c r="K36" s="198" t="str">
        <f>AF35</f>
        <v>:</v>
      </c>
      <c r="L36" s="200">
        <f>AG35</f>
        <v>3</v>
      </c>
      <c r="M36" s="202">
        <f>AE38</f>
        <v>1</v>
      </c>
      <c r="N36" s="198" t="str">
        <f>AF38</f>
        <v>:</v>
      </c>
      <c r="O36" s="210">
        <f>AG38</f>
        <v>3</v>
      </c>
      <c r="P36" s="212">
        <f>D36+J36+M36</f>
        <v>2</v>
      </c>
      <c r="Q36" s="198" t="s">
        <v>7</v>
      </c>
      <c r="R36" s="200">
        <f>F36+L36+O36</f>
        <v>9</v>
      </c>
      <c r="S36" s="224">
        <f>IF(D36&gt;F36,2,IF(AND(D36&lt;F36,E36=":"),1,0))+IF(J36&gt;L36,2,IF(AND(J36&lt;L36,K36=":"),1,0))+IF(M36&gt;O36,2,IF(AND(M36&lt;O36,N36=":"),1,0))</f>
        <v>3</v>
      </c>
      <c r="T36" s="261">
        <v>8</v>
      </c>
      <c r="U36" s="254"/>
      <c r="V36" s="75">
        <v>3</v>
      </c>
      <c r="W36" s="5" t="str">
        <f>C41</f>
        <v>Janků Pavel</v>
      </c>
      <c r="X36" s="9" t="s">
        <v>10</v>
      </c>
      <c r="Y36" s="76" t="str">
        <f>C39</f>
        <v>Ševčík Ondřej</v>
      </c>
      <c r="Z36" s="70" t="str">
        <f>IF(OR(ISNA(MATCH("b",AI14:AI19,0)), ISBLANK( INDEX(Z14:AD19,MATCH("b",AI14:AI19,0),1))  ),  "",   IF(INDEX(AJ14:AK19,MATCH("b",AI14:AI19,0),1)=AJ36,INDEX(Z14:AD19,MATCH("b",AI14:AI19,0),1),-1*INDEX(Z14:AD19,MATCH("b",AI14:AI19,0),1)))</f>
        <v>-9</v>
      </c>
      <c r="AA36" s="71" t="str">
        <f>IF(OR(ISNA(MATCH("b",AI14:AI19,0)), ISBLANK( INDEX(Z14:AD19,MATCH("b",AI14:AI19,0),2))  ),  "",   IF(INDEX(AJ14:AK19,MATCH("b",AI14:AI19,0),1)=AJ36,INDEX(Z14:AD19,MATCH("b",AI14:AI19,0),2),-1*INDEX(Z14:AD19,MATCH("b",AI14:AI19,0),2)))</f>
        <v>-9</v>
      </c>
      <c r="AB36" s="71" t="str">
        <f>IF(OR(ISNA(MATCH("b",AI14:AI19,0)), ISBLANK( INDEX(Z14:AD19,MATCH("b",AI14:AI19,0),3))  ),  "",   IF(INDEX(AJ14:AK19,MATCH("b",AI14:AI19,0),1)=AJ36,INDEX(Z14:AD19,MATCH("b",AI14:AI19,0),3),-1*INDEX(Z14:AD19,MATCH("b",AI14:AI19,0),3)))</f>
        <v>-8</v>
      </c>
      <c r="AC36" s="71" t="str">
        <f>IF(OR(ISNA(MATCH("b",AI14:AI19,0)), ISBLANK( INDEX(Z14:AD19,MATCH("b",AI14:AI19,0),4))  ),  "",   IF(INDEX(AJ14:AK19,MATCH("b",AI14:AI19,0),1)=AJ36,INDEX(Z14:AD19,MATCH("b",AI14:AI19,0),4),-1*INDEX(Z14:AD19,MATCH("b",AI14:AI19,0),4)))</f>
        <v/>
      </c>
      <c r="AD36" s="181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73">
        <f t="shared" si="24"/>
        <v>0</v>
      </c>
      <c r="AF36" s="13" t="s">
        <v>7</v>
      </c>
      <c r="AG36" s="12">
        <f t="shared" si="25"/>
        <v>3</v>
      </c>
      <c r="AH36" s="115"/>
      <c r="AI36" t="str">
        <f>IF(OR( AND(A48=AJ36,A50=AK36 ),  AND(A50=AJ36,A48=AK36) ),"a",    IF(OR( AND(A58=AJ36,A60=AK36 ),  AND(A60=AJ36,A58=AK36) ),"b",  ""))</f>
        <v/>
      </c>
      <c r="AJ36">
        <f>IF(ISBLANK(U40), A40,0)</f>
        <v>2</v>
      </c>
      <c r="AK36">
        <f>IF(ISBLANK(U38), A38,0)</f>
        <v>10</v>
      </c>
      <c r="AM36">
        <f>A36</f>
        <v>6</v>
      </c>
      <c r="AN36">
        <f>IF(ISBLANK(  T36),"",T36)</f>
        <v>8</v>
      </c>
      <c r="AO36" s="273">
        <f t="shared" ref="AO36" si="27">IF($S36=0,"", IF(COUNTIF($S$24:$S$30,$S36)&gt;1, "",  _xlfn.RANK.EQ($S36,$S$34:$S$40,0)+($AI$2-1)*8 +4 ))</f>
        <v>8</v>
      </c>
      <c r="AP36" s="100">
        <f>IF(OR(VALUE($AJ36)=0,VALUE($AK36)=0), "0",IF(LEN(Z36)&gt;0,IF(MID(Z36,1,1)&lt;&gt;"-",IF(MOD(ABS(Z36),100)&gt;9,MOD(ABS(Z36),100)+2,11),MOD(ABS(Z36),100)),0)+IF(LEN(AA36)&gt;0,IF(MID(AA36,1,1)&lt;&gt;"-",IF(MOD(ABS(AA36),100)&gt;9,MOD(ABS(AA36),100)+2,11),MOD(ABS(AA36),100)),0)+IF(LEN(AB36)&gt;0,IF(MID(AB36,1,1)&lt;&gt;"-",IF(MOD(ABS(AB36),100)&gt;9,MOD(ABS(AB36),100)+2,11),MOD(ABS(AB36),100)),0)+IF(LEN(AC36)&gt;0,IF(MID(AC36,1,1)&lt;&gt;"-",IF(MOD(ABS(AC36),100)&gt;9,MOD(ABS(AC36),100)+2,11),MOD(ABS(AC36),100)),0)+IF(LEN(AD36)&gt;0,IF(MID(AD36,1,1)&lt;&gt;"-",IF(MOD(ABS(AD36),100)&gt;9,MOD(ABS(AD36),100)+2,11),MOD(ABS(AD36),100)),0))</f>
        <v>26</v>
      </c>
      <c r="AQ36" s="99">
        <f t="shared" ref="AQ36:AQ39" si="28">IF(OR(VALUE($AJ36)=0,VALUE($AK36)=0), "0",IF(LEN(Z36)&gt;0,IF(MID(Z36,1,1)&lt;&gt;"-",MOD(Z36,100),IF(MOD(ABS(Z36),100)&gt;9,MOD(ABS(Z36),100)+2,11)),0)+IF(LEN(AA36)&gt;0,IF(MID(AA36,1,1)&lt;&gt;"-",MOD(AA36,100),IF(MOD(ABS(AA36),100)&gt;9,MOD(ABS(AA36),100)+2,11)),0)+IF(LEN(AB36)&gt;0,IF(MID(AB36,1,1)&lt;&gt;"-",MOD(AB36,100),IF(MOD(ABS(AB36),100)&gt;9,MOD(ABS(AB36),100)+2,11)),0)+IF(LEN(AC36)&gt;0,IF(MID(AC36,1,1)&lt;&gt;"-",MOD(AC36,100),IF(MOD(ABS(AC36),100)&gt;9,MOD(ABS(AC36),100)+2,11)),0)+IF(LEN(AD36)&gt;0,IF(MID(AD36,1,1)&lt;&gt;"-",MOD(AD36,100),IF(MOD(ABS(AD36),100)&gt;9,MOD(ABS(AD36),100)+2,11)),0))</f>
        <v>33</v>
      </c>
      <c r="AR36" s="145">
        <f t="shared" si="26"/>
        <v>-7</v>
      </c>
      <c r="AS36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-30</v>
      </c>
      <c r="AT36" t="str">
        <f>IF($A36&gt;0,IF(VLOOKUP($A36,seznam!$A$2:$C$153,2)&gt;0,VLOOKUP($A36,seznam!$A$2:$C$153,2),"------"),"------")</f>
        <v>Vaněk Jan</v>
      </c>
    </row>
    <row r="37" spans="1:46" ht="12.75" customHeight="1" thickBot="1">
      <c r="A37" s="195"/>
      <c r="B37" s="197"/>
      <c r="C37" s="74" t="str">
        <f>IF(A36&gt;0,IF(VLOOKUP(A36,seznam!$A$2:$C$153,2)&gt;0,VLOOKUP(A36,seznam!$A$2:$C$153,2),"------"),"------")</f>
        <v>Vaněk Jan</v>
      </c>
      <c r="D37" s="199"/>
      <c r="E37" s="199"/>
      <c r="F37" s="201"/>
      <c r="G37" s="207"/>
      <c r="H37" s="208"/>
      <c r="I37" s="209"/>
      <c r="J37" s="203"/>
      <c r="K37" s="199"/>
      <c r="L37" s="201"/>
      <c r="M37" s="203"/>
      <c r="N37" s="199"/>
      <c r="O37" s="211"/>
      <c r="P37" s="232"/>
      <c r="Q37" s="233"/>
      <c r="R37" s="234"/>
      <c r="S37" s="228"/>
      <c r="T37" s="259"/>
      <c r="U37" s="254"/>
      <c r="V37" s="75">
        <v>4</v>
      </c>
      <c r="W37" s="5" t="str">
        <f>C35</f>
        <v>Habáňová Michaela</v>
      </c>
      <c r="X37" s="8" t="s">
        <v>10</v>
      </c>
      <c r="Y37" s="76" t="str">
        <f>C37</f>
        <v>Vaněk Jan</v>
      </c>
      <c r="Z37" s="83">
        <f>IF(OR(ISNA(MATCH("b",AI4:AI9,0)), ISBLANK( INDEX(Z4:AD9,MATCH("b",AI4:AI9,0),1))  ),  "",   IF(INDEX(AJ4:AK9,MATCH("b",AI4:AI9,0),1)=AJ37,INDEX(Z4:AD9,MATCH("b",AI4:AI9,0),1),-1*INDEX(Z4:AD9,MATCH("b",AI4:AI9,0),1)))</f>
        <v>4</v>
      </c>
      <c r="AA37" s="84">
        <f>IF(OR(ISNA(MATCH("b",AI4:AI9,0)), ISBLANK( INDEX(Z4:AD9,MATCH("b",AI4:AI9,0),2))  ),  "",   IF(INDEX(AJ4:AK9,MATCH("b",AI4:AI9,0),1)=AJ37,INDEX(Z4:AD9,MATCH("b",AI4:AI9,0),2),-1*INDEX(Z4:AD9,MATCH("b",AI4:AI9,0),2)))</f>
        <v>5</v>
      </c>
      <c r="AB37" s="84">
        <f>IF(OR(ISNA(MATCH("b",AI4:AI9,0)), ISBLANK( INDEX(Z4:AD9,MATCH("b",AI4:AI9,0),3))  ),  "",   IF(INDEX(AJ4:AK9,MATCH("b",AI4:AI9,0),1)=AJ37,INDEX(Z4:AD9,MATCH("b",AI4:AI9,0),3),-1*INDEX(Z4:AD9,MATCH("b",AI4:AI9,0),3)))</f>
        <v>2</v>
      </c>
      <c r="AC37" s="84" t="str">
        <f>IF(OR(ISNA(MATCH("b",AI4:AI9,0)), ISBLANK( INDEX(Z4:AD9,MATCH("b",AI4:AI9,0),4))  ),  "",   IF(INDEX(AJ4:AK9,MATCH("b",AI4:AI9,0),1)=AJ37,INDEX(Z4:AD9,MATCH("b",AI4:AI9,0),4),-1*INDEX(Z4:AD9,MATCH("b",AI4:AI9,0),4)))</f>
        <v/>
      </c>
      <c r="AD37" s="182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73">
        <f t="shared" si="24"/>
        <v>3</v>
      </c>
      <c r="AF37" s="13" t="s">
        <v>7</v>
      </c>
      <c r="AG37" s="12">
        <f t="shared" si="25"/>
        <v>0</v>
      </c>
      <c r="AH37" s="115"/>
      <c r="AI37" t="str">
        <f>IF(OR( AND(A48=AJ37,A50=AK37 ),  AND(A50=AJ37,A48=AK37) ),"a",    IF(OR( AND(A58=AJ37,A60=AK37 ),  AND(A60=AJ37,A58=AK37) ),"b",  ""))</f>
        <v/>
      </c>
      <c r="AJ37">
        <f>IF(ISBLANK(U34), A34,0)</f>
        <v>3</v>
      </c>
      <c r="AK37">
        <f>IF(ISBLANK(U36), A36,0)</f>
        <v>6</v>
      </c>
      <c r="AO37" s="274"/>
      <c r="AP37" s="100">
        <f t="shared" ref="AP37:AP39" si="29">IF(OR(VALUE($AJ37)=0,VALUE($AK37)=0), "0",IF(LEN(Z37)&gt;0,IF(MID(Z37,1,1)&lt;&gt;"-",IF(MOD(ABS(Z37),100)&gt;9,MOD(ABS(Z37),100)+2,11),MOD(ABS(Z37),100)),0)+IF(LEN(AA37)&gt;0,IF(MID(AA37,1,1)&lt;&gt;"-",IF(MOD(ABS(AA37),100)&gt;9,MOD(ABS(AA37),100)+2,11),MOD(ABS(AA37),100)),0)+IF(LEN(AB37)&gt;0,IF(MID(AB37,1,1)&lt;&gt;"-",IF(MOD(ABS(AB37),100)&gt;9,MOD(ABS(AB37),100)+2,11),MOD(ABS(AB37),100)),0)+IF(LEN(AC37)&gt;0,IF(MID(AC37,1,1)&lt;&gt;"-",IF(MOD(ABS(AC37),100)&gt;9,MOD(ABS(AC37),100)+2,11),MOD(ABS(AC37),100)),0)+IF(LEN(AD37)&gt;0,IF(MID(AD37,1,1)&lt;&gt;"-",IF(MOD(ABS(AD37),100)&gt;9,MOD(ABS(AD37),100)+2,11),MOD(ABS(AD37),100)),0))</f>
        <v>33</v>
      </c>
      <c r="AQ37" s="99">
        <f t="shared" si="28"/>
        <v>11</v>
      </c>
      <c r="AR37" s="145">
        <f t="shared" si="26"/>
        <v>22</v>
      </c>
    </row>
    <row r="38" spans="1:46" ht="12.75" customHeight="1" thickBot="1">
      <c r="A38" s="195">
        <f>IF(ISNA(MATCH(3,T14:T21,0)),, INDEX(A14:A21,MATCH(3,T14:T21,0)))</f>
        <v>10</v>
      </c>
      <c r="B38" s="196">
        <v>3</v>
      </c>
      <c r="C38" s="67" t="str">
        <f>IF(A38&gt;0,IF(VLOOKUP(A38,seznam!$A$2:$C$153,3)&gt;0,VLOOKUP(A38,seznam!$A$2:$C$153,3),"------"),"------")</f>
        <v>V. Opatovice</v>
      </c>
      <c r="D38" s="198">
        <f>L34</f>
        <v>0</v>
      </c>
      <c r="E38" s="198" t="str">
        <f>K34</f>
        <v>:</v>
      </c>
      <c r="F38" s="200">
        <f>J34</f>
        <v>3</v>
      </c>
      <c r="G38" s="202">
        <f>L36</f>
        <v>3</v>
      </c>
      <c r="H38" s="198" t="str">
        <f>K36</f>
        <v>:</v>
      </c>
      <c r="I38" s="200">
        <f>J36</f>
        <v>1</v>
      </c>
      <c r="J38" s="204"/>
      <c r="K38" s="205"/>
      <c r="L38" s="206"/>
      <c r="M38" s="202">
        <f>AG36</f>
        <v>3</v>
      </c>
      <c r="N38" s="198" t="str">
        <f>AF36</f>
        <v>:</v>
      </c>
      <c r="O38" s="210">
        <f>AE36</f>
        <v>0</v>
      </c>
      <c r="P38" s="212">
        <f>D38+G38+M38</f>
        <v>6</v>
      </c>
      <c r="Q38" s="198" t="s">
        <v>7</v>
      </c>
      <c r="R38" s="200">
        <f>F38+I38+O38</f>
        <v>4</v>
      </c>
      <c r="S38" s="224">
        <f>IF(D38&gt;F38,2,IF(AND(D38&lt;F38,E38=":"),1,0))+IF(G38&gt;I38,2,IF(AND(G38&lt;I38,H38=":"),1,0))+IF(M38&gt;O38,2,IF(AND(M38&lt;O38,N38=":"),1,0))</f>
        <v>5</v>
      </c>
      <c r="T38" s="258">
        <v>6</v>
      </c>
      <c r="U38" s="254"/>
      <c r="V38" s="75">
        <v>5</v>
      </c>
      <c r="W38" s="5" t="str">
        <f>C37</f>
        <v>Vaněk Jan</v>
      </c>
      <c r="X38" s="8" t="s">
        <v>10</v>
      </c>
      <c r="Y38" s="76" t="str">
        <f>C41</f>
        <v>Janků Pavel</v>
      </c>
      <c r="Z38" s="111" t="s">
        <v>225</v>
      </c>
      <c r="AA38" s="112" t="s">
        <v>217</v>
      </c>
      <c r="AB38" s="112" t="s">
        <v>224</v>
      </c>
      <c r="AC38" s="112" t="s">
        <v>225</v>
      </c>
      <c r="AD38" s="113"/>
      <c r="AE38" s="73">
        <f t="shared" si="24"/>
        <v>1</v>
      </c>
      <c r="AF38" s="13" t="s">
        <v>7</v>
      </c>
      <c r="AG38" s="12">
        <f t="shared" si="25"/>
        <v>3</v>
      </c>
      <c r="AH38" s="115"/>
      <c r="AI38" t="str">
        <f>IF(OR( AND(A48=AJ38,A50=AK38 ),  AND(A50=AJ38,A48=AK38) ),"a",    IF(OR( AND(A58=AJ38,A60=AK38 ),  AND(A60=AJ38,A58=AK38) ),"b",  ""))</f>
        <v/>
      </c>
      <c r="AJ38">
        <f>IF(ISBLANK(U36), A36,0)</f>
        <v>6</v>
      </c>
      <c r="AK38">
        <f>IF(ISBLANK(U40), A40,0)</f>
        <v>2</v>
      </c>
      <c r="AM38">
        <f>A38</f>
        <v>10</v>
      </c>
      <c r="AN38">
        <f>IF(ISBLANK(  T38),"",T38)</f>
        <v>6</v>
      </c>
      <c r="AO38" s="273">
        <f t="shared" ref="AO38" si="30">IF($S38=0,"", IF(COUNTIF($S$24:$S$30,$S38)&gt;1, "",  _xlfn.RANK.EQ($S38,$S$34:$S$40,0)+($AI$2-1)*8 +4 ))</f>
        <v>5</v>
      </c>
      <c r="AP38" s="100">
        <f t="shared" si="29"/>
        <v>35</v>
      </c>
      <c r="AQ38" s="99">
        <f t="shared" si="28"/>
        <v>41</v>
      </c>
      <c r="AR38" s="145">
        <f t="shared" si="26"/>
        <v>-6</v>
      </c>
      <c r="AS38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0</v>
      </c>
      <c r="AT38" t="str">
        <f>IF($A38&gt;0,IF(VLOOKUP($A38,seznam!$A$2:$C$153,2)&gt;0,VLOOKUP($A38,seznam!$A$2:$C$153,2),"------"),"------")</f>
        <v>Ševčík Ondřej</v>
      </c>
    </row>
    <row r="39" spans="1:46" ht="13.5" customHeight="1" thickBot="1">
      <c r="A39" s="195"/>
      <c r="B39" s="197"/>
      <c r="C39" s="74" t="str">
        <f>IF(A38&gt;0,IF(VLOOKUP(A38,seznam!$A$2:$C$153,2)&gt;0,VLOOKUP(A38,seznam!$A$2:$C$153,2),"------"),"------")</f>
        <v>Ševčík Ondřej</v>
      </c>
      <c r="D39" s="199"/>
      <c r="E39" s="199"/>
      <c r="F39" s="201"/>
      <c r="G39" s="203"/>
      <c r="H39" s="199"/>
      <c r="I39" s="201"/>
      <c r="J39" s="207"/>
      <c r="K39" s="208"/>
      <c r="L39" s="209"/>
      <c r="M39" s="203"/>
      <c r="N39" s="199"/>
      <c r="O39" s="211"/>
      <c r="P39" s="213"/>
      <c r="Q39" s="199"/>
      <c r="R39" s="201"/>
      <c r="S39" s="228"/>
      <c r="T39" s="259"/>
      <c r="U39" s="254"/>
      <c r="V39" s="81">
        <v>6</v>
      </c>
      <c r="W39" s="6" t="str">
        <f>C39</f>
        <v>Ševčík Ondřej</v>
      </c>
      <c r="X39" s="10" t="s">
        <v>10</v>
      </c>
      <c r="Y39" s="82" t="str">
        <f>C35</f>
        <v>Habáňová Michaela</v>
      </c>
      <c r="Z39" s="83" t="s">
        <v>225</v>
      </c>
      <c r="AA39" s="84" t="s">
        <v>223</v>
      </c>
      <c r="AB39" s="84" t="s">
        <v>222</v>
      </c>
      <c r="AC39" s="84"/>
      <c r="AD39" s="85"/>
      <c r="AE39" s="125">
        <f t="shared" si="24"/>
        <v>0</v>
      </c>
      <c r="AF39" s="15" t="s">
        <v>7</v>
      </c>
      <c r="AG39" s="66">
        <f t="shared" si="25"/>
        <v>3</v>
      </c>
      <c r="AH39" s="115"/>
      <c r="AI39" t="str">
        <f>IF(OR( AND(A48=AJ39,A50=AK39 ),  AND(A50=AJ39,A48=AK39) ),"a",    IF(OR( AND(A58=AJ39,A60=AK39 ),  AND(A60=AJ39,A58=AK39) ),"b",  ""))</f>
        <v/>
      </c>
      <c r="AJ39">
        <f>IF(ISBLANK(U38), A38,0)</f>
        <v>10</v>
      </c>
      <c r="AK39">
        <f>IF(ISBLANK(U34), A34,0)</f>
        <v>3</v>
      </c>
      <c r="AO39" s="274"/>
      <c r="AP39" s="100">
        <f t="shared" si="29"/>
        <v>24</v>
      </c>
      <c r="AQ39" s="99">
        <f t="shared" si="28"/>
        <v>33</v>
      </c>
      <c r="AR39" s="145">
        <f t="shared" si="26"/>
        <v>-9</v>
      </c>
    </row>
    <row r="40" spans="1:46" ht="12.75" customHeight="1">
      <c r="A40" s="195">
        <f>IF(ISNA(MATCH(4,T14:T21,0)),, INDEX(A14:A21,MATCH(4,T14:T21,0)))</f>
        <v>2</v>
      </c>
      <c r="B40" s="196">
        <v>4</v>
      </c>
      <c r="C40" s="67" t="str">
        <f>IF(A40&gt;0,IF(VLOOKUP(A40,seznam!$A$2:$C$153,3)&gt;0,VLOOKUP(A40,seznam!$A$2:$C$153,3),"------"),"------")</f>
        <v>Blansko</v>
      </c>
      <c r="D40" s="198">
        <f>O34</f>
        <v>3</v>
      </c>
      <c r="E40" s="198" t="str">
        <f>N34</f>
        <v>:</v>
      </c>
      <c r="F40" s="200">
        <f>M34</f>
        <v>2</v>
      </c>
      <c r="G40" s="202">
        <f>O36</f>
        <v>3</v>
      </c>
      <c r="H40" s="198" t="str">
        <f>N36</f>
        <v>:</v>
      </c>
      <c r="I40" s="200">
        <f>M36</f>
        <v>1</v>
      </c>
      <c r="J40" s="202">
        <f>O38</f>
        <v>0</v>
      </c>
      <c r="K40" s="198" t="str">
        <f>N38</f>
        <v>:</v>
      </c>
      <c r="L40" s="200">
        <f>M38</f>
        <v>3</v>
      </c>
      <c r="M40" s="204"/>
      <c r="N40" s="205"/>
      <c r="O40" s="219"/>
      <c r="P40" s="212">
        <f>D40+G40+J40</f>
        <v>6</v>
      </c>
      <c r="Q40" s="198" t="s">
        <v>7</v>
      </c>
      <c r="R40" s="200">
        <f>F40+I40+L40</f>
        <v>6</v>
      </c>
      <c r="S40" s="224">
        <f>IF(D40&gt;F40,2,IF(AND(D40&lt;F40,E40=":"),1,0))+IF(G40&gt;I40,2,IF(AND(G40&lt;I40,H40=":"),1,0))+IF(J40&gt;L40,2,IF(AND(J40&lt;L40,K40=":"),1,0))</f>
        <v>5</v>
      </c>
      <c r="T40" s="261">
        <v>7</v>
      </c>
      <c r="U40" s="255"/>
      <c r="AH40" s="115"/>
      <c r="AM40">
        <f>A40</f>
        <v>2</v>
      </c>
      <c r="AN40">
        <f>IF(ISBLANK(  T40),"",T40)</f>
        <v>7</v>
      </c>
      <c r="AO40" s="275">
        <f t="shared" ref="AO40" si="31">IF($S40=0,"", IF(COUNTIF($S$24:$S$30,$S40)&gt;1, "",  _xlfn.RANK.EQ($S40,$S$34:$S$40,0)+($AI$2-1)*8 +4 ))</f>
        <v>5</v>
      </c>
      <c r="AP40" s="97"/>
      <c r="AR40" s="145"/>
      <c r="AS40" s="12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7</v>
      </c>
      <c r="AT40" t="str">
        <f>IF($A40&gt;0,IF(VLOOKUP($A40,seznam!$A$2:$C$153,2)&gt;0,VLOOKUP($A40,seznam!$A$2:$C$153,2),"------"),"------")</f>
        <v>Janků Pavel</v>
      </c>
    </row>
    <row r="41" spans="1:46" ht="13.5" customHeight="1" thickBot="1">
      <c r="A41" s="214"/>
      <c r="B41" s="215"/>
      <c r="C41" s="88" t="str">
        <f>IF(A40&gt;0,IF(VLOOKUP(A40,seznam!$A$2:$C$153,2)&gt;0,VLOOKUP(A40,seznam!$A$2:$C$153,2),"------"),"------")</f>
        <v>Janků Pavel</v>
      </c>
      <c r="D41" s="216"/>
      <c r="E41" s="216"/>
      <c r="F41" s="217"/>
      <c r="G41" s="218"/>
      <c r="H41" s="216"/>
      <c r="I41" s="217"/>
      <c r="J41" s="218"/>
      <c r="K41" s="216"/>
      <c r="L41" s="217"/>
      <c r="M41" s="220"/>
      <c r="N41" s="221"/>
      <c r="O41" s="222"/>
      <c r="P41" s="223"/>
      <c r="Q41" s="216"/>
      <c r="R41" s="217"/>
      <c r="S41" s="225"/>
      <c r="T41" s="260"/>
      <c r="U41" s="255"/>
      <c r="AH41" s="115"/>
      <c r="AO41" s="257"/>
      <c r="AP41" s="97"/>
      <c r="AR41" s="145"/>
    </row>
    <row r="42" spans="1:46">
      <c r="AH42" s="115"/>
      <c r="AP42" s="97"/>
      <c r="AR42" s="145"/>
    </row>
    <row r="43" spans="1:46" ht="39.950000000000003" customHeight="1">
      <c r="B43" s="271" t="str">
        <f>CONCATENATE(Výsledky!$A$1," - ",Výsledky!$B$1,"  ",Výsledky!$C$1,"        ",Výsledky!$D$1, "                  DIVIZE  ",AI44)</f>
        <v>OBTM - Vysočany  26.11.2023                          DIVIZE  2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115"/>
      <c r="AO43"/>
      <c r="AP43" s="97"/>
      <c r="AR43" s="145"/>
    </row>
    <row r="44" spans="1:46" ht="13.5" thickBot="1">
      <c r="AH44" s="115"/>
      <c r="AI44">
        <v>2</v>
      </c>
      <c r="AP44" s="97"/>
      <c r="AR44" s="145"/>
    </row>
    <row r="45" spans="1:46" ht="13.5" thickBot="1">
      <c r="A45" s="91" t="s">
        <v>2</v>
      </c>
      <c r="B45" s="235" t="s">
        <v>12</v>
      </c>
      <c r="C45" s="236"/>
      <c r="D45" s="237">
        <v>1</v>
      </c>
      <c r="E45" s="238"/>
      <c r="F45" s="239"/>
      <c r="G45" s="240">
        <v>2</v>
      </c>
      <c r="H45" s="238"/>
      <c r="I45" s="239"/>
      <c r="J45" s="240">
        <v>3</v>
      </c>
      <c r="K45" s="238"/>
      <c r="L45" s="239"/>
      <c r="M45" s="240">
        <v>4</v>
      </c>
      <c r="N45" s="238"/>
      <c r="O45" s="241"/>
      <c r="P45" s="237" t="s">
        <v>4</v>
      </c>
      <c r="Q45" s="242"/>
      <c r="R45" s="243"/>
      <c r="S45" s="101" t="s">
        <v>5</v>
      </c>
      <c r="T45" s="92" t="s">
        <v>6</v>
      </c>
      <c r="AH45" s="115"/>
      <c r="AO45" s="45" t="s">
        <v>6</v>
      </c>
      <c r="AP45" s="97"/>
      <c r="AR45" s="145"/>
    </row>
    <row r="46" spans="1:46" ht="13.5" thickBot="1">
      <c r="A46" s="244">
        <v>7</v>
      </c>
      <c r="B46" s="245">
        <v>1</v>
      </c>
      <c r="C46" s="67" t="str">
        <f>IF(A46&gt;0,IF(VLOOKUP(A46,seznam!$A$2:$C$153,3)&gt;0,VLOOKUP(A46,seznam!$A$2:$C$153,3),"------"),"------")</f>
        <v>Blansko</v>
      </c>
      <c r="D46" s="246"/>
      <c r="E46" s="247"/>
      <c r="F46" s="248"/>
      <c r="G46" s="249">
        <f>AE49</f>
        <v>0</v>
      </c>
      <c r="H46" s="250" t="str">
        <f>AF49</f>
        <v>:</v>
      </c>
      <c r="I46" s="251">
        <f>AG49</f>
        <v>3</v>
      </c>
      <c r="J46" s="249">
        <f>AG51</f>
        <v>0</v>
      </c>
      <c r="K46" s="250" t="str">
        <f>AF51</f>
        <v>:</v>
      </c>
      <c r="L46" s="251">
        <f>AE51</f>
        <v>3</v>
      </c>
      <c r="M46" s="249">
        <f>AE46</f>
        <v>3</v>
      </c>
      <c r="N46" s="250" t="str">
        <f>AF46</f>
        <v>:</v>
      </c>
      <c r="O46" s="252">
        <f>AG46</f>
        <v>1</v>
      </c>
      <c r="P46" s="253">
        <f>G46+J46+M46</f>
        <v>3</v>
      </c>
      <c r="Q46" s="250" t="s">
        <v>7</v>
      </c>
      <c r="R46" s="251">
        <f>I46+L46+O46</f>
        <v>7</v>
      </c>
      <c r="S46" s="230">
        <f>IF(G46&gt;I46,2,IF(AND(G46&lt;I46,H46=":"),1,0))+IF(J46&gt;L46,2,IF(AND(J46&lt;L46,K46=":"),1,0))+IF(M46&gt;O46,2,IF(AND(M46&lt;O46,N46=":"),1,0))</f>
        <v>4</v>
      </c>
      <c r="T46" s="262">
        <v>3</v>
      </c>
      <c r="U46" s="254"/>
      <c r="V46" s="68">
        <v>1</v>
      </c>
      <c r="W46" s="4" t="str">
        <f>C47</f>
        <v>Zuck Adam</v>
      </c>
      <c r="X46" s="7" t="s">
        <v>10</v>
      </c>
      <c r="Y46" s="69" t="str">
        <f>C53</f>
        <v>Řehoř Robin</v>
      </c>
      <c r="Z46" s="70" t="s">
        <v>224</v>
      </c>
      <c r="AA46" s="71" t="s">
        <v>224</v>
      </c>
      <c r="AB46" s="71" t="s">
        <v>253</v>
      </c>
      <c r="AC46" s="71" t="s">
        <v>219</v>
      </c>
      <c r="AD46" s="72"/>
      <c r="AE46" s="73">
        <f t="shared" ref="AE46:AE51" si="32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3</v>
      </c>
      <c r="AF46" s="11" t="s">
        <v>7</v>
      </c>
      <c r="AG46" s="12">
        <f t="shared" ref="AG46:AG51" si="33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1</v>
      </c>
      <c r="AH46" s="115"/>
      <c r="AI46" t="str">
        <f>IF(OR( AND(A66=AJ46,A68=AK46 ),  AND(A68=AJ46,A66=AK46) ),"a",    IF(OR( AND(A76=AJ46,A78=AK46 ),  AND(A78=AJ46,A76=AK46) ),"b",  ""))</f>
        <v>b</v>
      </c>
      <c r="AJ46">
        <f>IF(ISBLANK(U46), A46,0)</f>
        <v>7</v>
      </c>
      <c r="AK46">
        <f>IF(ISBLANK(U52), A52,0)</f>
        <v>16</v>
      </c>
      <c r="AO46" s="273">
        <f>IF($S46=0,"", IF(COUNTIF($S$46:$S$52,$S46)&gt;1, "",  _xlfn.RANK.EQ($S46,$S$46:$S$52,0)  ))</f>
        <v>3</v>
      </c>
      <c r="AP46" s="100">
        <f>IF(OR(VALUE($AJ46)=0,VALUE($AK46)=0), "0",IF(LEN(Z46)&gt;0,IF(MID(Z46,1,1)&lt;&gt;"-",IF(MOD(ABS(Z46),100)&gt;9,MOD(ABS(Z46),100)+2,11),MOD(ABS(Z46),100)),0)+IF(LEN(AA46)&gt;0,IF(MID(AA46,1,1)&lt;&gt;"-",IF(MOD(ABS(AA46),100)&gt;9,MOD(ABS(AA46),100)+2,11),MOD(ABS(AA46),100)),0)+IF(LEN(AB46)&gt;0,IF(MID(AB46,1,1)&lt;&gt;"-",IF(MOD(ABS(AB46),100)&gt;9,MOD(ABS(AB46),100)+2,11),MOD(ABS(AB46),100)),0)+IF(LEN(AC46)&gt;0,IF(MID(AC46,1,1)&lt;&gt;"-",IF(MOD(ABS(AC46),100)&gt;9,MOD(ABS(AC46),100)+2,11),MOD(ABS(AC46),100)),0)+IF(LEN(AD46)&gt;0,IF(MID(AD46,1,1)&lt;&gt;"-",IF(MOD(ABS(AD46),100)&gt;9,MOD(ABS(AD46),100)+2,11),MOD(ABS(AD46),100)),0))</f>
        <v>43</v>
      </c>
      <c r="AQ46" s="99">
        <f>IF(OR(VALUE($AJ46)=0,VALUE($AK46)=0), "0",IF(LEN(Z46)&gt;0,IF(MID(Z46,1,1)&lt;&gt;"-",MOD(Z46,100),IF(MOD(ABS(Z46),100)&gt;9,MOD(ABS(Z46),100)+2,11)),0)+IF(LEN(AA46)&gt;0,IF(MID(AA46,1,1)&lt;&gt;"-",MOD(AA46,100),IF(MOD(ABS(AA46),100)&gt;9,MOD(ABS(AA46),100)+2,11)),0)+IF(LEN(AB46)&gt;0,IF(MID(AB46,1,1)&lt;&gt;"-",MOD(AB46,100),IF(MOD(ABS(AB46),100)&gt;9,MOD(ABS(AB46),100)+2,11)),0)+IF(LEN(AC46)&gt;0,IF(MID(AC46,1,1)&lt;&gt;"-",MOD(AC46,100),IF(MOD(ABS(AC46),100)&gt;9,MOD(ABS(AC46),100)+2,11)),0)+IF(LEN(AD46)&gt;0,IF(MID(AD46,1,1)&lt;&gt;"-",MOD(AD46,100),IF(MOD(ABS(AD46),100)&gt;9,MOD(ABS(AD46),100)+2,11)),0))</f>
        <v>37</v>
      </c>
      <c r="AR46" s="145">
        <f>AP46-AQ46</f>
        <v>6</v>
      </c>
      <c r="AS46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-22</v>
      </c>
      <c r="AT46" t="str">
        <f>IF($A46&gt;0,IF(VLOOKUP($A46,seznam!$A$2:$C$153,2)&gt;0,VLOOKUP($A46,seznam!$A$2:$C$153,2),"------"),"------")</f>
        <v>Zuck Adam</v>
      </c>
    </row>
    <row r="47" spans="1:46" ht="13.5" thickBot="1">
      <c r="A47" s="195"/>
      <c r="B47" s="197"/>
      <c r="C47" s="74" t="str">
        <f>IF(A46&gt;0,IF(VLOOKUP(A46,seznam!$A$2:$C$153,2)&gt;0,VLOOKUP(A46,seznam!$A$2:$C$153,2),"------"),"------")</f>
        <v>Zuck Adam</v>
      </c>
      <c r="D47" s="208"/>
      <c r="E47" s="208"/>
      <c r="F47" s="209"/>
      <c r="G47" s="203"/>
      <c r="H47" s="199"/>
      <c r="I47" s="201"/>
      <c r="J47" s="203"/>
      <c r="K47" s="199"/>
      <c r="L47" s="201"/>
      <c r="M47" s="203"/>
      <c r="N47" s="199"/>
      <c r="O47" s="211"/>
      <c r="P47" s="213"/>
      <c r="Q47" s="199"/>
      <c r="R47" s="201"/>
      <c r="S47" s="228"/>
      <c r="T47" s="259"/>
      <c r="U47" s="254"/>
      <c r="V47" s="75">
        <v>2</v>
      </c>
      <c r="W47" s="5" t="str">
        <f>C49</f>
        <v>Klusáček Ben</v>
      </c>
      <c r="X47" s="8" t="s">
        <v>10</v>
      </c>
      <c r="Y47" s="76" t="str">
        <f>C51</f>
        <v>Zouharová Zuzana</v>
      </c>
      <c r="Z47" s="77" t="s">
        <v>219</v>
      </c>
      <c r="AA47" s="78" t="s">
        <v>219</v>
      </c>
      <c r="AB47" s="78" t="s">
        <v>221</v>
      </c>
      <c r="AC47" s="78"/>
      <c r="AD47" s="79"/>
      <c r="AE47" s="73">
        <f t="shared" si="32"/>
        <v>3</v>
      </c>
      <c r="AF47" s="13" t="s">
        <v>7</v>
      </c>
      <c r="AG47" s="12">
        <f t="shared" si="33"/>
        <v>0</v>
      </c>
      <c r="AH47" s="115"/>
      <c r="AI47" t="str">
        <f>IF(OR( AND(A66=AJ47,A68=AK47 ),  AND(A68=AJ47,A66=AK47) ),"a",    IF(OR( AND(A76=AJ47,A78=AK47 ),  AND(A78=AJ47,A76=AK47) ),"b",  ""))</f>
        <v>a</v>
      </c>
      <c r="AJ47">
        <f>IF(ISBLANK(U48), A48,0)</f>
        <v>12</v>
      </c>
      <c r="AK47">
        <f>IF(ISBLANK(U50), A50,0)</f>
        <v>9</v>
      </c>
      <c r="AO47" s="274"/>
      <c r="AP47" s="100">
        <f>IF(OR(VALUE($AJ47)=0,VALUE($AK47)=0), "0",IF(LEN(Z47)&gt;0,IF(MID(Z47,1,1)&lt;&gt;"-",IF(MOD(ABS(Z47),100)&gt;9,MOD(ABS(Z47),100)+2,11),MOD(ABS(Z47),100)),0)+IF(LEN(AA47)&gt;0,IF(MID(AA47,1,1)&lt;&gt;"-",IF(MOD(ABS(AA47),100)&gt;9,MOD(ABS(AA47),100)+2,11),MOD(ABS(AA47),100)),0)+IF(LEN(AB47)&gt;0,IF(MID(AB47,1,1)&lt;&gt;"-",IF(MOD(ABS(AB47),100)&gt;9,MOD(ABS(AB47),100)+2,11),MOD(ABS(AB47),100)),0)+IF(LEN(AC47)&gt;0,IF(MID(AC47,1,1)&lt;&gt;"-",IF(MOD(ABS(AC47),100)&gt;9,MOD(ABS(AC47),100)+2,11),MOD(ABS(AC47),100)),0)+IF(LEN(AD47)&gt;0,IF(MID(AD47,1,1)&lt;&gt;"-",IF(MOD(ABS(AD47),100)&gt;9,MOD(ABS(AD47),100)+2,11),MOD(ABS(AD47),100)),0))</f>
        <v>33</v>
      </c>
      <c r="AQ47" s="99">
        <f>IF(OR(VALUE($AJ47)=0,VALUE($AK47)=0), "0",IF(LEN(Z47)&gt;0,IF(MID(Z47,1,1)&lt;&gt;"-",MOD(Z47,100),IF(MOD(ABS(Z47),100)&gt;9,MOD(ABS(Z47),100)+2,11)),0)+IF(LEN(AA47)&gt;0,IF(MID(AA47,1,1)&lt;&gt;"-",MOD(AA47,100),IF(MOD(ABS(AA47),100)&gt;9,MOD(ABS(AA47),100)+2,11)),0)+IF(LEN(AB47)&gt;0,IF(MID(AB47,1,1)&lt;&gt;"-",MOD(AB47,100),IF(MOD(ABS(AB47),100)&gt;9,MOD(ABS(AB47),100)+2,11)),0)+IF(LEN(AC47)&gt;0,IF(MID(AC47,1,1)&lt;&gt;"-",MOD(AC47,100),IF(MOD(ABS(AC47),100)&gt;9,MOD(ABS(AC47),100)+2,11)),0)+IF(LEN(AD47)&gt;0,IF(MID(AD47,1,1)&lt;&gt;"-",MOD(AD47,100),IF(MOD(ABS(AD47),100)&gt;9,MOD(ABS(AD47),100)+2,11)),0))</f>
        <v>25</v>
      </c>
      <c r="AR47" s="145">
        <f t="shared" ref="AR47:AR51" si="34">AP47-AQ47</f>
        <v>8</v>
      </c>
    </row>
    <row r="48" spans="1:46" ht="13.5" thickBot="1">
      <c r="A48" s="195">
        <v>12</v>
      </c>
      <c r="B48" s="196">
        <v>2</v>
      </c>
      <c r="C48" s="67" t="str">
        <f>IF(A48&gt;0,IF(VLOOKUP(A48,seznam!$A$2:$C$153,3)&gt;0,VLOOKUP(A48,seznam!$A$2:$C$153,3),"------"),"------")</f>
        <v>Boskovice</v>
      </c>
      <c r="D48" s="198">
        <f>I46</f>
        <v>3</v>
      </c>
      <c r="E48" s="198" t="str">
        <f>H46</f>
        <v>:</v>
      </c>
      <c r="F48" s="200">
        <f>G46</f>
        <v>0</v>
      </c>
      <c r="G48" s="204"/>
      <c r="H48" s="205"/>
      <c r="I48" s="206"/>
      <c r="J48" s="202">
        <f>AE47</f>
        <v>3</v>
      </c>
      <c r="K48" s="198" t="str">
        <f>AF47</f>
        <v>:</v>
      </c>
      <c r="L48" s="200">
        <f>AG47</f>
        <v>0</v>
      </c>
      <c r="M48" s="202">
        <f>AE50</f>
        <v>3</v>
      </c>
      <c r="N48" s="198" t="str">
        <f>AF50</f>
        <v>:</v>
      </c>
      <c r="O48" s="210">
        <f>AG50</f>
        <v>0</v>
      </c>
      <c r="P48" s="212">
        <f>D48+J48+M48</f>
        <v>9</v>
      </c>
      <c r="Q48" s="198" t="s">
        <v>7</v>
      </c>
      <c r="R48" s="200">
        <f>F48+L48+O48</f>
        <v>0</v>
      </c>
      <c r="S48" s="224">
        <f>IF(D48&gt;F48,2,IF(AND(D48&lt;F48,E48=":"),1,0))+IF(J48&gt;L48,2,IF(AND(J48&lt;L48,K48=":"),1,0))+IF(M48&gt;O48,2,IF(AND(M48&lt;O48,N48=":"),1,0))</f>
        <v>6</v>
      </c>
      <c r="T48" s="261">
        <v>1</v>
      </c>
      <c r="U48" s="254"/>
      <c r="V48" s="75">
        <v>3</v>
      </c>
      <c r="W48" s="5" t="str">
        <f>C53</f>
        <v>Řehoř Robin</v>
      </c>
      <c r="X48" s="9" t="s">
        <v>10</v>
      </c>
      <c r="Y48" s="76" t="str">
        <f>C51</f>
        <v>Zouharová Zuzana</v>
      </c>
      <c r="Z48" s="77" t="s">
        <v>222</v>
      </c>
      <c r="AA48" s="78" t="s">
        <v>221</v>
      </c>
      <c r="AB48" s="78" t="s">
        <v>224</v>
      </c>
      <c r="AC48" s="78" t="s">
        <v>222</v>
      </c>
      <c r="AD48" s="79" t="s">
        <v>223</v>
      </c>
      <c r="AE48" s="73">
        <f t="shared" si="32"/>
        <v>2</v>
      </c>
      <c r="AF48" s="13" t="s">
        <v>7</v>
      </c>
      <c r="AG48" s="12">
        <f t="shared" si="33"/>
        <v>3</v>
      </c>
      <c r="AH48" s="115"/>
      <c r="AI48" t="str">
        <f>IF(OR( AND(A66=AJ48,A68=AK48 ),  AND(A68=AJ48,A66=AK48) ),"a",    IF(OR( AND(A76=AJ48,A78=AK48 ),  AND(A78=AJ48,A76=AK48) ),"b",  ""))</f>
        <v/>
      </c>
      <c r="AJ48">
        <f>IF(ISBLANK(U52), A52,0)</f>
        <v>16</v>
      </c>
      <c r="AK48">
        <f>IF(ISBLANK(U50), A50,0)</f>
        <v>9</v>
      </c>
      <c r="AO48" s="273">
        <f t="shared" ref="AO48" si="35">IF($S48=0,"", IF(COUNTIF($S$46:$S$52,$S48)&gt;1, "",  _xlfn.RANK.EQ($S48,$S$46:$S$52,0)  ))</f>
        <v>1</v>
      </c>
      <c r="AP48" s="100">
        <f>IF(OR(VALUE($AJ48)=0,VALUE($AK48)=0), "0",IF(LEN(Z48)&gt;0,IF(MID(Z48,1,1)&lt;&gt;"-",IF(MOD(ABS(Z48),100)&gt;9,MOD(ABS(Z48),100)+2,11),MOD(ABS(Z48),100)),0)+IF(LEN(AA48)&gt;0,IF(MID(AA48,1,1)&lt;&gt;"-",IF(MOD(ABS(AA48),100)&gt;9,MOD(ABS(AA48),100)+2,11),MOD(ABS(AA48),100)),0)+IF(LEN(AB48)&gt;0,IF(MID(AB48,1,1)&lt;&gt;"-",IF(MOD(ABS(AB48),100)&gt;9,MOD(ABS(AB48),100)+2,11),MOD(ABS(AB48),100)),0)+IF(LEN(AC48)&gt;0,IF(MID(AC48,1,1)&lt;&gt;"-",IF(MOD(ABS(AC48),100)&gt;9,MOD(ABS(AC48),100)+2,11),MOD(ABS(AC48),100)),0)+IF(LEN(AD48)&gt;0,IF(MID(AD48,1,1)&lt;&gt;"-",IF(MOD(ABS(AD48),100)&gt;9,MOD(ABS(AD48),100)+2,11),MOD(ABS(AD48),100)),0))</f>
        <v>45</v>
      </c>
      <c r="AQ48" s="99">
        <f t="shared" ref="AQ48:AQ51" si="36">IF(OR(VALUE($AJ48)=0,VALUE($AK48)=0), "0",IF(LEN(Z48)&gt;0,IF(MID(Z48,1,1)&lt;&gt;"-",MOD(Z48,100),IF(MOD(ABS(Z48),100)&gt;9,MOD(ABS(Z48),100)+2,11)),0)+IF(LEN(AA48)&gt;0,IF(MID(AA48,1,1)&lt;&gt;"-",MOD(AA48,100),IF(MOD(ABS(AA48),100)&gt;9,MOD(ABS(AA48),100)+2,11)),0)+IF(LEN(AB48)&gt;0,IF(MID(AB48,1,1)&lt;&gt;"-",MOD(AB48,100),IF(MOD(ABS(AB48),100)&gt;9,MOD(ABS(AB48),100)+2,11)),0)+IF(LEN(AC48)&gt;0,IF(MID(AC48,1,1)&lt;&gt;"-",MOD(AC48,100),IF(MOD(ABS(AC48),100)&gt;9,MOD(ABS(AC48),100)+2,11)),0)+IF(LEN(AD48)&gt;0,IF(MID(AD48,1,1)&lt;&gt;"-",MOD(AD48,100),IF(MOD(ABS(AD48),100)&gt;9,MOD(ABS(AD48),100)+2,11)),0))</f>
        <v>48</v>
      </c>
      <c r="AR48" s="145">
        <f t="shared" si="34"/>
        <v>-3</v>
      </c>
      <c r="AS48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39</v>
      </c>
      <c r="AT48" t="str">
        <f>IF($A48&gt;0,IF(VLOOKUP($A48,seznam!$A$2:$C$153,2)&gt;0,VLOOKUP($A48,seznam!$A$2:$C$153,2),"------"),"------")</f>
        <v>Klusáček Ben</v>
      </c>
    </row>
    <row r="49" spans="1:46" ht="13.5" thickBot="1">
      <c r="A49" s="195"/>
      <c r="B49" s="197"/>
      <c r="C49" s="74" t="str">
        <f>IF(A48&gt;0,IF(VLOOKUP(A48,seznam!$A$2:$C$153,2)&gt;0,VLOOKUP(A48,seznam!$A$2:$C$153,2),"------"),"------")</f>
        <v>Klusáček Ben</v>
      </c>
      <c r="D49" s="199"/>
      <c r="E49" s="199"/>
      <c r="F49" s="201"/>
      <c r="G49" s="207"/>
      <c r="H49" s="208"/>
      <c r="I49" s="209"/>
      <c r="J49" s="203"/>
      <c r="K49" s="199"/>
      <c r="L49" s="201"/>
      <c r="M49" s="203"/>
      <c r="N49" s="199"/>
      <c r="O49" s="211"/>
      <c r="P49" s="232"/>
      <c r="Q49" s="233"/>
      <c r="R49" s="234"/>
      <c r="S49" s="228"/>
      <c r="T49" s="259"/>
      <c r="U49" s="254"/>
      <c r="V49" s="75">
        <v>4</v>
      </c>
      <c r="W49" s="5" t="str">
        <f>C47</f>
        <v>Zuck Adam</v>
      </c>
      <c r="X49" s="8" t="s">
        <v>10</v>
      </c>
      <c r="Y49" s="76" t="str">
        <f>C49</f>
        <v>Klusáček Ben</v>
      </c>
      <c r="Z49" s="77" t="s">
        <v>217</v>
      </c>
      <c r="AA49" s="78" t="s">
        <v>225</v>
      </c>
      <c r="AB49" s="78" t="s">
        <v>257</v>
      </c>
      <c r="AC49" s="78"/>
      <c r="AD49" s="79"/>
      <c r="AE49" s="73">
        <f t="shared" si="32"/>
        <v>0</v>
      </c>
      <c r="AF49" s="13" t="s">
        <v>7</v>
      </c>
      <c r="AG49" s="12">
        <f t="shared" si="33"/>
        <v>3</v>
      </c>
      <c r="AH49" s="115"/>
      <c r="AI49" t="str">
        <f>IF(OR( AND(A66=AJ49,A68=AK49 ),  AND(A68=AJ49,A66=AK49) ),"a",    IF(OR( AND(A76=AJ49,A78=AK49 ),  AND(A78=AJ49,A76=AK49) ),"b",  ""))</f>
        <v/>
      </c>
      <c r="AJ49">
        <f>IF(ISBLANK(U46), A46,0)</f>
        <v>7</v>
      </c>
      <c r="AK49">
        <f>IF(ISBLANK(U48), A48,0)</f>
        <v>12</v>
      </c>
      <c r="AO49" s="274"/>
      <c r="AP49" s="100">
        <f t="shared" ref="AP49:AP51" si="37">IF(OR(VALUE($AJ49)=0,VALUE($AK49)=0), "0",IF(LEN(Z49)&gt;0,IF(MID(Z49,1,1)&lt;&gt;"-",IF(MOD(ABS(Z49),100)&gt;9,MOD(ABS(Z49),100)+2,11),MOD(ABS(Z49),100)),0)+IF(LEN(AA49)&gt;0,IF(MID(AA49,1,1)&lt;&gt;"-",IF(MOD(ABS(AA49),100)&gt;9,MOD(ABS(AA49),100)+2,11),MOD(ABS(AA49),100)),0)+IF(LEN(AB49)&gt;0,IF(MID(AB49,1,1)&lt;&gt;"-",IF(MOD(ABS(AB49),100)&gt;9,MOD(ABS(AB49),100)+2,11),MOD(ABS(AB49),100)),0)+IF(LEN(AC49)&gt;0,IF(MID(AC49,1,1)&lt;&gt;"-",IF(MOD(ABS(AC49),100)&gt;9,MOD(ABS(AC49),100)+2,11),MOD(ABS(AC49),100)),0)+IF(LEN(AD49)&gt;0,IF(MID(AD49,1,1)&lt;&gt;"-",IF(MOD(ABS(AD49),100)&gt;9,MOD(ABS(AD49),100)+2,11),MOD(ABS(AD49),100)),0))</f>
        <v>17</v>
      </c>
      <c r="AQ49" s="99">
        <f t="shared" si="36"/>
        <v>33</v>
      </c>
      <c r="AR49" s="145">
        <f t="shared" si="34"/>
        <v>-16</v>
      </c>
    </row>
    <row r="50" spans="1:46" ht="13.5" thickBot="1">
      <c r="A50" s="195">
        <v>9</v>
      </c>
      <c r="B50" s="196">
        <v>3</v>
      </c>
      <c r="C50" s="67" t="str">
        <f>IF(A50&gt;0,IF(VLOOKUP(A50,seznam!$A$2:$C$153,3)&gt;0,VLOOKUP(A50,seznam!$A$2:$C$153,3),"------"),"------")</f>
        <v>Blansko</v>
      </c>
      <c r="D50" s="198">
        <f>L46</f>
        <v>3</v>
      </c>
      <c r="E50" s="198" t="str">
        <f>K46</f>
        <v>:</v>
      </c>
      <c r="F50" s="200">
        <f>J46</f>
        <v>0</v>
      </c>
      <c r="G50" s="202">
        <f>L48</f>
        <v>0</v>
      </c>
      <c r="H50" s="198" t="str">
        <f>K48</f>
        <v>:</v>
      </c>
      <c r="I50" s="200">
        <f>J48</f>
        <v>3</v>
      </c>
      <c r="J50" s="204"/>
      <c r="K50" s="205"/>
      <c r="L50" s="206"/>
      <c r="M50" s="202">
        <f>AG48</f>
        <v>3</v>
      </c>
      <c r="N50" s="198" t="str">
        <f>AF48</f>
        <v>:</v>
      </c>
      <c r="O50" s="210">
        <f>AE48</f>
        <v>2</v>
      </c>
      <c r="P50" s="212">
        <f>D50+G50+M50</f>
        <v>6</v>
      </c>
      <c r="Q50" s="198" t="s">
        <v>7</v>
      </c>
      <c r="R50" s="200">
        <f>F50+I50+O50</f>
        <v>5</v>
      </c>
      <c r="S50" s="224">
        <f>IF(D50&gt;F50,2,IF(AND(D50&lt;F50,E50=":"),1,0))+IF(G50&gt;I50,2,IF(AND(G50&lt;I50,H50=":"),1,0))+IF(M50&gt;O50,2,IF(AND(M50&lt;O50,N50=":"),1,0))</f>
        <v>5</v>
      </c>
      <c r="T50" s="258">
        <v>2</v>
      </c>
      <c r="U50" s="254"/>
      <c r="V50" s="75">
        <v>5</v>
      </c>
      <c r="W50" s="5" t="str">
        <f>C49</f>
        <v>Klusáček Ben</v>
      </c>
      <c r="X50" s="8" t="s">
        <v>10</v>
      </c>
      <c r="Y50" s="76" t="str">
        <f>C53</f>
        <v>Řehoř Robin</v>
      </c>
      <c r="Z50" s="77" t="s">
        <v>220</v>
      </c>
      <c r="AA50" s="78" t="s">
        <v>144</v>
      </c>
      <c r="AB50" s="78" t="s">
        <v>224</v>
      </c>
      <c r="AC50" s="78"/>
      <c r="AD50" s="79"/>
      <c r="AE50" s="73">
        <f>IF(OR(VALUE($AJ50)=0,VALUE($AK50)=0), "0",IF(AND(LEN(Z50)&gt;0,MID(Z50,1,1)&lt;&gt;"-"),"1","0")+IF(AND(LEN(AA50)&gt;0,MID(AA50,1,1)&lt;&gt;"-"),"1","0")+IF(AND(LEN(AB50)&gt;0,MID(AB50,1,1)&lt;&gt;"-"),"1","0")+IF(AND(LEN(AC50)&gt;0,MID(AC50,1,1)&lt;&gt;"-"),"1","0")+IF(AND(LEN(AD50)&gt;0,MID(AD50,1,1)&lt;&gt;"-"),"1","0"))</f>
        <v>3</v>
      </c>
      <c r="AF50" s="13" t="s">
        <v>7</v>
      </c>
      <c r="AG50" s="12">
        <f>IF(OR(VALUE($AJ50)=0,VALUE($AK50)=0), "0",IF(AND(LEN(Z50)&gt;0,MID(Z50,1,1)="-"),"1","0")+IF(AND(LEN(AA50)&gt;0,MID(AA50,1,1)="-"),"1","0")+IF(AND(LEN(AB50)&gt;0,MID(AB50,1,1)="-"),"1","0")+IF(AND(LEN(AC50)&gt;0,MID(AC50,1,1)="-"),"1","0")+IF(AND(LEN(AD50)&gt;0,MID(AD50,1,1)="-"),"1","0"))</f>
        <v>0</v>
      </c>
      <c r="AH50" s="115"/>
      <c r="AI50" t="str">
        <f>IF(OR( AND(A66=AJ50,A68=AK50 ),  AND(A68=AJ50,A66=AK50) ),"a",    IF(OR( AND(A76=AJ50,A78=AK50 ),  AND(A78=AJ50,A76=AK50) ),"b",  ""))</f>
        <v/>
      </c>
      <c r="AJ50">
        <f>IF(ISBLANK(U48), A48,0)</f>
        <v>12</v>
      </c>
      <c r="AK50">
        <f>IF(ISBLANK(U52), A52,0)</f>
        <v>16</v>
      </c>
      <c r="AO50" s="273">
        <f t="shared" ref="AO50" si="38">IF($S50=0,"", IF(COUNTIF($S$46:$S$52,$S50)&gt;1, "",  _xlfn.RANK.EQ($S50,$S$46:$S$52,0)  ))</f>
        <v>2</v>
      </c>
      <c r="AP50" s="100">
        <f>IF(OR(VALUE($AJ50)=0,VALUE($AK50)=0), "0",IF(LEN(Z50)&gt;0,IF(MID(Z50,1,1)&lt;&gt;"-",IF(MOD(ABS(Z50),100)&gt;9,MOD(ABS(Z50),100)+2,11),MOD(ABS(Z50),100)),0)+IF(LEN(AA50)&gt;0,IF(MID(AA50,1,1)&lt;&gt;"-",IF(MOD(ABS(AA50),100)&gt;9,MOD(ABS(AA50),100)+2,11),MOD(ABS(AA50),100)),0)+IF(LEN(AB50)&gt;0,IF(MID(AB50,1,1)&lt;&gt;"-",IF(MOD(ABS(AB50),100)&gt;9,MOD(ABS(AB50),100)+2,11),MOD(ABS(AB50),100)),0)+IF(LEN(AC50)&gt;0,IF(MID(AC50,1,1)&lt;&gt;"-",IF(MOD(ABS(AC50),100)&gt;9,MOD(ABS(AC50),100)+2,11),MOD(ABS(AC50),100)),0)+IF(LEN(AD50)&gt;0,IF(MID(AD50,1,1)&lt;&gt;"-",IF(MOD(ABS(AD50),100)&gt;9,MOD(ABS(AD50),100)+2,11),MOD(ABS(AD50),100)),0))</f>
        <v>33</v>
      </c>
      <c r="AQ50" s="99">
        <f>IF(OR(VALUE($AJ50)=0,VALUE($AK50)=0), "0",IF(LEN(Z50)&gt;0,IF(MID(Z50,1,1)&lt;&gt;"-",MOD(Z50,100),IF(MOD(ABS(Z50),100)&gt;9,MOD(ABS(Z50),100)+2,11)),0)+IF(LEN(AA50)&gt;0,IF(MID(AA50,1,1)&lt;&gt;"-",MOD(AA50,100),IF(MOD(ABS(AA50),100)&gt;9,MOD(ABS(AA50),100)+2,11)),0)+IF(LEN(AB50)&gt;0,IF(MID(AB50,1,1)&lt;&gt;"-",MOD(AB50,100),IF(MOD(ABS(AB50),100)&gt;9,MOD(ABS(AB50),100)+2,11)),0)+IF(LEN(AC50)&gt;0,IF(MID(AC50,1,1)&lt;&gt;"-",MOD(AC50,100),IF(MOD(ABS(AC50),100)&gt;9,MOD(ABS(AC50),100)+2,11)),0)+IF(LEN(AD50)&gt;0,IF(MID(AD50,1,1)&lt;&gt;"-",MOD(AD50,100),IF(MOD(ABS(AD50),100)&gt;9,MOD(ABS(AD50),100)+2,11)),0))</f>
        <v>18</v>
      </c>
      <c r="AR50" s="145">
        <f t="shared" si="34"/>
        <v>15</v>
      </c>
      <c r="AS50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7</v>
      </c>
      <c r="AT50" t="str">
        <f>IF($A50&gt;0,IF(VLOOKUP($A50,seznam!$A$2:$C$153,2)&gt;0,VLOOKUP($A50,seznam!$A$2:$C$153,2),"------"),"------")</f>
        <v>Zouharová Zuzana</v>
      </c>
    </row>
    <row r="51" spans="1:46" ht="13.5" thickBot="1">
      <c r="A51" s="195"/>
      <c r="B51" s="197"/>
      <c r="C51" s="74" t="str">
        <f>IF(A50&gt;0,IF(VLOOKUP(A50,seznam!$A$2:$C$153,2)&gt;0,VLOOKUP(A50,seznam!$A$2:$C$153,2),"------"),"------")</f>
        <v>Zouharová Zuzana</v>
      </c>
      <c r="D51" s="199"/>
      <c r="E51" s="199"/>
      <c r="F51" s="201"/>
      <c r="G51" s="203"/>
      <c r="H51" s="199"/>
      <c r="I51" s="201"/>
      <c r="J51" s="207"/>
      <c r="K51" s="208"/>
      <c r="L51" s="209"/>
      <c r="M51" s="203"/>
      <c r="N51" s="199"/>
      <c r="O51" s="211"/>
      <c r="P51" s="213"/>
      <c r="Q51" s="199"/>
      <c r="R51" s="201"/>
      <c r="S51" s="228"/>
      <c r="T51" s="259"/>
      <c r="U51" s="254"/>
      <c r="V51" s="81">
        <v>6</v>
      </c>
      <c r="W51" s="6" t="str">
        <f>C51</f>
        <v>Zouharová Zuzana</v>
      </c>
      <c r="X51" s="10" t="s">
        <v>10</v>
      </c>
      <c r="Y51" s="82" t="str">
        <f>C47</f>
        <v>Zuck Adam</v>
      </c>
      <c r="Z51" s="83" t="s">
        <v>220</v>
      </c>
      <c r="AA51" s="84" t="s">
        <v>228</v>
      </c>
      <c r="AB51" s="84" t="s">
        <v>220</v>
      </c>
      <c r="AC51" s="84"/>
      <c r="AD51" s="85"/>
      <c r="AE51" s="125">
        <f t="shared" si="32"/>
        <v>3</v>
      </c>
      <c r="AF51" s="15" t="s">
        <v>7</v>
      </c>
      <c r="AG51" s="66">
        <f t="shared" si="33"/>
        <v>0</v>
      </c>
      <c r="AH51" s="115"/>
      <c r="AI51" t="str">
        <f>IF(OR( AND(A66=AJ51,A68=AK51 ),  AND(A68=AJ51,A66=AK51) ),"a",    IF(OR( AND(A76=AJ51,A78=AK51 ),  AND(A78=AJ51,A76=AK51) ),"b",  ""))</f>
        <v/>
      </c>
      <c r="AJ51">
        <f>IF(ISBLANK(U50), A50,0)</f>
        <v>9</v>
      </c>
      <c r="AK51">
        <f>IF(ISBLANK(U46), A46,0)</f>
        <v>7</v>
      </c>
      <c r="AO51" s="274"/>
      <c r="AP51" s="100">
        <f t="shared" si="37"/>
        <v>34</v>
      </c>
      <c r="AQ51" s="99">
        <f t="shared" si="36"/>
        <v>22</v>
      </c>
      <c r="AR51" s="145">
        <f t="shared" si="34"/>
        <v>12</v>
      </c>
    </row>
    <row r="52" spans="1:46">
      <c r="A52" s="195">
        <v>16</v>
      </c>
      <c r="B52" s="196">
        <v>4</v>
      </c>
      <c r="C52" s="67" t="str">
        <f>IF(A52&gt;0,IF(VLOOKUP(A52,seznam!$A$2:$C$153,3)&gt;0,VLOOKUP(A52,seznam!$A$2:$C$153,3),"------"),"------")</f>
        <v>V. Opatovice</v>
      </c>
      <c r="D52" s="198">
        <f>O46</f>
        <v>1</v>
      </c>
      <c r="E52" s="198" t="str">
        <f>N46</f>
        <v>:</v>
      </c>
      <c r="F52" s="200">
        <f>M46</f>
        <v>3</v>
      </c>
      <c r="G52" s="202">
        <f>O48</f>
        <v>0</v>
      </c>
      <c r="H52" s="198" t="str">
        <f>N48</f>
        <v>:</v>
      </c>
      <c r="I52" s="200">
        <f>M48</f>
        <v>3</v>
      </c>
      <c r="J52" s="202">
        <f>O50</f>
        <v>2</v>
      </c>
      <c r="K52" s="198" t="str">
        <f>N50</f>
        <v>:</v>
      </c>
      <c r="L52" s="200">
        <f>M50</f>
        <v>3</v>
      </c>
      <c r="M52" s="204"/>
      <c r="N52" s="205"/>
      <c r="O52" s="219"/>
      <c r="P52" s="212">
        <f>D52+G52+J52</f>
        <v>3</v>
      </c>
      <c r="Q52" s="198" t="s">
        <v>7</v>
      </c>
      <c r="R52" s="200">
        <f>F52+I52+L52</f>
        <v>9</v>
      </c>
      <c r="S52" s="224">
        <f>IF(D52&gt;F52,2,IF(AND(D52&lt;F52,E52=":"),1,0))+IF(G52&gt;I52,2,IF(AND(G52&lt;I52,H52=":"),1,0))+IF(J52&gt;L52,2,IF(AND(J52&lt;L52,K52=":"),1,0))</f>
        <v>3</v>
      </c>
      <c r="T52" s="261">
        <v>4</v>
      </c>
      <c r="U52" s="255"/>
      <c r="AH52" s="115"/>
      <c r="AO52" s="275">
        <f t="shared" ref="AO52" si="39">IF($S52=0,"", IF(COUNTIF($S$46:$S$52,$S52)&gt;1, "",  _xlfn.RANK.EQ($S52,$S$46:$S$52,0)  ))</f>
        <v>4</v>
      </c>
      <c r="AP52" s="97"/>
      <c r="AR52" s="145"/>
      <c r="AS52" s="12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-24</v>
      </c>
      <c r="AT52" t="str">
        <f>IF($A52&gt;0,IF(VLOOKUP($A52,seznam!$A$2:$C$153,2)&gt;0,VLOOKUP($A52,seznam!$A$2:$C$153,2),"------"),"------")</f>
        <v>Řehoř Robin</v>
      </c>
    </row>
    <row r="53" spans="1:46" ht="13.5" thickBot="1">
      <c r="A53" s="214"/>
      <c r="B53" s="215"/>
      <c r="C53" s="88" t="str">
        <f>IF(A52&gt;0,IF(VLOOKUP(A52,seznam!$A$2:$C$153,2)&gt;0,VLOOKUP(A52,seznam!$A$2:$C$153,2),"------"),"------")</f>
        <v>Řehoř Robin</v>
      </c>
      <c r="D53" s="216"/>
      <c r="E53" s="216"/>
      <c r="F53" s="217"/>
      <c r="G53" s="218"/>
      <c r="H53" s="216"/>
      <c r="I53" s="217"/>
      <c r="J53" s="218"/>
      <c r="K53" s="216"/>
      <c r="L53" s="217"/>
      <c r="M53" s="220"/>
      <c r="N53" s="221"/>
      <c r="O53" s="222"/>
      <c r="P53" s="223"/>
      <c r="Q53" s="216"/>
      <c r="R53" s="217"/>
      <c r="S53" s="225"/>
      <c r="T53" s="260"/>
      <c r="U53" s="255"/>
      <c r="AH53" s="115"/>
      <c r="AO53" s="257"/>
      <c r="AP53" s="97"/>
      <c r="AR53" s="145"/>
    </row>
    <row r="54" spans="1:46" ht="13.5" thickBot="1">
      <c r="AH54" s="115"/>
      <c r="AP54" s="97"/>
      <c r="AR54" s="145"/>
    </row>
    <row r="55" spans="1:46" ht="13.5" thickBot="1">
      <c r="A55" s="91" t="s">
        <v>2</v>
      </c>
      <c r="B55" s="235" t="s">
        <v>13</v>
      </c>
      <c r="C55" s="236"/>
      <c r="D55" s="237">
        <v>1</v>
      </c>
      <c r="E55" s="238"/>
      <c r="F55" s="239"/>
      <c r="G55" s="240">
        <v>2</v>
      </c>
      <c r="H55" s="238"/>
      <c r="I55" s="239"/>
      <c r="J55" s="240">
        <v>3</v>
      </c>
      <c r="K55" s="238"/>
      <c r="L55" s="239"/>
      <c r="M55" s="240">
        <v>4</v>
      </c>
      <c r="N55" s="238"/>
      <c r="O55" s="241"/>
      <c r="P55" s="237" t="s">
        <v>4</v>
      </c>
      <c r="Q55" s="242"/>
      <c r="R55" s="243"/>
      <c r="S55" s="101" t="s">
        <v>5</v>
      </c>
      <c r="T55" s="92" t="s">
        <v>6</v>
      </c>
      <c r="AH55" s="115"/>
      <c r="AO55" s="45" t="s">
        <v>6</v>
      </c>
      <c r="AP55" s="97"/>
      <c r="AR55" s="145"/>
    </row>
    <row r="56" spans="1:46" ht="13.5" thickBot="1">
      <c r="A56" s="244">
        <v>8</v>
      </c>
      <c r="B56" s="245">
        <v>1</v>
      </c>
      <c r="C56" s="67" t="str">
        <f>IF(A56&gt;0,IF(VLOOKUP(A56,seznam!$A$2:$C$153,3)&gt;0,VLOOKUP(A56,seznam!$A$2:$C$153,3),"------"),"------")</f>
        <v>Blansko</v>
      </c>
      <c r="D56" s="246"/>
      <c r="E56" s="247"/>
      <c r="F56" s="248"/>
      <c r="G56" s="249">
        <f>AE59</f>
        <v>3</v>
      </c>
      <c r="H56" s="250" t="str">
        <f>AF59</f>
        <v>:</v>
      </c>
      <c r="I56" s="251">
        <f>AG59</f>
        <v>0</v>
      </c>
      <c r="J56" s="249">
        <f>AG61</f>
        <v>1</v>
      </c>
      <c r="K56" s="250" t="str">
        <f>AF61</f>
        <v>:</v>
      </c>
      <c r="L56" s="251">
        <f>AE61</f>
        <v>3</v>
      </c>
      <c r="M56" s="249">
        <f>AE56</f>
        <v>3</v>
      </c>
      <c r="N56" s="250" t="str">
        <f>AF56</f>
        <v>:</v>
      </c>
      <c r="O56" s="252">
        <f>AG56</f>
        <v>2</v>
      </c>
      <c r="P56" s="253">
        <f>G56+J56+M56</f>
        <v>7</v>
      </c>
      <c r="Q56" s="250" t="s">
        <v>7</v>
      </c>
      <c r="R56" s="251">
        <f>I56+L56+O56</f>
        <v>5</v>
      </c>
      <c r="S56" s="230">
        <f>IF(G56&gt;I56,2,IF(AND(G56&lt;I56,H56=":"),1,0))+IF(J56&gt;L56,2,IF(AND(J56&lt;L56,K56=":"),1,0))+IF(M56&gt;O56,2,IF(AND(M56&lt;O56,N56=":"),1,0))</f>
        <v>5</v>
      </c>
      <c r="T56" s="262">
        <v>2</v>
      </c>
      <c r="U56" s="254"/>
      <c r="V56" s="68">
        <v>1</v>
      </c>
      <c r="W56" s="4" t="str">
        <f>C57</f>
        <v>Fousková Jarmila</v>
      </c>
      <c r="X56" s="7" t="s">
        <v>10</v>
      </c>
      <c r="Y56" s="69" t="str">
        <f>C63</f>
        <v>Kotranyi Dan</v>
      </c>
      <c r="Z56" s="70" t="s">
        <v>220</v>
      </c>
      <c r="AA56" s="71" t="s">
        <v>222</v>
      </c>
      <c r="AB56" s="71" t="s">
        <v>227</v>
      </c>
      <c r="AC56" s="71" t="s">
        <v>221</v>
      </c>
      <c r="AD56" s="72" t="s">
        <v>200</v>
      </c>
      <c r="AE56" s="73">
        <f t="shared" ref="AE56:AE61" si="4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3</v>
      </c>
      <c r="AF56" s="11" t="s">
        <v>7</v>
      </c>
      <c r="AG56" s="12">
        <f t="shared" ref="AG56:AG61" si="4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2</v>
      </c>
      <c r="AH56" s="115"/>
      <c r="AI56" t="str">
        <f>IF(OR( AND(A70=AJ56,A72=AK56 ),  AND(A72=AJ56,A70=AK56) ),"a",    IF(OR( AND(A80=AJ56,A82=AK56 ),  AND(A82=AJ56,A80=AK56) ),"b",  ""))</f>
        <v/>
      </c>
      <c r="AJ56">
        <f>IF(ISBLANK(U56), A56,0)</f>
        <v>8</v>
      </c>
      <c r="AK56">
        <f>IF(ISBLANK(U62), A62,0)</f>
        <v>82</v>
      </c>
      <c r="AO56" s="273">
        <f>IF($S56=0,"", IF(COUNTIF($S$56:$S$62,$S56)&gt;1, "",  _xlfn.RANK.EQ($S56,$S$56:$S$62,0)  ))</f>
        <v>2</v>
      </c>
      <c r="AP56" s="100">
        <f>IF(OR(VALUE($AJ56)=0,VALUE($AK56)=0), "0",IF(LEN(Z56)&gt;0,IF(MID(Z56,1,1)&lt;&gt;"-",IF(MOD(ABS(Z56),100)&gt;9,MOD(ABS(Z56),100)+2,11),MOD(ABS(Z56),100)),0)+IF(LEN(AA56)&gt;0,IF(MID(AA56,1,1)&lt;&gt;"-",IF(MOD(ABS(AA56),100)&gt;9,MOD(ABS(AA56),100)+2,11),MOD(ABS(AA56),100)),0)+IF(LEN(AB56)&gt;0,IF(MID(AB56,1,1)&lt;&gt;"-",IF(MOD(ABS(AB56),100)&gt;9,MOD(ABS(AB56),100)+2,11),MOD(ABS(AB56),100)),0)+IF(LEN(AC56)&gt;0,IF(MID(AC56,1,1)&lt;&gt;"-",IF(MOD(ABS(AC56),100)&gt;9,MOD(ABS(AC56),100)+2,11),MOD(ABS(AC56),100)),0)+IF(LEN(AD56)&gt;0,IF(MID(AD56,1,1)&lt;&gt;"-",IF(MOD(ABS(AD56),100)&gt;9,MOD(ABS(AD56),100)+2,11),MOD(ABS(AD56),100)),0))</f>
        <v>45</v>
      </c>
      <c r="AQ56" s="99">
        <f>IF(OR(VALUE($AJ56)=0,VALUE($AK56)=0), "0",IF(LEN(Z56)&gt;0,IF(MID(Z56,1,1)&lt;&gt;"-",MOD(Z56,100),IF(MOD(ABS(Z56),100)&gt;9,MOD(ABS(Z56),100)+2,11)),0)+IF(LEN(AA56)&gt;0,IF(MID(AA56,1,1)&lt;&gt;"-",MOD(AA56,100),IF(MOD(ABS(AA56),100)&gt;9,MOD(ABS(AA56),100)+2,11)),0)+IF(LEN(AB56)&gt;0,IF(MID(AB56,1,1)&lt;&gt;"-",MOD(AB56,100),IF(MOD(ABS(AB56),100)&gt;9,MOD(ABS(AB56),100)+2,11)),0)+IF(LEN(AC56)&gt;0,IF(MID(AC56,1,1)&lt;&gt;"-",MOD(AC56,100),IF(MOD(ABS(AC56),100)&gt;9,MOD(ABS(AC56),100)+2,11)),0)+IF(LEN(AD56)&gt;0,IF(MID(AD56,1,1)&lt;&gt;"-",MOD(AD56,100),IF(MOD(ABS(AD56),100)&gt;9,MOD(ABS(AD56),100)+2,11)),0))</f>
        <v>40</v>
      </c>
      <c r="AR56" s="145">
        <f>AP56-AQ56</f>
        <v>5</v>
      </c>
      <c r="AS56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3</v>
      </c>
      <c r="AT56" t="str">
        <f>IF($A56&gt;0,IF(VLOOKUP($A56,seznam!$A$2:$C$153,2)&gt;0,VLOOKUP($A56,seznam!$A$2:$C$153,2),"------"),"------")</f>
        <v>Fousková Jarmila</v>
      </c>
    </row>
    <row r="57" spans="1:46" ht="13.5" thickBot="1">
      <c r="A57" s="195"/>
      <c r="B57" s="197"/>
      <c r="C57" s="74" t="str">
        <f>IF(A56&gt;0,IF(VLOOKUP(A56,seznam!$A$2:$C$153,2)&gt;0,VLOOKUP(A56,seznam!$A$2:$C$153,2),"------"),"------")</f>
        <v>Fousková Jarmila</v>
      </c>
      <c r="D57" s="208"/>
      <c r="E57" s="208"/>
      <c r="F57" s="209"/>
      <c r="G57" s="203"/>
      <c r="H57" s="199"/>
      <c r="I57" s="201"/>
      <c r="J57" s="203"/>
      <c r="K57" s="199"/>
      <c r="L57" s="201"/>
      <c r="M57" s="203"/>
      <c r="N57" s="199"/>
      <c r="O57" s="211"/>
      <c r="P57" s="213"/>
      <c r="Q57" s="199"/>
      <c r="R57" s="201"/>
      <c r="S57" s="228"/>
      <c r="T57" s="259"/>
      <c r="U57" s="254"/>
      <c r="V57" s="75">
        <v>2</v>
      </c>
      <c r="W57" s="5" t="str">
        <f>C59</f>
        <v>Kovář Jan</v>
      </c>
      <c r="X57" s="8" t="s">
        <v>10</v>
      </c>
      <c r="Y57" s="76" t="str">
        <f>C61</f>
        <v>Hampl Petr</v>
      </c>
      <c r="Z57" s="77" t="s">
        <v>222</v>
      </c>
      <c r="AA57" s="78" t="s">
        <v>223</v>
      </c>
      <c r="AB57" s="78" t="s">
        <v>254</v>
      </c>
      <c r="AC57" s="78"/>
      <c r="AD57" s="79"/>
      <c r="AE57" s="73">
        <f t="shared" si="40"/>
        <v>0</v>
      </c>
      <c r="AF57" s="13" t="s">
        <v>7</v>
      </c>
      <c r="AG57" s="12">
        <f t="shared" si="41"/>
        <v>3</v>
      </c>
      <c r="AH57" s="115"/>
      <c r="AI57" t="str">
        <f>IF(OR( AND(A70=AJ57,A72=AK57 ),  AND(A72=AJ57,A70=AK57) ),"a",    IF(OR( AND(A80=AJ57,A82=AK57 ),  AND(A82=AJ57,A80=AK57) ),"b",  ""))</f>
        <v/>
      </c>
      <c r="AJ57">
        <f>IF(ISBLANK(U58), A58,0)</f>
        <v>13</v>
      </c>
      <c r="AK57">
        <f>IF(ISBLANK(U60), A60,0)</f>
        <v>11</v>
      </c>
      <c r="AO57" s="274"/>
      <c r="AP57" s="100">
        <f>IF(OR(VALUE($AJ57)=0,VALUE($AK57)=0), "0",IF(LEN(Z57)&gt;0,IF(MID(Z57,1,1)&lt;&gt;"-",IF(MOD(ABS(Z57),100)&gt;9,MOD(ABS(Z57),100)+2,11),MOD(ABS(Z57),100)),0)+IF(LEN(AA57)&gt;0,IF(MID(AA57,1,1)&lt;&gt;"-",IF(MOD(ABS(AA57),100)&gt;9,MOD(ABS(AA57),100)+2,11),MOD(ABS(AA57),100)),0)+IF(LEN(AB57)&gt;0,IF(MID(AB57,1,1)&lt;&gt;"-",IF(MOD(ABS(AB57),100)&gt;9,MOD(ABS(AB57),100)+2,11),MOD(ABS(AB57),100)),0)+IF(LEN(AC57)&gt;0,IF(MID(AC57,1,1)&lt;&gt;"-",IF(MOD(ABS(AC57),100)&gt;9,MOD(ABS(AC57),100)+2,11),MOD(ABS(AC57),100)),0)+IF(LEN(AD57)&gt;0,IF(MID(AD57,1,1)&lt;&gt;"-",IF(MOD(ABS(AD57),100)&gt;9,MOD(ABS(AD57),100)+2,11),MOD(ABS(AD57),100)),0))</f>
        <v>26</v>
      </c>
      <c r="AQ57" s="99">
        <f>IF(OR(VALUE($AJ57)=0,VALUE($AK57)=0), "0",IF(LEN(Z57)&gt;0,IF(MID(Z57,1,1)&lt;&gt;"-",MOD(Z57,100),IF(MOD(ABS(Z57),100)&gt;9,MOD(ABS(Z57),100)+2,11)),0)+IF(LEN(AA57)&gt;0,IF(MID(AA57,1,1)&lt;&gt;"-",MOD(AA57,100),IF(MOD(ABS(AA57),100)&gt;9,MOD(ABS(AA57),100)+2,11)),0)+IF(LEN(AB57)&gt;0,IF(MID(AB57,1,1)&lt;&gt;"-",MOD(AB57,100),IF(MOD(ABS(AB57),100)&gt;9,MOD(ABS(AB57),100)+2,11)),0)+IF(LEN(AC57)&gt;0,IF(MID(AC57,1,1)&lt;&gt;"-",MOD(AC57,100),IF(MOD(ABS(AC57),100)&gt;9,MOD(ABS(AC57),100)+2,11)),0)+IF(LEN(AD57)&gt;0,IF(MID(AD57,1,1)&lt;&gt;"-",MOD(AD57,100),IF(MOD(ABS(AD57),100)&gt;9,MOD(ABS(AD57),100)+2,11)),0))</f>
        <v>35</v>
      </c>
      <c r="AR57" s="145">
        <f t="shared" ref="AR57:AR61" si="42">AP57-AQ57</f>
        <v>-9</v>
      </c>
    </row>
    <row r="58" spans="1:46" ht="13.5" thickBot="1">
      <c r="A58" s="195">
        <v>13</v>
      </c>
      <c r="B58" s="196">
        <v>2</v>
      </c>
      <c r="C58" s="67" t="str">
        <f>IF(A58&gt;0,IF(VLOOKUP(A58,seznam!$A$2:$C$153,3)&gt;0,VLOOKUP(A58,seznam!$A$2:$C$153,3),"------"),"------")</f>
        <v>Bořitov</v>
      </c>
      <c r="D58" s="198">
        <f>I56</f>
        <v>0</v>
      </c>
      <c r="E58" s="198" t="str">
        <f>H56</f>
        <v>:</v>
      </c>
      <c r="F58" s="200">
        <f>G56</f>
        <v>3</v>
      </c>
      <c r="G58" s="204"/>
      <c r="H58" s="205"/>
      <c r="I58" s="206"/>
      <c r="J58" s="202">
        <f>AE57</f>
        <v>0</v>
      </c>
      <c r="K58" s="198" t="str">
        <f>AF57</f>
        <v>:</v>
      </c>
      <c r="L58" s="200">
        <f>AG57</f>
        <v>3</v>
      </c>
      <c r="M58" s="202">
        <f>AE60</f>
        <v>2</v>
      </c>
      <c r="N58" s="198" t="str">
        <f>AF60</f>
        <v>:</v>
      </c>
      <c r="O58" s="210">
        <f>AG60</f>
        <v>3</v>
      </c>
      <c r="P58" s="212">
        <f>D58+J58+M58</f>
        <v>2</v>
      </c>
      <c r="Q58" s="198" t="s">
        <v>7</v>
      </c>
      <c r="R58" s="200">
        <f>F58+L58+O58</f>
        <v>9</v>
      </c>
      <c r="S58" s="224">
        <f>IF(D58&gt;F58,2,IF(AND(D58&lt;F58,E58=":"),1,0))+IF(J58&gt;L58,2,IF(AND(J58&lt;L58,K58=":"),1,0))+IF(M58&gt;O58,2,IF(AND(M58&lt;O58,N58=":"),1,0))</f>
        <v>3</v>
      </c>
      <c r="T58" s="261">
        <v>4</v>
      </c>
      <c r="U58" s="254"/>
      <c r="V58" s="75">
        <v>3</v>
      </c>
      <c r="W58" s="5" t="str">
        <f>C63</f>
        <v>Kotranyi Dan</v>
      </c>
      <c r="X58" s="9" t="s">
        <v>10</v>
      </c>
      <c r="Y58" s="76" t="str">
        <f>C61</f>
        <v>Hampl Petr</v>
      </c>
      <c r="Z58" s="77" t="s">
        <v>219</v>
      </c>
      <c r="AA58" s="78" t="s">
        <v>218</v>
      </c>
      <c r="AB58" s="78" t="s">
        <v>219</v>
      </c>
      <c r="AC58" s="78" t="s">
        <v>218</v>
      </c>
      <c r="AD58" s="79" t="s">
        <v>223</v>
      </c>
      <c r="AE58" s="73">
        <f t="shared" si="40"/>
        <v>2</v>
      </c>
      <c r="AF58" s="13" t="s">
        <v>7</v>
      </c>
      <c r="AG58" s="12">
        <f t="shared" si="41"/>
        <v>3</v>
      </c>
      <c r="AH58" s="115"/>
      <c r="AI58" t="str">
        <f>IF(OR( AND(A70=AJ58,A72=AK58 ),  AND(A72=AJ58,A70=AK58) ),"a",    IF(OR( AND(A80=AJ58,A82=AK58 ),  AND(A82=AJ58,A80=AK58) ),"b",  ""))</f>
        <v/>
      </c>
      <c r="AJ58">
        <f>IF(ISBLANK(U62), A62,0)</f>
        <v>82</v>
      </c>
      <c r="AK58">
        <f>IF(ISBLANK(U60), A60,0)</f>
        <v>11</v>
      </c>
      <c r="AO58" s="273">
        <f t="shared" ref="AO58" si="43">IF($S58=0,"", IF(COUNTIF($S$56:$S$62,$S58)&gt;1, "",  _xlfn.RANK.EQ($S58,$S$56:$S$62,0)  ))</f>
        <v>4</v>
      </c>
      <c r="AP58" s="100">
        <f>IF(OR(VALUE($AJ58)=0,VALUE($AK58)=0), "0",IF(LEN(Z58)&gt;0,IF(MID(Z58,1,1)&lt;&gt;"-",IF(MOD(ABS(Z58),100)&gt;9,MOD(ABS(Z58),100)+2,11),MOD(ABS(Z58),100)),0)+IF(LEN(AA58)&gt;0,IF(MID(AA58,1,1)&lt;&gt;"-",IF(MOD(ABS(AA58),100)&gt;9,MOD(ABS(AA58),100)+2,11),MOD(ABS(AA58),100)),0)+IF(LEN(AB58)&gt;0,IF(MID(AB58,1,1)&lt;&gt;"-",IF(MOD(ABS(AB58),100)&gt;9,MOD(ABS(AB58),100)+2,11),MOD(ABS(AB58),100)),0)+IF(LEN(AC58)&gt;0,IF(MID(AC58,1,1)&lt;&gt;"-",IF(MOD(ABS(AC58),100)&gt;9,MOD(ABS(AC58),100)+2,11),MOD(ABS(AC58),100)),0)+IF(LEN(AD58)&gt;0,IF(MID(AD58,1,1)&lt;&gt;"-",IF(MOD(ABS(AD58),100)&gt;9,MOD(ABS(AD58),100)+2,11),MOD(ABS(AD58),100)),0))</f>
        <v>39</v>
      </c>
      <c r="AQ58" s="99">
        <f t="shared" ref="AQ58:AQ61" si="44">IF(OR(VALUE($AJ58)=0,VALUE($AK58)=0), "0",IF(LEN(Z58)&gt;0,IF(MID(Z58,1,1)&lt;&gt;"-",MOD(Z58,100),IF(MOD(ABS(Z58),100)&gt;9,MOD(ABS(Z58),100)+2,11)),0)+IF(LEN(AA58)&gt;0,IF(MID(AA58,1,1)&lt;&gt;"-",MOD(AA58,100),IF(MOD(ABS(AA58),100)&gt;9,MOD(ABS(AA58),100)+2,11)),0)+IF(LEN(AB58)&gt;0,IF(MID(AB58,1,1)&lt;&gt;"-",MOD(AB58,100),IF(MOD(ABS(AB58),100)&gt;9,MOD(ABS(AB58),100)+2,11)),0)+IF(LEN(AC58)&gt;0,IF(MID(AC58,1,1)&lt;&gt;"-",MOD(AC58,100),IF(MOD(ABS(AC58),100)&gt;9,MOD(ABS(AC58),100)+2,11)),0)+IF(LEN(AD58)&gt;0,IF(MID(AD58,1,1)&lt;&gt;"-",MOD(AD58,100),IF(MOD(ABS(AD58),100)&gt;9,MOD(ABS(AD58),100)+2,11)),0))</f>
        <v>51</v>
      </c>
      <c r="AR58" s="145">
        <f t="shared" si="42"/>
        <v>-12</v>
      </c>
      <c r="AS58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-26</v>
      </c>
      <c r="AT58" t="str">
        <f>IF($A58&gt;0,IF(VLOOKUP($A58,seznam!$A$2:$C$153,2)&gt;0,VLOOKUP($A58,seznam!$A$2:$C$153,2),"------"),"------")</f>
        <v>Kovář Jan</v>
      </c>
    </row>
    <row r="59" spans="1:46" ht="13.5" thickBot="1">
      <c r="A59" s="195"/>
      <c r="B59" s="197"/>
      <c r="C59" s="74" t="str">
        <f>IF(A58&gt;0,IF(VLOOKUP(A58,seznam!$A$2:$C$153,2)&gt;0,VLOOKUP(A58,seznam!$A$2:$C$153,2),"------"),"------")</f>
        <v>Kovář Jan</v>
      </c>
      <c r="D59" s="199"/>
      <c r="E59" s="199"/>
      <c r="F59" s="201"/>
      <c r="G59" s="207"/>
      <c r="H59" s="208"/>
      <c r="I59" s="209"/>
      <c r="J59" s="203"/>
      <c r="K59" s="199"/>
      <c r="L59" s="201"/>
      <c r="M59" s="203"/>
      <c r="N59" s="199"/>
      <c r="O59" s="211"/>
      <c r="P59" s="232"/>
      <c r="Q59" s="233"/>
      <c r="R59" s="234"/>
      <c r="S59" s="228"/>
      <c r="T59" s="259"/>
      <c r="U59" s="254"/>
      <c r="V59" s="75">
        <v>4</v>
      </c>
      <c r="W59" s="5" t="str">
        <f>C57</f>
        <v>Fousková Jarmila</v>
      </c>
      <c r="X59" s="8" t="s">
        <v>10</v>
      </c>
      <c r="Y59" s="76" t="str">
        <f>C59</f>
        <v>Kovář Jan</v>
      </c>
      <c r="Z59" s="77" t="s">
        <v>224</v>
      </c>
      <c r="AA59" s="78" t="s">
        <v>221</v>
      </c>
      <c r="AB59" s="78" t="s">
        <v>262</v>
      </c>
      <c r="AC59" s="78"/>
      <c r="AD59" s="79"/>
      <c r="AE59" s="73">
        <f t="shared" si="40"/>
        <v>3</v>
      </c>
      <c r="AF59" s="13" t="s">
        <v>7</v>
      </c>
      <c r="AG59" s="12">
        <f t="shared" si="41"/>
        <v>0</v>
      </c>
      <c r="AH59" s="115"/>
      <c r="AI59" t="str">
        <f>IF(OR( AND(A70=AJ59,A72=AK59 ),  AND(A72=AJ59,A70=AK59) ),"a",    IF(OR( AND(A80=AJ59,A82=AK59 ),  AND(A82=AJ59,A80=AK59) ),"b",  ""))</f>
        <v/>
      </c>
      <c r="AJ59">
        <f>IF(ISBLANK(U56), A56,0)</f>
        <v>8</v>
      </c>
      <c r="AK59">
        <f>IF(ISBLANK(U58), A58,0)</f>
        <v>13</v>
      </c>
      <c r="AO59" s="274"/>
      <c r="AP59" s="100">
        <f t="shared" ref="AP59:AP61" si="45">IF(OR(VALUE($AJ59)=0,VALUE($AK59)=0), "0",IF(LEN(Z59)&gt;0,IF(MID(Z59,1,1)&lt;&gt;"-",IF(MOD(ABS(Z59),100)&gt;9,MOD(ABS(Z59),100)+2,11),MOD(ABS(Z59),100)),0)+IF(LEN(AA59)&gt;0,IF(MID(AA59,1,1)&lt;&gt;"-",IF(MOD(ABS(AA59),100)&gt;9,MOD(ABS(AA59),100)+2,11),MOD(ABS(AA59),100)),0)+IF(LEN(AB59)&gt;0,IF(MID(AB59,1,1)&lt;&gt;"-",IF(MOD(ABS(AB59),100)&gt;9,MOD(ABS(AB59),100)+2,11),MOD(ABS(AB59),100)),0)+IF(LEN(AC59)&gt;0,IF(MID(AC59,1,1)&lt;&gt;"-",IF(MOD(ABS(AC59),100)&gt;9,MOD(ABS(AC59),100)+2,11),MOD(ABS(AC59),100)),0)+IF(LEN(AD59)&gt;0,IF(MID(AD59,1,1)&lt;&gt;"-",IF(MOD(ABS(AD59),100)&gt;9,MOD(ABS(AD59),100)+2,11),MOD(ABS(AD59),100)),0))</f>
        <v>36</v>
      </c>
      <c r="AQ59" s="99">
        <f t="shared" si="44"/>
        <v>27</v>
      </c>
      <c r="AR59" s="145">
        <f t="shared" si="42"/>
        <v>9</v>
      </c>
    </row>
    <row r="60" spans="1:46" ht="13.5" thickBot="1">
      <c r="A60" s="195">
        <v>11</v>
      </c>
      <c r="B60" s="196">
        <v>3</v>
      </c>
      <c r="C60" s="67" t="str">
        <f>IF(A60&gt;0,IF(VLOOKUP(A60,seznam!$A$2:$C$153,3)&gt;0,VLOOKUP(A60,seznam!$A$2:$C$153,3),"------"),"------")</f>
        <v>Blansko</v>
      </c>
      <c r="D60" s="198">
        <f>L56</f>
        <v>3</v>
      </c>
      <c r="E60" s="198" t="str">
        <f>K56</f>
        <v>:</v>
      </c>
      <c r="F60" s="200">
        <f>J56</f>
        <v>1</v>
      </c>
      <c r="G60" s="202">
        <f>L58</f>
        <v>3</v>
      </c>
      <c r="H60" s="198" t="str">
        <f>K58</f>
        <v>:</v>
      </c>
      <c r="I60" s="200">
        <f>J58</f>
        <v>0</v>
      </c>
      <c r="J60" s="204"/>
      <c r="K60" s="205"/>
      <c r="L60" s="206"/>
      <c r="M60" s="202">
        <f>AG58</f>
        <v>3</v>
      </c>
      <c r="N60" s="198" t="str">
        <f>AF58</f>
        <v>:</v>
      </c>
      <c r="O60" s="210">
        <f>AE58</f>
        <v>2</v>
      </c>
      <c r="P60" s="212">
        <f>D60+G60+M60</f>
        <v>9</v>
      </c>
      <c r="Q60" s="198" t="s">
        <v>7</v>
      </c>
      <c r="R60" s="200">
        <f>F60+I60+O60</f>
        <v>3</v>
      </c>
      <c r="S60" s="224">
        <f>IF(D60&gt;F60,2,IF(AND(D60&lt;F60,E60=":"),1,0))+IF(G60&gt;I60,2,IF(AND(G60&lt;I60,H60=":"),1,0))+IF(M60&gt;O60,2,IF(AND(M60&lt;O60,N60=":"),1,0))</f>
        <v>6</v>
      </c>
      <c r="T60" s="258">
        <v>1</v>
      </c>
      <c r="U60" s="254"/>
      <c r="V60" s="75">
        <v>5</v>
      </c>
      <c r="W60" s="5" t="str">
        <f>C59</f>
        <v>Kovář Jan</v>
      </c>
      <c r="X60" s="8" t="s">
        <v>10</v>
      </c>
      <c r="Y60" s="76" t="str">
        <f>C63</f>
        <v>Kotranyi Dan</v>
      </c>
      <c r="Z60" s="77" t="s">
        <v>262</v>
      </c>
      <c r="AA60" s="78" t="s">
        <v>222</v>
      </c>
      <c r="AB60" s="78" t="s">
        <v>218</v>
      </c>
      <c r="AC60" s="78" t="s">
        <v>219</v>
      </c>
      <c r="AD60" s="79" t="s">
        <v>222</v>
      </c>
      <c r="AE60" s="73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2</v>
      </c>
      <c r="AF60" s="13" t="s">
        <v>7</v>
      </c>
      <c r="AG60" s="12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3</v>
      </c>
      <c r="AH60" s="115"/>
      <c r="AI60" t="str">
        <f>IF(OR( AND(A70=AJ60,A72=AK60 ),  AND(A72=AJ60,A70=AK60) ),"a",    IF(OR( AND(A80=AJ60,A82=AK60 ),  AND(A82=AJ60,A80=AK60) ),"b",  ""))</f>
        <v>b</v>
      </c>
      <c r="AJ60">
        <f>IF(ISBLANK(U58), A58,0)</f>
        <v>13</v>
      </c>
      <c r="AK60">
        <f>IF(ISBLANK(U62), A62,0)</f>
        <v>82</v>
      </c>
      <c r="AO60" s="273">
        <f t="shared" ref="AO60" si="46">IF($S60=0,"", IF(COUNTIF($S$56:$S$62,$S60)&gt;1, "",  _xlfn.RANK.EQ($S60,$S$56:$S$62,0)  ))</f>
        <v>1</v>
      </c>
      <c r="AP60" s="100">
        <f>IF(OR(VALUE($AJ60)=0,VALUE($AK60)=0), "0",IF(LEN(Z60)&gt;0,IF(MID(Z60,1,1)&lt;&gt;"-",IF(MOD(ABS(Z60),100)&gt;9,MOD(ABS(Z60),100)+2,11),MOD(ABS(Z60),100)),0)+IF(LEN(AA60)&gt;0,IF(MID(AA60,1,1)&lt;&gt;"-",IF(MOD(ABS(AA60),100)&gt;9,MOD(ABS(AA60),100)+2,11),MOD(ABS(AA60),100)),0)+IF(LEN(AB60)&gt;0,IF(MID(AB60,1,1)&lt;&gt;"-",IF(MOD(ABS(AB60),100)&gt;9,MOD(ABS(AB60),100)+2,11),MOD(ABS(AB60),100)),0)+IF(LEN(AC60)&gt;0,IF(MID(AC60,1,1)&lt;&gt;"-",IF(MOD(ABS(AC60),100)&gt;9,MOD(ABS(AC60),100)+2,11),MOD(ABS(AC60),100)),0)+IF(LEN(AD60)&gt;0,IF(MID(AD60,1,1)&lt;&gt;"-",IF(MOD(ABS(AD60),100)&gt;9,MOD(ABS(AD60),100)+2,11),MOD(ABS(AD60),100)),0))</f>
        <v>46</v>
      </c>
      <c r="AQ60" s="99">
        <f>IF(OR(VALUE($AJ60)=0,VALUE($AK60)=0), "0",IF(LEN(Z60)&gt;0,IF(MID(Z60,1,1)&lt;&gt;"-",MOD(Z60,100),IF(MOD(ABS(Z60),100)&gt;9,MOD(ABS(Z60),100)+2,11)),0)+IF(LEN(AA60)&gt;0,IF(MID(AA60,1,1)&lt;&gt;"-",MOD(AA60,100),IF(MOD(ABS(AA60),100)&gt;9,MOD(ABS(AA60),100)+2,11)),0)+IF(LEN(AB60)&gt;0,IF(MID(AB60,1,1)&lt;&gt;"-",MOD(AB60,100),IF(MOD(ABS(AB60),100)&gt;9,MOD(ABS(AB60),100)+2,11)),0)+IF(LEN(AC60)&gt;0,IF(MID(AC60,1,1)&lt;&gt;"-",MOD(AC60,100),IF(MOD(ABS(AC60),100)&gt;9,MOD(ABS(AC60),100)+2,11)),0)+IF(LEN(AD60)&gt;0,IF(MID(AD60,1,1)&lt;&gt;"-",MOD(AD60,100),IF(MOD(ABS(AD60),100)&gt;9,MOD(ABS(AD60),100)+2,11)),0))</f>
        <v>54</v>
      </c>
      <c r="AR60" s="145">
        <f t="shared" si="42"/>
        <v>-8</v>
      </c>
      <c r="AS60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32</v>
      </c>
      <c r="AT60" t="str">
        <f>IF($A60&gt;0,IF(VLOOKUP($A60,seznam!$A$2:$C$153,2)&gt;0,VLOOKUP($A60,seznam!$A$2:$C$153,2),"------"),"------")</f>
        <v>Hampl Petr</v>
      </c>
    </row>
    <row r="61" spans="1:46" ht="13.5" thickBot="1">
      <c r="A61" s="195"/>
      <c r="B61" s="197"/>
      <c r="C61" s="74" t="str">
        <f>IF(A60&gt;0,IF(VLOOKUP(A60,seznam!$A$2:$C$153,2)&gt;0,VLOOKUP(A60,seznam!$A$2:$C$153,2),"------"),"------")</f>
        <v>Hampl Petr</v>
      </c>
      <c r="D61" s="199"/>
      <c r="E61" s="199"/>
      <c r="F61" s="201"/>
      <c r="G61" s="203"/>
      <c r="H61" s="199"/>
      <c r="I61" s="201"/>
      <c r="J61" s="207"/>
      <c r="K61" s="208"/>
      <c r="L61" s="209"/>
      <c r="M61" s="203"/>
      <c r="N61" s="199"/>
      <c r="O61" s="211"/>
      <c r="P61" s="213"/>
      <c r="Q61" s="199"/>
      <c r="R61" s="201"/>
      <c r="S61" s="228"/>
      <c r="T61" s="259"/>
      <c r="U61" s="254"/>
      <c r="V61" s="81">
        <v>6</v>
      </c>
      <c r="W61" s="6" t="str">
        <f>C61</f>
        <v>Hampl Petr</v>
      </c>
      <c r="X61" s="10" t="s">
        <v>10</v>
      </c>
      <c r="Y61" s="82" t="str">
        <f>C57</f>
        <v>Fousková Jarmila</v>
      </c>
      <c r="Z61" s="83" t="s">
        <v>222</v>
      </c>
      <c r="AA61" s="84" t="s">
        <v>221</v>
      </c>
      <c r="AB61" s="84" t="s">
        <v>200</v>
      </c>
      <c r="AC61" s="84" t="s">
        <v>221</v>
      </c>
      <c r="AD61" s="85"/>
      <c r="AE61" s="125">
        <f t="shared" si="40"/>
        <v>3</v>
      </c>
      <c r="AF61" s="15" t="s">
        <v>7</v>
      </c>
      <c r="AG61" s="66">
        <f t="shared" si="41"/>
        <v>1</v>
      </c>
      <c r="AH61" s="115"/>
      <c r="AI61" t="str">
        <f>IF(OR( AND(A70=AJ61,A72=AK61 ),  AND(A72=AJ61,A70=AK61) ),"a",    IF(OR( AND(A80=AJ61,A82=AK61 ),  AND(A82=AJ61,A80=AK61) ),"b",  ""))</f>
        <v>a</v>
      </c>
      <c r="AJ61">
        <f>IF(ISBLANK(U60), A60,0)</f>
        <v>11</v>
      </c>
      <c r="AK61">
        <f>IF(ISBLANK(U56), A56,0)</f>
        <v>8</v>
      </c>
      <c r="AO61" s="274"/>
      <c r="AP61" s="100">
        <f t="shared" si="45"/>
        <v>41</v>
      </c>
      <c r="AQ61" s="99">
        <f t="shared" si="44"/>
        <v>30</v>
      </c>
      <c r="AR61" s="145">
        <f t="shared" si="42"/>
        <v>11</v>
      </c>
    </row>
    <row r="62" spans="1:46">
      <c r="A62" s="195">
        <v>82</v>
      </c>
      <c r="B62" s="196">
        <v>4</v>
      </c>
      <c r="C62" s="67" t="str">
        <f>IF(A62&gt;0,IF(VLOOKUP(A62,seznam!$A$2:$C$153,3)&gt;0,VLOOKUP(A62,seznam!$A$2:$C$153,3),"------"),"------")</f>
        <v>Boskovice</v>
      </c>
      <c r="D62" s="198">
        <f>O56</f>
        <v>2</v>
      </c>
      <c r="E62" s="198" t="str">
        <f>N56</f>
        <v>:</v>
      </c>
      <c r="F62" s="200">
        <f>M56</f>
        <v>3</v>
      </c>
      <c r="G62" s="202">
        <f>O58</f>
        <v>3</v>
      </c>
      <c r="H62" s="198" t="str">
        <f>N58</f>
        <v>:</v>
      </c>
      <c r="I62" s="200">
        <f>M58</f>
        <v>2</v>
      </c>
      <c r="J62" s="202">
        <f>O60</f>
        <v>2</v>
      </c>
      <c r="K62" s="198" t="str">
        <f>N60</f>
        <v>:</v>
      </c>
      <c r="L62" s="200">
        <f>M60</f>
        <v>3</v>
      </c>
      <c r="M62" s="204"/>
      <c r="N62" s="205"/>
      <c r="O62" s="219"/>
      <c r="P62" s="212">
        <f>D62+G62+J62</f>
        <v>7</v>
      </c>
      <c r="Q62" s="198" t="s">
        <v>7</v>
      </c>
      <c r="R62" s="200">
        <f>F62+I62+L62</f>
        <v>8</v>
      </c>
      <c r="S62" s="224">
        <f>IF(D62&gt;F62,2,IF(AND(D62&lt;F62,E62=":"),1,0))+IF(G62&gt;I62,2,IF(AND(G62&lt;I62,H62=":"),1,0))+IF(J62&gt;L62,2,IF(AND(J62&lt;L62,K62=":"),1,0))</f>
        <v>4</v>
      </c>
      <c r="T62" s="226">
        <v>3</v>
      </c>
      <c r="U62" s="255"/>
      <c r="AH62" s="115"/>
      <c r="AO62" s="275">
        <f t="shared" ref="AO62" si="47">IF($S62=0,"", IF(COUNTIF($S$56:$S$62,$S62)&gt;1, "",  _xlfn.RANK.EQ($S62,$S$56:$S$62,0)  ))</f>
        <v>3</v>
      </c>
      <c r="AP62" s="97"/>
      <c r="AR62" s="145"/>
      <c r="AS62" s="12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-9</v>
      </c>
      <c r="AT62" t="str">
        <f>IF($A62&gt;0,IF(VLOOKUP($A62,seznam!$A$2:$C$153,2)&gt;0,VLOOKUP($A62,seznam!$A$2:$C$153,2),"------"),"------")</f>
        <v>Kotranyi Dan</v>
      </c>
    </row>
    <row r="63" spans="1:46" ht="13.5" thickBot="1">
      <c r="A63" s="214"/>
      <c r="B63" s="215"/>
      <c r="C63" s="88" t="str">
        <f>IF(A62&gt;0,IF(VLOOKUP(A62,seznam!$A$2:$C$153,2)&gt;0,VLOOKUP(A62,seznam!$A$2:$C$153,2),"------"),"------")</f>
        <v>Kotranyi Dan</v>
      </c>
      <c r="D63" s="216"/>
      <c r="E63" s="216"/>
      <c r="F63" s="217"/>
      <c r="G63" s="218"/>
      <c r="H63" s="216"/>
      <c r="I63" s="217"/>
      <c r="J63" s="218"/>
      <c r="K63" s="216"/>
      <c r="L63" s="217"/>
      <c r="M63" s="220"/>
      <c r="N63" s="221"/>
      <c r="O63" s="222"/>
      <c r="P63" s="223"/>
      <c r="Q63" s="216"/>
      <c r="R63" s="217"/>
      <c r="S63" s="225"/>
      <c r="T63" s="260"/>
      <c r="U63" s="255"/>
      <c r="AH63" s="115"/>
      <c r="AO63" s="257"/>
      <c r="AP63" s="97"/>
      <c r="AR63" s="145"/>
    </row>
    <row r="64" spans="1:46" ht="13.5" thickBot="1">
      <c r="AH64" s="115"/>
      <c r="AP64" s="97"/>
      <c r="AR64" s="145"/>
    </row>
    <row r="65" spans="1:46" ht="13.5" thickBot="1">
      <c r="A65" s="91" t="s">
        <v>2</v>
      </c>
      <c r="B65" s="235" t="s">
        <v>29</v>
      </c>
      <c r="C65" s="236"/>
      <c r="D65" s="237">
        <v>1</v>
      </c>
      <c r="E65" s="238"/>
      <c r="F65" s="239"/>
      <c r="G65" s="240">
        <v>2</v>
      </c>
      <c r="H65" s="238"/>
      <c r="I65" s="239"/>
      <c r="J65" s="240">
        <v>3</v>
      </c>
      <c r="K65" s="238"/>
      <c r="L65" s="239"/>
      <c r="M65" s="240">
        <v>4</v>
      </c>
      <c r="N65" s="238"/>
      <c r="O65" s="241"/>
      <c r="P65" s="237" t="s">
        <v>4</v>
      </c>
      <c r="Q65" s="242"/>
      <c r="R65" s="243"/>
      <c r="S65" s="101" t="s">
        <v>5</v>
      </c>
      <c r="T65" s="92" t="s">
        <v>6</v>
      </c>
      <c r="AH65" s="115"/>
      <c r="AO65" s="45" t="s">
        <v>6</v>
      </c>
      <c r="AP65" s="97"/>
      <c r="AR65" s="145"/>
    </row>
    <row r="66" spans="1:46" ht="12.75" customHeight="1" thickBot="1">
      <c r="A66" s="244">
        <f>IF(ISNA(MATCH(1,T46:T53,0)),, INDEX(A46:A53,MATCH(1,T46:T53,0)))</f>
        <v>12</v>
      </c>
      <c r="B66" s="245">
        <v>1</v>
      </c>
      <c r="C66" s="67" t="str">
        <f>IF(A66&gt;0,IF(VLOOKUP(A66,seznam!$A$2:$C$153,3)&gt;0,VLOOKUP(A66,seznam!$A$2:$C$153,3),"------"),"------")</f>
        <v>Boskovice</v>
      </c>
      <c r="D66" s="246"/>
      <c r="E66" s="247"/>
      <c r="F66" s="248"/>
      <c r="G66" s="249">
        <f>AE69</f>
        <v>3</v>
      </c>
      <c r="H66" s="250" t="str">
        <f>AF69</f>
        <v>:</v>
      </c>
      <c r="I66" s="251">
        <f>AG69</f>
        <v>0</v>
      </c>
      <c r="J66" s="249">
        <f>AG71</f>
        <v>1</v>
      </c>
      <c r="K66" s="250" t="str">
        <f>AF71</f>
        <v>:</v>
      </c>
      <c r="L66" s="251">
        <f>AE71</f>
        <v>3</v>
      </c>
      <c r="M66" s="249">
        <f>AE66</f>
        <v>3</v>
      </c>
      <c r="N66" s="250" t="str">
        <f>AF66</f>
        <v>:</v>
      </c>
      <c r="O66" s="252">
        <f>AG66</f>
        <v>0</v>
      </c>
      <c r="P66" s="253">
        <f>G66+J66+M66</f>
        <v>7</v>
      </c>
      <c r="Q66" s="250" t="s">
        <v>7</v>
      </c>
      <c r="R66" s="251">
        <f>I66+L66+O66</f>
        <v>3</v>
      </c>
      <c r="S66" s="230">
        <f>IF(G66&gt;I66,2,IF(AND(G66&lt;I66,H66=":"),1,0))+IF(J66&gt;L66,2,IF(AND(J66&lt;L66,K66=":"),1,0))+IF(M66&gt;O66,2,IF(AND(M66&lt;O66,N66=":"),1,0))</f>
        <v>5</v>
      </c>
      <c r="T66" s="262">
        <v>10</v>
      </c>
      <c r="U66" s="254"/>
      <c r="V66" s="68">
        <v>1</v>
      </c>
      <c r="W66" s="4" t="str">
        <f>C67</f>
        <v>Klusáček Ben</v>
      </c>
      <c r="X66" s="7" t="s">
        <v>10</v>
      </c>
      <c r="Y66" s="69" t="str">
        <f>C73</f>
        <v>Fousková Jarmila</v>
      </c>
      <c r="Z66" s="70" t="s">
        <v>221</v>
      </c>
      <c r="AA66" s="71" t="s">
        <v>219</v>
      </c>
      <c r="AB66" s="71" t="s">
        <v>228</v>
      </c>
      <c r="AC66" s="71"/>
      <c r="AD66" s="72"/>
      <c r="AE66" s="73">
        <f t="shared" ref="AE66:AE71" si="48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3</v>
      </c>
      <c r="AF66" s="11" t="s">
        <v>7</v>
      </c>
      <c r="AG66" s="12">
        <f t="shared" ref="AG66:AG71" si="49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H66" s="115"/>
      <c r="AJ66">
        <f>IF(ISBLANK(U66), A66,0)</f>
        <v>12</v>
      </c>
      <c r="AK66">
        <f>IF(ISBLANK(U72), A72,0)</f>
        <v>8</v>
      </c>
      <c r="AM66">
        <f>A66</f>
        <v>12</v>
      </c>
      <c r="AN66">
        <f>IF(ISBLANK(  T66),"",T66)</f>
        <v>10</v>
      </c>
      <c r="AO66" s="273">
        <f>IF($S66=0,"", IF(COUNTIF($S$66:$S$72,$S66)&gt;1, "",  _xlfn.RANK.EQ($S66,$S$66:$S$72,0)+($AI$44-1)*8  ))</f>
        <v>10</v>
      </c>
      <c r="AP66" s="100">
        <f>IF(OR(VALUE($AJ66)=0,VALUE($AK66)=0), "0",IF(LEN(Z66)&gt;0,IF(MID(Z66,1,1)&lt;&gt;"-",IF(MOD(ABS(Z66),100)&gt;9,MOD(ABS(Z66),100)+2,11),MOD(ABS(Z66),100)),0)+IF(LEN(AA66)&gt;0,IF(MID(AA66,1,1)&lt;&gt;"-",IF(MOD(ABS(AA66),100)&gt;9,MOD(ABS(AA66),100)+2,11),MOD(ABS(AA66),100)),0)+IF(LEN(AB66)&gt;0,IF(MID(AB66,1,1)&lt;&gt;"-",IF(MOD(ABS(AB66),100)&gt;9,MOD(ABS(AB66),100)+2,11),MOD(ABS(AB66),100)),0)+IF(LEN(AC66)&gt;0,IF(MID(AC66,1,1)&lt;&gt;"-",IF(MOD(ABS(AC66),100)&gt;9,MOD(ABS(AC66),100)+2,11),MOD(ABS(AC66),100)),0)+IF(LEN(AD66)&gt;0,IF(MID(AD66,1,1)&lt;&gt;"-",IF(MOD(ABS(AD66),100)&gt;9,MOD(ABS(AD66),100)+2,11),MOD(ABS(AD66),100)),0))</f>
        <v>34</v>
      </c>
      <c r="AQ66" s="99">
        <f>IF(OR(VALUE($AJ66)=0,VALUE($AK66)=0), "0",IF(LEN(Z66)&gt;0,IF(MID(Z66,1,1)&lt;&gt;"-",MOD(Z66,100),IF(MOD(ABS(Z66),100)&gt;9,MOD(ABS(Z66),100)+2,11)),0)+IF(LEN(AA66)&gt;0,IF(MID(AA66,1,1)&lt;&gt;"-",MOD(AA66,100),IF(MOD(ABS(AA66),100)&gt;9,MOD(ABS(AA66),100)+2,11)),0)+IF(LEN(AB66)&gt;0,IF(MID(AB66,1,1)&lt;&gt;"-",MOD(AB66,100),IF(MOD(ABS(AB66),100)&gt;9,MOD(ABS(AB66),100)+2,11)),0)+IF(LEN(AC66)&gt;0,IF(MID(AC66,1,1)&lt;&gt;"-",MOD(AC66,100),IF(MOD(ABS(AC66),100)&gt;9,MOD(ABS(AC66),100)+2,11)),0)+IF(LEN(AD66)&gt;0,IF(MID(AD66,1,1)&lt;&gt;"-",MOD(AD66,100),IF(MOD(ABS(AD66),100)&gt;9,MOD(ABS(AD66),100)+2,11)),0))</f>
        <v>26</v>
      </c>
      <c r="AR66" s="145">
        <f>AP66-AQ66</f>
        <v>8</v>
      </c>
      <c r="AS66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7</v>
      </c>
      <c r="AT66" t="str">
        <f>IF($A66&gt;0,IF(VLOOKUP($A66,seznam!$A$2:$C$153,2)&gt;0,VLOOKUP($A66,seznam!$A$2:$C$153,2),"------"),"------")</f>
        <v>Klusáček Ben</v>
      </c>
    </row>
    <row r="67" spans="1:46" ht="13.5" customHeight="1" thickBot="1">
      <c r="A67" s="195"/>
      <c r="B67" s="197"/>
      <c r="C67" s="74" t="str">
        <f>IF(A66&gt;0,IF(VLOOKUP(A66,seznam!$A$2:$C$153,2)&gt;0,VLOOKUP(A66,seznam!$A$2:$C$153,2),"------"),"------")</f>
        <v>Klusáček Ben</v>
      </c>
      <c r="D67" s="208"/>
      <c r="E67" s="208"/>
      <c r="F67" s="209"/>
      <c r="G67" s="203"/>
      <c r="H67" s="199"/>
      <c r="I67" s="201"/>
      <c r="J67" s="203"/>
      <c r="K67" s="199"/>
      <c r="L67" s="201"/>
      <c r="M67" s="203"/>
      <c r="N67" s="199"/>
      <c r="O67" s="211"/>
      <c r="P67" s="213"/>
      <c r="Q67" s="199"/>
      <c r="R67" s="201"/>
      <c r="S67" s="228"/>
      <c r="T67" s="259"/>
      <c r="U67" s="254"/>
      <c r="V67" s="75">
        <v>2</v>
      </c>
      <c r="W67" s="5" t="str">
        <f>C69</f>
        <v>Zouharová Zuzana</v>
      </c>
      <c r="X67" s="8" t="s">
        <v>10</v>
      </c>
      <c r="Y67" s="76" t="str">
        <f>C71</f>
        <v>Hampl Petr</v>
      </c>
      <c r="Z67" s="108" t="s">
        <v>256</v>
      </c>
      <c r="AA67" s="109" t="s">
        <v>222</v>
      </c>
      <c r="AB67" s="109" t="s">
        <v>223</v>
      </c>
      <c r="AC67" s="109" t="s">
        <v>223</v>
      </c>
      <c r="AD67" s="110"/>
      <c r="AE67" s="73">
        <f t="shared" si="48"/>
        <v>1</v>
      </c>
      <c r="AF67" s="13" t="s">
        <v>7</v>
      </c>
      <c r="AG67" s="12">
        <f t="shared" si="49"/>
        <v>3</v>
      </c>
      <c r="AH67" s="115"/>
      <c r="AJ67">
        <f>IF(ISBLANK(U68), A68,0)</f>
        <v>9</v>
      </c>
      <c r="AK67">
        <f>IF(ISBLANK(U70), A70,0)</f>
        <v>11</v>
      </c>
      <c r="AO67" s="274"/>
      <c r="AP67" s="100">
        <f>IF(OR(VALUE($AJ67)=0,VALUE($AK67)=0), "0",IF(LEN(Z67)&gt;0,IF(MID(Z67,1,1)&lt;&gt;"-",IF(MOD(ABS(Z67),100)&gt;9,MOD(ABS(Z67),100)+2,11),MOD(ABS(Z67),100)),0)+IF(LEN(AA67)&gt;0,IF(MID(AA67,1,1)&lt;&gt;"-",IF(MOD(ABS(AA67),100)&gt;9,MOD(ABS(AA67),100)+2,11),MOD(ABS(AA67),100)),0)+IF(LEN(AB67)&gt;0,IF(MID(AB67,1,1)&lt;&gt;"-",IF(MOD(ABS(AB67),100)&gt;9,MOD(ABS(AB67),100)+2,11),MOD(ABS(AB67),100)),0)+IF(LEN(AC67)&gt;0,IF(MID(AC67,1,1)&lt;&gt;"-",IF(MOD(ABS(AC67),100)&gt;9,MOD(ABS(AC67),100)+2,11),MOD(ABS(AC67),100)),0)+IF(LEN(AD67)&gt;0,IF(MID(AD67,1,1)&lt;&gt;"-",IF(MOD(ABS(AD67),100)&gt;9,MOD(ABS(AD67),100)+2,11),MOD(ABS(AD67),100)),0))</f>
        <v>35</v>
      </c>
      <c r="AQ67" s="99">
        <f>IF(OR(VALUE($AJ67)=0,VALUE($AK67)=0), "0",IF(LEN(Z67)&gt;0,IF(MID(Z67,1,1)&lt;&gt;"-",MOD(Z67,100),IF(MOD(ABS(Z67),100)&gt;9,MOD(ABS(Z67),100)+2,11)),0)+IF(LEN(AA67)&gt;0,IF(MID(AA67,1,1)&lt;&gt;"-",MOD(AA67,100),IF(MOD(ABS(AA67),100)&gt;9,MOD(ABS(AA67),100)+2,11)),0)+IF(LEN(AB67)&gt;0,IF(MID(AB67,1,1)&lt;&gt;"-",MOD(AB67,100),IF(MOD(ABS(AB67),100)&gt;9,MOD(ABS(AB67),100)+2,11)),0)+IF(LEN(AC67)&gt;0,IF(MID(AC67,1,1)&lt;&gt;"-",MOD(AC67,100),IF(MOD(ABS(AC67),100)&gt;9,MOD(ABS(AC67),100)+2,11)),0)+IF(LEN(AD67)&gt;0,IF(MID(AD67,1,1)&lt;&gt;"-",MOD(AD67,100),IF(MOD(ABS(AD67),100)&gt;9,MOD(ABS(AD67),100)+2,11)),0))</f>
        <v>44</v>
      </c>
      <c r="AR67" s="145">
        <f t="shared" ref="AR67:AR71" si="50">AP67-AQ67</f>
        <v>-9</v>
      </c>
    </row>
    <row r="68" spans="1:46" ht="12.75" customHeight="1" thickBot="1">
      <c r="A68" s="195">
        <f>IF(ISNA(MATCH(2,T46:T53,0)),, INDEX(A46:A53,MATCH(2,T46:T53,0)))</f>
        <v>9</v>
      </c>
      <c r="B68" s="196">
        <v>2</v>
      </c>
      <c r="C68" s="67" t="str">
        <f>IF(A68&gt;0,IF(VLOOKUP(A68,seznam!$A$2:$C$153,3)&gt;0,VLOOKUP(A68,seznam!$A$2:$C$153,3),"------"),"------")</f>
        <v>Blansko</v>
      </c>
      <c r="D68" s="198">
        <f>I66</f>
        <v>0</v>
      </c>
      <c r="E68" s="198" t="str">
        <f>H66</f>
        <v>:</v>
      </c>
      <c r="F68" s="200">
        <f>G66</f>
        <v>3</v>
      </c>
      <c r="G68" s="204"/>
      <c r="H68" s="205"/>
      <c r="I68" s="206"/>
      <c r="J68" s="202">
        <f>AE67</f>
        <v>1</v>
      </c>
      <c r="K68" s="198" t="str">
        <f>AF67</f>
        <v>:</v>
      </c>
      <c r="L68" s="200">
        <f>AG67</f>
        <v>3</v>
      </c>
      <c r="M68" s="202">
        <f>AE70</f>
        <v>3</v>
      </c>
      <c r="N68" s="198" t="str">
        <f>AF70</f>
        <v>:</v>
      </c>
      <c r="O68" s="210">
        <f>AG70</f>
        <v>1</v>
      </c>
      <c r="P68" s="212">
        <f>D68+J68+M68</f>
        <v>4</v>
      </c>
      <c r="Q68" s="198" t="s">
        <v>7</v>
      </c>
      <c r="R68" s="200">
        <f>F68+L68+O68</f>
        <v>7</v>
      </c>
      <c r="S68" s="224">
        <f>IF(D68&gt;F68,2,IF(AND(D68&lt;F68,E68=":"),1,0))+IF(J68&gt;L68,2,IF(AND(J68&lt;L68,K68=":"),1,0))+IF(M68&gt;O68,2,IF(AND(M68&lt;O68,N68=":"),1,0))</f>
        <v>4</v>
      </c>
      <c r="T68" s="261">
        <v>11</v>
      </c>
      <c r="U68" s="254"/>
      <c r="V68" s="75">
        <v>3</v>
      </c>
      <c r="W68" s="5" t="str">
        <f>C73</f>
        <v>Fousková Jarmila</v>
      </c>
      <c r="X68" s="9" t="s">
        <v>10</v>
      </c>
      <c r="Y68" s="76" t="str">
        <f>C71</f>
        <v>Hampl Petr</v>
      </c>
      <c r="Z68" s="70">
        <f>IF(OR(ISNA(MATCH("a",AI56:AI61,0)), ISBLANK( INDEX(Z56:AD61,MATCH("a",AI56:AI61,0),1))  ),  "",   IF(INDEX(AJ56:AK61,MATCH("a",AI56:AI61,0),1)=AJ68,INDEX(Z56:AD61,MATCH("a",AI56:AI61,0),1),-1*INDEX(Z56:AD61,MATCH("a",AI56:AI61,0),1)))</f>
        <v>8</v>
      </c>
      <c r="AA68" s="72">
        <f>IF(OR(ISNA(MATCH("a",AI56:AI61,0)), ISBLANK( INDEX(Z56:AD61,MATCH("a",AI56:AI61,0),2))  ),  "",   IF(INDEX(AJ56:AK61,MATCH("a",AI56:AI61,0),1)=AJ68,INDEX(Z56:AD61,MATCH("a",AI56:AI61,0),2),-1*INDEX(Z56:AD61,MATCH("a",AI56:AI61,0),2)))</f>
        <v>-7</v>
      </c>
      <c r="AB68" s="71">
        <f>IF(OR(ISNA(MATCH("a",AI56:AI61,0)), ISBLANK( INDEX(Z56:AD61,MATCH("a",AI56:AI61,0),3))  ),  "",   IF(INDEX(AJ56:AK61,MATCH("a",AI56:AI61,0),1)=AJ68,INDEX(Z56:AD61,MATCH("a",AI56:AI61,0),3),-1*INDEX(Z56:AD61,MATCH("a",AI56:AI61,0),3)))</f>
        <v>-5</v>
      </c>
      <c r="AC68" s="71">
        <f>IF(OR(ISNA(MATCH("a",AI56:AI61,0)), ISBLANK( INDEX(Z56:AD61,MATCH("a",AI56:AI61,0),4))  ),  "",   IF(INDEX(AJ56:AK61,MATCH("a",AI56:AI61,0),1)=AJ68,INDEX(Z56:AD61,MATCH("a",AI56:AI61,0),4),-1*INDEX(Z56:AD61,MATCH("a",AI56:AI61,0),4)))</f>
        <v>-7</v>
      </c>
      <c r="AD68" s="181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73">
        <f t="shared" si="48"/>
        <v>1</v>
      </c>
      <c r="AF68" s="13" t="s">
        <v>7</v>
      </c>
      <c r="AG68" s="12">
        <f t="shared" si="49"/>
        <v>3</v>
      </c>
      <c r="AH68" s="115"/>
      <c r="AJ68">
        <f>IF(ISBLANK(U72), A72,0)</f>
        <v>8</v>
      </c>
      <c r="AK68">
        <f>IF(ISBLANK(U70), A70,0)</f>
        <v>11</v>
      </c>
      <c r="AM68">
        <f>A68</f>
        <v>9</v>
      </c>
      <c r="AN68">
        <f>IF(ISBLANK(  T68),"",T68)</f>
        <v>11</v>
      </c>
      <c r="AO68" s="273">
        <f t="shared" ref="AO68" si="51">IF($S68=0,"", IF(COUNTIF($S$66:$S$72,$S68)&gt;1, "",  _xlfn.RANK.EQ($S68,$S$66:$S$72,0)+($AI$44-1)*8  ))</f>
        <v>11</v>
      </c>
      <c r="AP68" s="100">
        <f>IF(OR(VALUE($AJ68)=0,VALUE($AK68)=0), "0",IF(LEN(Z68)&gt;0,IF(MID(Z68,1,1)&lt;&gt;"-",IF(MOD(ABS(Z68),100)&gt;9,MOD(ABS(Z68),100)+2,11),MOD(ABS(Z68),100)),0)+IF(LEN(AA68)&gt;0,IF(MID(AA68,1,1)&lt;&gt;"-",IF(MOD(ABS(AA68),100)&gt;9,MOD(ABS(AA68),100)+2,11),MOD(ABS(AA68),100)),0)+IF(LEN(AB68)&gt;0,IF(MID(AB68,1,1)&lt;&gt;"-",IF(MOD(ABS(AB68),100)&gt;9,MOD(ABS(AB68),100)+2,11),MOD(ABS(AB68),100)),0)+IF(LEN(AC68)&gt;0,IF(MID(AC68,1,1)&lt;&gt;"-",IF(MOD(ABS(AC68),100)&gt;9,MOD(ABS(AC68),100)+2,11),MOD(ABS(AC68),100)),0)+IF(LEN(AD68)&gt;0,IF(MID(AD68,1,1)&lt;&gt;"-",IF(MOD(ABS(AD68),100)&gt;9,MOD(ABS(AD68),100)+2,11),MOD(ABS(AD68),100)),0))</f>
        <v>30</v>
      </c>
      <c r="AQ68" s="99">
        <f t="shared" ref="AQ68:AQ71" si="52">IF(OR(VALUE($AJ68)=0,VALUE($AK68)=0), "0",IF(LEN(Z68)&gt;0,IF(MID(Z68,1,1)&lt;&gt;"-",MOD(Z68,100),IF(MOD(ABS(Z68),100)&gt;9,MOD(ABS(Z68),100)+2,11)),0)+IF(LEN(AA68)&gt;0,IF(MID(AA68,1,1)&lt;&gt;"-",MOD(AA68,100),IF(MOD(ABS(AA68),100)&gt;9,MOD(ABS(AA68),100)+2,11)),0)+IF(LEN(AB68)&gt;0,IF(MID(AB68,1,1)&lt;&gt;"-",MOD(AB68,100),IF(MOD(ABS(AB68),100)&gt;9,MOD(ABS(AB68),100)+2,11)),0)+IF(LEN(AC68)&gt;0,IF(MID(AC68,1,1)&lt;&gt;"-",MOD(AC68,100),IF(MOD(ABS(AC68),100)&gt;9,MOD(ABS(AC68),100)+2,11)),0)+IF(LEN(AD68)&gt;0,IF(MID(AD68,1,1)&lt;&gt;"-",MOD(AD68,100),IF(MOD(ABS(AD68),100)&gt;9,MOD(ABS(AD68),100)+2,11)),0))</f>
        <v>41</v>
      </c>
      <c r="AR68" s="145">
        <f t="shared" si="50"/>
        <v>-11</v>
      </c>
      <c r="AS68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-11</v>
      </c>
      <c r="AT68" t="str">
        <f>IF($A68&gt;0,IF(VLOOKUP($A68,seznam!$A$2:$C$153,2)&gt;0,VLOOKUP($A68,seznam!$A$2:$C$153,2),"------"),"------")</f>
        <v>Zouharová Zuzana</v>
      </c>
    </row>
    <row r="69" spans="1:46" ht="13.5" customHeight="1" thickBot="1">
      <c r="A69" s="195"/>
      <c r="B69" s="197"/>
      <c r="C69" s="74" t="str">
        <f>IF(A68&gt;0,IF(VLOOKUP(A68,seznam!$A$2:$C$153,2)&gt;0,VLOOKUP(A68,seznam!$A$2:$C$153,2),"------"),"------")</f>
        <v>Zouharová Zuzana</v>
      </c>
      <c r="D69" s="199"/>
      <c r="E69" s="199"/>
      <c r="F69" s="201"/>
      <c r="G69" s="207"/>
      <c r="H69" s="208"/>
      <c r="I69" s="209"/>
      <c r="J69" s="203"/>
      <c r="K69" s="199"/>
      <c r="L69" s="201"/>
      <c r="M69" s="203"/>
      <c r="N69" s="199"/>
      <c r="O69" s="211"/>
      <c r="P69" s="232"/>
      <c r="Q69" s="233"/>
      <c r="R69" s="234"/>
      <c r="S69" s="228"/>
      <c r="T69" s="259"/>
      <c r="U69" s="254"/>
      <c r="V69" s="75">
        <v>4</v>
      </c>
      <c r="W69" s="5" t="str">
        <f>C67</f>
        <v>Klusáček Ben</v>
      </c>
      <c r="X69" s="8" t="s">
        <v>10</v>
      </c>
      <c r="Y69" s="76" t="str">
        <f>C69</f>
        <v>Zouharová Zuzana</v>
      </c>
      <c r="Z69" s="83" t="str">
        <f>IF(OR(ISNA(MATCH("a",AI46:AI51,0)), ISBLANK( INDEX(Z46:AD51,MATCH("a",AI46:AI51,0),1))  ),  "",   IF(INDEX(AJ46:AK51,MATCH("a",AI46:AI51,0),1)=AJ69,INDEX(Z46:AD51,MATCH("a",AI46:AI51,0),1),-1*INDEX(Z46:AD51,MATCH("a",AI46:AI51,0),1)))</f>
        <v>9</v>
      </c>
      <c r="AA69" s="84" t="str">
        <f>IF(OR(ISNA(MATCH("a",AI46:AI51,0)), ISBLANK( INDEX(Z46:AD51,MATCH("a",AI46:AI51,0),2))  ),  "",   IF(INDEX(AJ46:AK51,MATCH("a",AI46:AI51,0),1)=AJ69,INDEX(Z46:AD51,MATCH("a",AI46:AI51,0),2),-1*INDEX(Z46:AD51,MATCH("a",AI46:AI51,0),2)))</f>
        <v>9</v>
      </c>
      <c r="AB69" s="84" t="str">
        <f>IF(OR(ISNA(MATCH("a",AI46:AI51,0)), ISBLANK( INDEX(Z46:AD51,MATCH("a",AI46:AI51,0),3))  ),  "",   IF(INDEX(AJ46:AK51,MATCH("a",AI46:AI51,0),1)=AJ69,INDEX(Z46:AD51,MATCH("a",AI46:AI51,0),3),-1*INDEX(Z46:AD51,MATCH("a",AI46:AI51,0),3)))</f>
        <v>7</v>
      </c>
      <c r="AC69" s="84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82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73">
        <f t="shared" si="48"/>
        <v>3</v>
      </c>
      <c r="AF69" s="13" t="s">
        <v>7</v>
      </c>
      <c r="AG69" s="12">
        <f t="shared" si="49"/>
        <v>0</v>
      </c>
      <c r="AH69" s="115"/>
      <c r="AJ69">
        <f>IF(ISBLANK(U66), A66,0)</f>
        <v>12</v>
      </c>
      <c r="AK69">
        <f>IF(ISBLANK(U68), A68,0)</f>
        <v>9</v>
      </c>
      <c r="AO69" s="274"/>
      <c r="AP69" s="100">
        <f t="shared" ref="AP69:AP71" si="53">IF(OR(VALUE($AJ69)=0,VALUE($AK69)=0), "0",IF(LEN(Z69)&gt;0,IF(MID(Z69,1,1)&lt;&gt;"-",IF(MOD(ABS(Z69),100)&gt;9,MOD(ABS(Z69),100)+2,11),MOD(ABS(Z69),100)),0)+IF(LEN(AA69)&gt;0,IF(MID(AA69,1,1)&lt;&gt;"-",IF(MOD(ABS(AA69),100)&gt;9,MOD(ABS(AA69),100)+2,11),MOD(ABS(AA69),100)),0)+IF(LEN(AB69)&gt;0,IF(MID(AB69,1,1)&lt;&gt;"-",IF(MOD(ABS(AB69),100)&gt;9,MOD(ABS(AB69),100)+2,11),MOD(ABS(AB69),100)),0)+IF(LEN(AC69)&gt;0,IF(MID(AC69,1,1)&lt;&gt;"-",IF(MOD(ABS(AC69),100)&gt;9,MOD(ABS(AC69),100)+2,11),MOD(ABS(AC69),100)),0)+IF(LEN(AD69)&gt;0,IF(MID(AD69,1,1)&lt;&gt;"-",IF(MOD(ABS(AD69),100)&gt;9,MOD(ABS(AD69),100)+2,11),MOD(ABS(AD69),100)),0))</f>
        <v>33</v>
      </c>
      <c r="AQ69" s="99">
        <f t="shared" si="52"/>
        <v>25</v>
      </c>
      <c r="AR69" s="145">
        <f t="shared" si="50"/>
        <v>8</v>
      </c>
    </row>
    <row r="70" spans="1:46" ht="12.75" customHeight="1" thickBot="1">
      <c r="A70" s="195">
        <f>IF(ISNA(MATCH(1,T56:T63,0)),, INDEX(A56:A63,MATCH(1,T56:T63,0)))</f>
        <v>11</v>
      </c>
      <c r="B70" s="196">
        <v>3</v>
      </c>
      <c r="C70" s="67" t="str">
        <f>IF(A70&gt;0,IF(VLOOKUP(A70,seznam!$A$2:$C$153,3)&gt;0,VLOOKUP(A70,seznam!$A$2:$C$153,3),"------"),"------")</f>
        <v>Blansko</v>
      </c>
      <c r="D70" s="198">
        <f>L66</f>
        <v>3</v>
      </c>
      <c r="E70" s="198" t="str">
        <f>K66</f>
        <v>:</v>
      </c>
      <c r="F70" s="200">
        <f>J66</f>
        <v>1</v>
      </c>
      <c r="G70" s="202">
        <f>L68</f>
        <v>3</v>
      </c>
      <c r="H70" s="198" t="str">
        <f>K68</f>
        <v>:</v>
      </c>
      <c r="I70" s="200">
        <f>J68</f>
        <v>1</v>
      </c>
      <c r="J70" s="204"/>
      <c r="K70" s="205"/>
      <c r="L70" s="206"/>
      <c r="M70" s="202">
        <f>AG68</f>
        <v>3</v>
      </c>
      <c r="N70" s="198" t="str">
        <f>AF68</f>
        <v>:</v>
      </c>
      <c r="O70" s="210">
        <f>AE68</f>
        <v>1</v>
      </c>
      <c r="P70" s="212">
        <f>D70+G70+M70</f>
        <v>9</v>
      </c>
      <c r="Q70" s="198" t="s">
        <v>7</v>
      </c>
      <c r="R70" s="200">
        <f>F70+I70+O70</f>
        <v>3</v>
      </c>
      <c r="S70" s="224">
        <f>IF(D70&gt;F70,2,IF(AND(D70&lt;F70,E70=":"),1,0))+IF(G70&gt;I70,2,IF(AND(G70&lt;I70,H70=":"),1,0))+IF(M70&gt;O70,2,IF(AND(M70&lt;O70,N70=":"),1,0))</f>
        <v>6</v>
      </c>
      <c r="T70" s="258">
        <v>9</v>
      </c>
      <c r="U70" s="254"/>
      <c r="V70" s="75">
        <v>5</v>
      </c>
      <c r="W70" s="5" t="str">
        <f>C69</f>
        <v>Zouharová Zuzana</v>
      </c>
      <c r="X70" s="8" t="s">
        <v>10</v>
      </c>
      <c r="Y70" s="76" t="str">
        <f>C73</f>
        <v>Fousková Jarmila</v>
      </c>
      <c r="Z70" s="111" t="s">
        <v>218</v>
      </c>
      <c r="AA70" s="112" t="s">
        <v>219</v>
      </c>
      <c r="AB70" s="112" t="s">
        <v>144</v>
      </c>
      <c r="AC70" s="112" t="s">
        <v>224</v>
      </c>
      <c r="AD70" s="113"/>
      <c r="AE70" s="73">
        <f t="shared" si="48"/>
        <v>3</v>
      </c>
      <c r="AF70" s="13" t="s">
        <v>7</v>
      </c>
      <c r="AG70" s="12">
        <f t="shared" si="49"/>
        <v>1</v>
      </c>
      <c r="AH70" s="115"/>
      <c r="AJ70">
        <f>IF(ISBLANK(U68), A68,0)</f>
        <v>9</v>
      </c>
      <c r="AK70">
        <f>IF(ISBLANK(U72), A72,0)</f>
        <v>8</v>
      </c>
      <c r="AM70">
        <f>A70</f>
        <v>11</v>
      </c>
      <c r="AN70">
        <f>IF(ISBLANK(  T70),"",T70)</f>
        <v>9</v>
      </c>
      <c r="AO70" s="273">
        <f t="shared" ref="AO70" si="54">IF($S70=0,"", IF(COUNTIF($S$66:$S$72,$S70)&gt;1, "",  _xlfn.RANK.EQ($S70,$S$66:$S$72,0)+($AI$44-1)*8  ))</f>
        <v>9</v>
      </c>
      <c r="AP70" s="100">
        <f t="shared" si="53"/>
        <v>38</v>
      </c>
      <c r="AQ70" s="99">
        <f t="shared" si="52"/>
        <v>32</v>
      </c>
      <c r="AR70" s="145">
        <f t="shared" si="50"/>
        <v>6</v>
      </c>
      <c r="AS70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29</v>
      </c>
      <c r="AT70" t="str">
        <f>IF($A70&gt;0,IF(VLOOKUP($A70,seznam!$A$2:$C$153,2)&gt;0,VLOOKUP($A70,seznam!$A$2:$C$153,2),"------"),"------")</f>
        <v>Hampl Petr</v>
      </c>
    </row>
    <row r="71" spans="1:46" ht="13.5" customHeight="1" thickBot="1">
      <c r="A71" s="195"/>
      <c r="B71" s="197"/>
      <c r="C71" s="74" t="str">
        <f>IF(A70&gt;0,IF(VLOOKUP(A70,seznam!$A$2:$C$153,2)&gt;0,VLOOKUP(A70,seznam!$A$2:$C$153,2),"------"),"------")</f>
        <v>Hampl Petr</v>
      </c>
      <c r="D71" s="199"/>
      <c r="E71" s="199"/>
      <c r="F71" s="201"/>
      <c r="G71" s="203"/>
      <c r="H71" s="199"/>
      <c r="I71" s="201"/>
      <c r="J71" s="207"/>
      <c r="K71" s="208"/>
      <c r="L71" s="209"/>
      <c r="M71" s="203"/>
      <c r="N71" s="199"/>
      <c r="O71" s="211"/>
      <c r="P71" s="213"/>
      <c r="Q71" s="199"/>
      <c r="R71" s="201"/>
      <c r="S71" s="228"/>
      <c r="T71" s="259"/>
      <c r="U71" s="254"/>
      <c r="V71" s="81">
        <v>6</v>
      </c>
      <c r="W71" s="6" t="str">
        <f>C71</f>
        <v>Hampl Petr</v>
      </c>
      <c r="X71" s="10" t="s">
        <v>10</v>
      </c>
      <c r="Y71" s="82" t="str">
        <f>C67</f>
        <v>Klusáček Ben</v>
      </c>
      <c r="Z71" s="83" t="s">
        <v>220</v>
      </c>
      <c r="AA71" s="84" t="s">
        <v>221</v>
      </c>
      <c r="AB71" s="84" t="s">
        <v>222</v>
      </c>
      <c r="AC71" s="84" t="s">
        <v>224</v>
      </c>
      <c r="AD71" s="85"/>
      <c r="AE71" s="125">
        <f t="shared" si="48"/>
        <v>3</v>
      </c>
      <c r="AF71" s="15" t="s">
        <v>7</v>
      </c>
      <c r="AG71" s="66">
        <f t="shared" si="49"/>
        <v>1</v>
      </c>
      <c r="AH71" s="115"/>
      <c r="AJ71">
        <f>IF(ISBLANK(U70), A70,0)</f>
        <v>11</v>
      </c>
      <c r="AK71">
        <f>IF(ISBLANK(U66), A66,0)</f>
        <v>12</v>
      </c>
      <c r="AO71" s="274"/>
      <c r="AP71" s="100">
        <f t="shared" si="53"/>
        <v>41</v>
      </c>
      <c r="AQ71" s="99">
        <f t="shared" si="52"/>
        <v>32</v>
      </c>
      <c r="AR71" s="145">
        <f t="shared" si="50"/>
        <v>9</v>
      </c>
    </row>
    <row r="72" spans="1:46" ht="12.75" customHeight="1">
      <c r="A72" s="195">
        <f>IF(ISNA(MATCH(2,T56:T63,0)),, INDEX(A56:A63,MATCH(2,T56:T63,0)))</f>
        <v>8</v>
      </c>
      <c r="B72" s="196">
        <v>4</v>
      </c>
      <c r="C72" s="67" t="str">
        <f>IF(A72&gt;0,IF(VLOOKUP(A72,seznam!$A$2:$C$153,3)&gt;0,VLOOKUP(A72,seznam!$A$2:$C$153,3),"------"),"------")</f>
        <v>Blansko</v>
      </c>
      <c r="D72" s="198">
        <f>O66</f>
        <v>0</v>
      </c>
      <c r="E72" s="198" t="str">
        <f>N66</f>
        <v>:</v>
      </c>
      <c r="F72" s="200">
        <f>M66</f>
        <v>3</v>
      </c>
      <c r="G72" s="202">
        <f>O68</f>
        <v>1</v>
      </c>
      <c r="H72" s="198" t="str">
        <f>N68</f>
        <v>:</v>
      </c>
      <c r="I72" s="200">
        <f>M68</f>
        <v>3</v>
      </c>
      <c r="J72" s="202">
        <f>O70</f>
        <v>1</v>
      </c>
      <c r="K72" s="198" t="str">
        <f>N70</f>
        <v>:</v>
      </c>
      <c r="L72" s="200">
        <f>M70</f>
        <v>3</v>
      </c>
      <c r="M72" s="204"/>
      <c r="N72" s="205"/>
      <c r="O72" s="219"/>
      <c r="P72" s="212">
        <f>D72+G72+J72</f>
        <v>2</v>
      </c>
      <c r="Q72" s="198" t="s">
        <v>7</v>
      </c>
      <c r="R72" s="200">
        <f>F72+I72+L72</f>
        <v>9</v>
      </c>
      <c r="S72" s="224">
        <f>IF(D72&gt;F72,2,IF(AND(D72&lt;F72,E72=":"),1,0))+IF(G72&gt;I72,2,IF(AND(G72&lt;I72,H72=":"),1,0))+IF(J72&gt;L72,2,IF(AND(J72&lt;L72,K72=":"),1,0))</f>
        <v>3</v>
      </c>
      <c r="T72" s="226">
        <v>12</v>
      </c>
      <c r="U72" s="255"/>
      <c r="AH72" s="115"/>
      <c r="AM72">
        <f>A72</f>
        <v>8</v>
      </c>
      <c r="AN72">
        <f>IF(ISBLANK(  T72),"",T72)</f>
        <v>12</v>
      </c>
      <c r="AO72" s="275">
        <f t="shared" ref="AO72" si="55">IF($S72=0,"", IF(COUNTIF($S$66:$S$72,$S72)&gt;1, "",  _xlfn.RANK.EQ($S72,$S$66:$S$72,0)+($AI$44-1)*8  ))</f>
        <v>12</v>
      </c>
      <c r="AP72" s="97"/>
      <c r="AR72" s="145"/>
      <c r="AS72" s="12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-25</v>
      </c>
      <c r="AT72" t="str">
        <f>IF($A72&gt;0,IF(VLOOKUP($A72,seznam!$A$2:$C$153,2)&gt;0,VLOOKUP($A72,seznam!$A$2:$C$153,2),"------"),"------")</f>
        <v>Fousková Jarmila</v>
      </c>
    </row>
    <row r="73" spans="1:46" ht="13.5" customHeight="1" thickBot="1">
      <c r="A73" s="214"/>
      <c r="B73" s="215"/>
      <c r="C73" s="88" t="str">
        <f>IF(A72&gt;0,IF(VLOOKUP(A72,seznam!$A$2:$C$153,2)&gt;0,VLOOKUP(A72,seznam!$A$2:$C$153,2),"------"),"------")</f>
        <v>Fousková Jarmila</v>
      </c>
      <c r="D73" s="216"/>
      <c r="E73" s="216"/>
      <c r="F73" s="217"/>
      <c r="G73" s="218"/>
      <c r="H73" s="216"/>
      <c r="I73" s="217"/>
      <c r="J73" s="218"/>
      <c r="K73" s="216"/>
      <c r="L73" s="217"/>
      <c r="M73" s="220"/>
      <c r="N73" s="221"/>
      <c r="O73" s="222"/>
      <c r="P73" s="223"/>
      <c r="Q73" s="216"/>
      <c r="R73" s="217"/>
      <c r="S73" s="225"/>
      <c r="T73" s="260"/>
      <c r="U73" s="255"/>
      <c r="AH73" s="115"/>
      <c r="AO73" s="257"/>
      <c r="AP73" s="97"/>
      <c r="AR73" s="145"/>
    </row>
    <row r="74" spans="1:46" ht="13.5" thickBot="1">
      <c r="AH74" s="115"/>
      <c r="AP74" s="97"/>
      <c r="AR74" s="145"/>
    </row>
    <row r="75" spans="1:46" ht="13.5" thickBot="1">
      <c r="A75" s="91" t="s">
        <v>2</v>
      </c>
      <c r="B75" s="235" t="s">
        <v>30</v>
      </c>
      <c r="C75" s="236"/>
      <c r="D75" s="237">
        <v>1</v>
      </c>
      <c r="E75" s="238"/>
      <c r="F75" s="239"/>
      <c r="G75" s="240">
        <v>2</v>
      </c>
      <c r="H75" s="238"/>
      <c r="I75" s="239"/>
      <c r="J75" s="240">
        <v>3</v>
      </c>
      <c r="K75" s="238"/>
      <c r="L75" s="239"/>
      <c r="M75" s="240">
        <v>4</v>
      </c>
      <c r="N75" s="238"/>
      <c r="O75" s="241"/>
      <c r="P75" s="237" t="s">
        <v>4</v>
      </c>
      <c r="Q75" s="242"/>
      <c r="R75" s="243"/>
      <c r="S75" s="101" t="s">
        <v>5</v>
      </c>
      <c r="T75" s="92" t="s">
        <v>6</v>
      </c>
      <c r="AH75" s="115"/>
      <c r="AO75" s="45" t="s">
        <v>6</v>
      </c>
      <c r="AP75" s="97"/>
      <c r="AR75" s="145"/>
    </row>
    <row r="76" spans="1:46" ht="12.75" customHeight="1" thickBot="1">
      <c r="A76" s="244">
        <f>IF(ISNA(MATCH(3,T46:T53,0)),,INDEX(A46:A53,MATCH(3,T46:T53,0)))</f>
        <v>7</v>
      </c>
      <c r="B76" s="245">
        <v>1</v>
      </c>
      <c r="C76" s="67" t="str">
        <f>IF(A76&gt;0,IF(VLOOKUP(A76,seznam!$A$2:$C$153,3)&gt;0,VLOOKUP(A76,seznam!$A$2:$C$153,3),"------"),"------")</f>
        <v>Blansko</v>
      </c>
      <c r="D76" s="246"/>
      <c r="E76" s="247"/>
      <c r="F76" s="248"/>
      <c r="G76" s="249">
        <f>AE79</f>
        <v>3</v>
      </c>
      <c r="H76" s="250" t="str">
        <f>AF79</f>
        <v>:</v>
      </c>
      <c r="I76" s="251">
        <f>AG79</f>
        <v>1</v>
      </c>
      <c r="J76" s="249">
        <f>AG81</f>
        <v>0</v>
      </c>
      <c r="K76" s="250" t="str">
        <f>AF81</f>
        <v>:</v>
      </c>
      <c r="L76" s="251">
        <f>AE81</f>
        <v>3</v>
      </c>
      <c r="M76" s="249">
        <f>AE76</f>
        <v>1</v>
      </c>
      <c r="N76" s="250" t="str">
        <f>AF76</f>
        <v>:</v>
      </c>
      <c r="O76" s="252">
        <f>AG76</f>
        <v>3</v>
      </c>
      <c r="P76" s="253">
        <f>G76+J76+M76</f>
        <v>4</v>
      </c>
      <c r="Q76" s="250" t="s">
        <v>7</v>
      </c>
      <c r="R76" s="251">
        <f>I76+L76+O76</f>
        <v>7</v>
      </c>
      <c r="S76" s="230">
        <f>IF(G76&gt;I76,2,IF(AND(G76&lt;I76,H76=":"),1,0))+IF(J76&gt;L76,2,IF(AND(J76&lt;L76,K76=":"),1,0))+IF(M76&gt;O76,2,IF(AND(M76&lt;O76,N76=":"),1,0))</f>
        <v>4</v>
      </c>
      <c r="T76" s="262">
        <v>16</v>
      </c>
      <c r="U76" s="254"/>
      <c r="V76" s="68">
        <v>1</v>
      </c>
      <c r="W76" s="4" t="str">
        <f>C77</f>
        <v>Zuck Adam</v>
      </c>
      <c r="X76" s="7" t="s">
        <v>10</v>
      </c>
      <c r="Y76" s="69" t="str">
        <f>C83</f>
        <v>Kovář Jan</v>
      </c>
      <c r="Z76" s="70" t="s">
        <v>224</v>
      </c>
      <c r="AA76" s="71" t="s">
        <v>218</v>
      </c>
      <c r="AB76" s="71" t="s">
        <v>227</v>
      </c>
      <c r="AC76" s="71" t="s">
        <v>223</v>
      </c>
      <c r="AD76" s="72"/>
      <c r="AE76" s="73">
        <f t="shared" ref="AE76:AE81" si="56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1</v>
      </c>
      <c r="AF76" s="11" t="s">
        <v>7</v>
      </c>
      <c r="AG76" s="12">
        <f t="shared" ref="AG76:AG81" si="57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3</v>
      </c>
      <c r="AH76" s="115"/>
      <c r="AJ76">
        <f>IF(ISBLANK(U76), A76,0)</f>
        <v>7</v>
      </c>
      <c r="AK76">
        <f>IF(ISBLANK(U82), A82,0)</f>
        <v>13</v>
      </c>
      <c r="AM76">
        <f>A76</f>
        <v>7</v>
      </c>
      <c r="AN76">
        <f>IF(ISBLANK(  T76),"",T76)</f>
        <v>16</v>
      </c>
      <c r="AO76" s="273" t="str">
        <f>IF($S76=0,"", IF(COUNTIF($S$76:$S$82,$S76)&gt;1, "",  _xlfn.RANK.EQ($S76,$S$76:$S$82,0)+($AI$44-1)*8 +4 ))</f>
        <v/>
      </c>
      <c r="AP76" s="100">
        <f>IF(OR(VALUE($AJ76)=0,VALUE($AK76)=0), "0",IF(LEN(Z76)&gt;0,IF(MID(Z76,1,1)&lt;&gt;"-",IF(MOD(ABS(Z76),100)&gt;9,MOD(ABS(Z76),100)+2,11),MOD(ABS(Z76),100)),0)+IF(LEN(AA76)&gt;0,IF(MID(AA76,1,1)&lt;&gt;"-",IF(MOD(ABS(AA76),100)&gt;9,MOD(ABS(AA76),100)+2,11),MOD(ABS(AA76),100)),0)+IF(LEN(AB76)&gt;0,IF(MID(AB76,1,1)&lt;&gt;"-",IF(MOD(ABS(AB76),100)&gt;9,MOD(ABS(AB76),100)+2,11),MOD(ABS(AB76),100)),0)+IF(LEN(AC76)&gt;0,IF(MID(AC76,1,1)&lt;&gt;"-",IF(MOD(ABS(AC76),100)&gt;9,MOD(ABS(AC76),100)+2,11),MOD(ABS(AC76),100)),0)+IF(LEN(AD76)&gt;0,IF(MID(AD76,1,1)&lt;&gt;"-",IF(MOD(ABS(AD76),100)&gt;9,MOD(ABS(AD76),100)+2,11),MOD(ABS(AD76),100)),0))</f>
        <v>27</v>
      </c>
      <c r="AQ76" s="99">
        <f>IF(OR(VALUE($AJ76)=0,VALUE($AK76)=0), "0",IF(LEN(Z76)&gt;0,IF(MID(Z76,1,1)&lt;&gt;"-",MOD(Z76,100),IF(MOD(ABS(Z76),100)&gt;9,MOD(ABS(Z76),100)+2,11)),0)+IF(LEN(AA76)&gt;0,IF(MID(AA76,1,1)&lt;&gt;"-",MOD(AA76,100),IF(MOD(ABS(AA76),100)&gt;9,MOD(ABS(AA76),100)+2,11)),0)+IF(LEN(AB76)&gt;0,IF(MID(AB76,1,1)&lt;&gt;"-",MOD(AB76,100),IF(MOD(ABS(AB76),100)&gt;9,MOD(ABS(AB76),100)+2,11)),0)+IF(LEN(AC76)&gt;0,IF(MID(AC76,1,1)&lt;&gt;"-",MOD(AC76,100),IF(MOD(ABS(AC76),100)&gt;9,MOD(ABS(AC76),100)+2,11)),0)+IF(LEN(AD76)&gt;0,IF(MID(AD76,1,1)&lt;&gt;"-",MOD(AD76,100),IF(MOD(ABS(AD76),100)&gt;9,MOD(ABS(AD76),100)+2,11)),0))</f>
        <v>41</v>
      </c>
      <c r="AR76" s="145">
        <f>AP76-AQ76</f>
        <v>-14</v>
      </c>
      <c r="AS76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-26</v>
      </c>
      <c r="AT76" t="str">
        <f>IF($A76&gt;0,IF(VLOOKUP($A76,seznam!$A$2:$C$153,2)&gt;0,VLOOKUP($A76,seznam!$A$2:$C$153,2),"------"),"------")</f>
        <v>Zuck Adam</v>
      </c>
    </row>
    <row r="77" spans="1:46" ht="13.5" customHeight="1" thickBot="1">
      <c r="A77" s="195"/>
      <c r="B77" s="197"/>
      <c r="C77" s="74" t="str">
        <f>IF(A76&gt;0,IF(VLOOKUP(A76,seznam!$A$2:$C$153,2)&gt;0,VLOOKUP(A76,seznam!$A$2:$C$153,2),"------"),"------")</f>
        <v>Zuck Adam</v>
      </c>
      <c r="D77" s="208"/>
      <c r="E77" s="208"/>
      <c r="F77" s="209"/>
      <c r="G77" s="203"/>
      <c r="H77" s="199"/>
      <c r="I77" s="201"/>
      <c r="J77" s="203"/>
      <c r="K77" s="199"/>
      <c r="L77" s="201"/>
      <c r="M77" s="203"/>
      <c r="N77" s="199"/>
      <c r="O77" s="211"/>
      <c r="P77" s="213"/>
      <c r="Q77" s="199"/>
      <c r="R77" s="201"/>
      <c r="S77" s="228"/>
      <c r="T77" s="259"/>
      <c r="U77" s="254"/>
      <c r="V77" s="75">
        <v>2</v>
      </c>
      <c r="W77" s="5" t="str">
        <f>C79</f>
        <v>Řehoř Robin</v>
      </c>
      <c r="X77" s="8" t="s">
        <v>10</v>
      </c>
      <c r="Y77" s="76" t="str">
        <f>C81</f>
        <v>Kotranyi Dan</v>
      </c>
      <c r="Z77" s="108" t="s">
        <v>217</v>
      </c>
      <c r="AA77" s="109" t="s">
        <v>223</v>
      </c>
      <c r="AB77" s="109" t="s">
        <v>224</v>
      </c>
      <c r="AC77" s="109" t="s">
        <v>225</v>
      </c>
      <c r="AD77" s="110"/>
      <c r="AE77" s="73">
        <f t="shared" si="56"/>
        <v>1</v>
      </c>
      <c r="AF77" s="13" t="s">
        <v>7</v>
      </c>
      <c r="AG77" s="12">
        <f t="shared" si="57"/>
        <v>3</v>
      </c>
      <c r="AH77" s="115"/>
      <c r="AJ77">
        <f>IF(ISBLANK(U78), A78,0)</f>
        <v>16</v>
      </c>
      <c r="AK77">
        <f>IF(ISBLANK(U80), A80,0)</f>
        <v>82</v>
      </c>
      <c r="AO77" s="274"/>
      <c r="AP77" s="100">
        <f>IF(OR(VALUE($AJ77)=0,VALUE($AK77)=0), "0",IF(LEN(Z77)&gt;0,IF(MID(Z77,1,1)&lt;&gt;"-",IF(MOD(ABS(Z77),100)&gt;9,MOD(ABS(Z77),100)+2,11),MOD(ABS(Z77),100)),0)+IF(LEN(AA77)&gt;0,IF(MID(AA77,1,1)&lt;&gt;"-",IF(MOD(ABS(AA77),100)&gt;9,MOD(ABS(AA77),100)+2,11),MOD(ABS(AA77),100)),0)+IF(LEN(AB77)&gt;0,IF(MID(AB77,1,1)&lt;&gt;"-",IF(MOD(ABS(AB77),100)&gt;9,MOD(ABS(AB77),100)+2,11),MOD(ABS(AB77),100)),0)+IF(LEN(AC77)&gt;0,IF(MID(AC77,1,1)&lt;&gt;"-",IF(MOD(ABS(AC77),100)&gt;9,MOD(ABS(AC77),100)+2,11),MOD(ABS(AC77),100)),0)+IF(LEN(AD77)&gt;0,IF(MID(AD77,1,1)&lt;&gt;"-",IF(MOD(ABS(AD77),100)&gt;9,MOD(ABS(AD77),100)+2,11),MOD(ABS(AD77),100)),0))</f>
        <v>33</v>
      </c>
      <c r="AQ77" s="99">
        <f>IF(OR(VALUE($AJ77)=0,VALUE($AK77)=0), "0",IF(LEN(Z77)&gt;0,IF(MID(Z77,1,1)&lt;&gt;"-",MOD(Z77,100),IF(MOD(ABS(Z77),100)&gt;9,MOD(ABS(Z77),100)+2,11)),0)+IF(LEN(AA77)&gt;0,IF(MID(AA77,1,1)&lt;&gt;"-",MOD(AA77,100),IF(MOD(ABS(AA77),100)&gt;9,MOD(ABS(AA77),100)+2,11)),0)+IF(LEN(AB77)&gt;0,IF(MID(AB77,1,1)&lt;&gt;"-",MOD(AB77,100),IF(MOD(ABS(AB77),100)&gt;9,MOD(ABS(AB77),100)+2,11)),0)+IF(LEN(AC77)&gt;0,IF(MID(AC77,1,1)&lt;&gt;"-",MOD(AC77,100),IF(MOD(ABS(AC77),100)&gt;9,MOD(ABS(AC77),100)+2,11)),0)+IF(LEN(AD77)&gt;0,IF(MID(AD77,1,1)&lt;&gt;"-",MOD(AD77,100),IF(MOD(ABS(AD77),100)&gt;9,MOD(ABS(AD77),100)+2,11)),0))</f>
        <v>41</v>
      </c>
      <c r="AR77" s="145">
        <f t="shared" ref="AR77:AR81" si="58">AP77-AQ77</f>
        <v>-8</v>
      </c>
    </row>
    <row r="78" spans="1:46" ht="13.5" customHeight="1" thickBot="1">
      <c r="A78" s="195">
        <f>IF(ISNA(MATCH(4,T46:T53,0)),, INDEX(A46:A53,MATCH(4,T46:T53,0)))</f>
        <v>16</v>
      </c>
      <c r="B78" s="196">
        <v>2</v>
      </c>
      <c r="C78" s="67" t="str">
        <f>IF(A78&gt;0,IF(VLOOKUP(A78,seznam!$A$2:$C$153,3)&gt;0,VLOOKUP(A78,seznam!$A$2:$C$153,3),"------"),"------")</f>
        <v>V. Opatovice</v>
      </c>
      <c r="D78" s="198">
        <f>I76</f>
        <v>1</v>
      </c>
      <c r="E78" s="198" t="str">
        <f>H76</f>
        <v>:</v>
      </c>
      <c r="F78" s="200">
        <f>G76</f>
        <v>3</v>
      </c>
      <c r="G78" s="204"/>
      <c r="H78" s="205"/>
      <c r="I78" s="206"/>
      <c r="J78" s="202">
        <f>AE77</f>
        <v>1</v>
      </c>
      <c r="K78" s="198" t="str">
        <f>AF77</f>
        <v>:</v>
      </c>
      <c r="L78" s="200">
        <f>AG77</f>
        <v>3</v>
      </c>
      <c r="M78" s="202">
        <f>AE80</f>
        <v>3</v>
      </c>
      <c r="N78" s="198" t="str">
        <f>AF80</f>
        <v>:</v>
      </c>
      <c r="O78" s="210">
        <f>AG80</f>
        <v>1</v>
      </c>
      <c r="P78" s="212">
        <f>D78+J78+M78</f>
        <v>5</v>
      </c>
      <c r="Q78" s="198" t="s">
        <v>7</v>
      </c>
      <c r="R78" s="200">
        <f>F78+L78+O78</f>
        <v>7</v>
      </c>
      <c r="S78" s="224">
        <f>IF(D78&gt;F78,2,IF(AND(D78&lt;F78,E78=":"),1,0))+IF(J78&gt;L78,2,IF(AND(J78&lt;L78,K78=":"),1,0))+IF(M78&gt;O78,2,IF(AND(M78&lt;O78,N78=":"),1,0))</f>
        <v>4</v>
      </c>
      <c r="T78" s="261">
        <v>15</v>
      </c>
      <c r="U78" s="254"/>
      <c r="V78" s="75">
        <v>3</v>
      </c>
      <c r="W78" s="5" t="str">
        <f>C83</f>
        <v>Kovář Jan</v>
      </c>
      <c r="X78" s="9" t="s">
        <v>10</v>
      </c>
      <c r="Y78" s="76" t="str">
        <f>C81</f>
        <v>Kotranyi Dan</v>
      </c>
      <c r="Z78" s="70" t="str">
        <f>IF(OR(ISNA(MATCH("b",AI56:AI61,0)), ISBLANK( INDEX(Z56:AD61,MATCH("b",AI56:AI61,0),1))  ),  "",   IF(INDEX(AJ56:AK61,MATCH("b",AI56:AI61,0),1)=AJ78,INDEX(Z56:AD61,MATCH("b",AI56:AI61,0),1),-1*INDEX(Z56:AD61,MATCH("b",AI56:AI61,0),1)))</f>
        <v>12</v>
      </c>
      <c r="AA78" s="71" t="str">
        <f>IF(OR(ISNA(MATCH("b",AI56:AI61,0)), ISBLANK( INDEX(Z56:AD61,MATCH("b",AI56:AI61,0),2))  ),  "",   IF(INDEX(AJ56:AK61,MATCH("b",AI56:AI61,0),1)=AJ78,INDEX(Z56:AD61,MATCH("b",AI56:AI61,0),2),-1*INDEX(Z56:AD61,MATCH("b",AI56:AI61,0),2)))</f>
        <v>-8</v>
      </c>
      <c r="AB78" s="71" t="str">
        <f>IF(OR(ISNA(MATCH("b",AI56:AI61,0)), ISBLANK( INDEX(Z56:AD61,MATCH("b",AI56:AI61,0),3))  ),  "",   IF(INDEX(AJ56:AK61,MATCH("b",AI56:AI61,0),1)=AJ78,INDEX(Z56:AD61,MATCH("b",AI56:AI61,0),3),-1*INDEX(Z56:AD61,MATCH("b",AI56:AI61,0),3)))</f>
        <v>-5</v>
      </c>
      <c r="AC78" s="71" t="str">
        <f>IF(OR(ISNA(MATCH("b",AI56:AI61,0)), ISBLANK( INDEX(Z56:AD61,MATCH("b",AI56:AI61,0),4))  ),  "",   IF(INDEX(AJ56:AK61,MATCH("b",AI56:AI61,0),1)=AJ78,INDEX(Z56:AD61,MATCH("b",AI56:AI61,0),4),-1*INDEX(Z56:AD61,MATCH("b",AI56:AI61,0),4)))</f>
        <v>9</v>
      </c>
      <c r="AD78" s="181" t="str">
        <f>IF(OR(ISNA(MATCH("b",AI56:AI61,0)), ISBLANK( INDEX(Z56:AD61,MATCH("b",AI56:AI61,0),5))  ),  "",   IF(INDEX(AJ56:AK61,MATCH("b",AI56:AI61,0),1)=AJ78,INDEX(Z56:AD61,MATCH("b",AI56:AI61,0),5),-1*INDEX(Z56:AD61,MATCH("b",AI56:AI61,0),5)))</f>
        <v>-8</v>
      </c>
      <c r="AE78" s="73">
        <f t="shared" si="56"/>
        <v>2</v>
      </c>
      <c r="AF78" s="13" t="s">
        <v>7</v>
      </c>
      <c r="AG78" s="12">
        <f t="shared" si="57"/>
        <v>3</v>
      </c>
      <c r="AH78" s="115"/>
      <c r="AJ78">
        <f>IF(ISBLANK(U82), A82,0)</f>
        <v>13</v>
      </c>
      <c r="AK78">
        <f>IF(ISBLANK(U80), A80,0)</f>
        <v>82</v>
      </c>
      <c r="AM78">
        <f>A78</f>
        <v>16</v>
      </c>
      <c r="AN78">
        <f>IF(ISBLANK(  T78),"",T78)</f>
        <v>15</v>
      </c>
      <c r="AO78" s="273" t="str">
        <f t="shared" ref="AO78" si="59">IF($S78=0,"", IF(COUNTIF($S$76:$S$82,$S78)&gt;1, "",  _xlfn.RANK.EQ($S78,$S$76:$S$82,0)+($AI$44-1)*8 +4 ))</f>
        <v/>
      </c>
      <c r="AP78" s="100">
        <f>IF(OR(VALUE($AJ78)=0,VALUE($AK78)=0), "0",IF(LEN(Z78)&gt;0,IF(MID(Z78,1,1)&lt;&gt;"-",IF(MOD(ABS(Z78),100)&gt;9,MOD(ABS(Z78),100)+2,11),MOD(ABS(Z78),100)),0)+IF(LEN(AA78)&gt;0,IF(MID(AA78,1,1)&lt;&gt;"-",IF(MOD(ABS(AA78),100)&gt;9,MOD(ABS(AA78),100)+2,11),MOD(ABS(AA78),100)),0)+IF(LEN(AB78)&gt;0,IF(MID(AB78,1,1)&lt;&gt;"-",IF(MOD(ABS(AB78),100)&gt;9,MOD(ABS(AB78),100)+2,11),MOD(ABS(AB78),100)),0)+IF(LEN(AC78)&gt;0,IF(MID(AC78,1,1)&lt;&gt;"-",IF(MOD(ABS(AC78),100)&gt;9,MOD(ABS(AC78),100)+2,11),MOD(ABS(AC78),100)),0)+IF(LEN(AD78)&gt;0,IF(MID(AD78,1,1)&lt;&gt;"-",IF(MOD(ABS(AD78),100)&gt;9,MOD(ABS(AD78),100)+2,11),MOD(ABS(AD78),100)),0))</f>
        <v>46</v>
      </c>
      <c r="AQ78" s="99">
        <f t="shared" ref="AQ78:AQ81" si="60">IF(OR(VALUE($AJ78)=0,VALUE($AK78)=0), "0",IF(LEN(Z78)&gt;0,IF(MID(Z78,1,1)&lt;&gt;"-",MOD(Z78,100),IF(MOD(ABS(Z78),100)&gt;9,MOD(ABS(Z78),100)+2,11)),0)+IF(LEN(AA78)&gt;0,IF(MID(AA78,1,1)&lt;&gt;"-",MOD(AA78,100),IF(MOD(ABS(AA78),100)&gt;9,MOD(ABS(AA78),100)+2,11)),0)+IF(LEN(AB78)&gt;0,IF(MID(AB78,1,1)&lt;&gt;"-",MOD(AB78,100),IF(MOD(ABS(AB78),100)&gt;9,MOD(ABS(AB78),100)+2,11)),0)+IF(LEN(AC78)&gt;0,IF(MID(AC78,1,1)&lt;&gt;"-",MOD(AC78,100),IF(MOD(ABS(AC78),100)&gt;9,MOD(ABS(AC78),100)+2,11)),0)+IF(LEN(AD78)&gt;0,IF(MID(AD78,1,1)&lt;&gt;"-",MOD(AD78,100),IF(MOD(ABS(AD78),100)&gt;9,MOD(ABS(AD78),100)+2,11)),0))</f>
        <v>54</v>
      </c>
      <c r="AR78" s="145">
        <f t="shared" si="58"/>
        <v>-8</v>
      </c>
      <c r="AS78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-10</v>
      </c>
      <c r="AT78" t="str">
        <f>IF($A78&gt;0,IF(VLOOKUP($A78,seznam!$A$2:$C$153,2)&gt;0,VLOOKUP($A78,seznam!$A$2:$C$153,2),"------"),"------")</f>
        <v>Řehoř Robin</v>
      </c>
    </row>
    <row r="79" spans="1:46" ht="13.5" customHeight="1" thickBot="1">
      <c r="A79" s="195"/>
      <c r="B79" s="197"/>
      <c r="C79" s="74" t="str">
        <f>IF(A78&gt;0,IF(VLOOKUP(A78,seznam!$A$2:$C$153,2)&gt;0,VLOOKUP(A78,seznam!$A$2:$C$153,2),"------"),"------")</f>
        <v>Řehoř Robin</v>
      </c>
      <c r="D79" s="199"/>
      <c r="E79" s="199"/>
      <c r="F79" s="201"/>
      <c r="G79" s="207"/>
      <c r="H79" s="208"/>
      <c r="I79" s="209"/>
      <c r="J79" s="203"/>
      <c r="K79" s="199"/>
      <c r="L79" s="201"/>
      <c r="M79" s="203"/>
      <c r="N79" s="199"/>
      <c r="O79" s="211"/>
      <c r="P79" s="232"/>
      <c r="Q79" s="233"/>
      <c r="R79" s="234"/>
      <c r="S79" s="228"/>
      <c r="T79" s="259"/>
      <c r="U79" s="254"/>
      <c r="V79" s="75">
        <v>4</v>
      </c>
      <c r="W79" s="5" t="str">
        <f>C77</f>
        <v>Zuck Adam</v>
      </c>
      <c r="X79" s="8" t="s">
        <v>10</v>
      </c>
      <c r="Y79" s="76" t="str">
        <f>C79</f>
        <v>Řehoř Robin</v>
      </c>
      <c r="Z79" s="83" t="str">
        <f>IF(OR(ISNA(MATCH("b",AI46:AI51,0)), ISBLANK( INDEX(Z46:AD51,MATCH("b",AI46:AI51,0),1))  ),  "",   IF(INDEX(AJ46:AK51,MATCH("b",AI46:AI51,0),1)=AJ79,INDEX(Z46:AD51,MATCH("b",AI46:AI51,0),1),-1*INDEX(Z46:AD51,MATCH("b",AI46:AI51,0),1)))</f>
        <v>8</v>
      </c>
      <c r="AA79" s="84" t="str">
        <f>IF(OR(ISNA(MATCH("b",AI46:AI51,0)), ISBLANK( INDEX(Z46:AD51,MATCH("b",AI46:AI51,0),2))  ),  "",   IF(INDEX(AJ46:AK51,MATCH("b",AI46:AI51,0),1)=AJ79,INDEX(Z46:AD51,MATCH("b",AI46:AI51,0),2),-1*INDEX(Z46:AD51,MATCH("b",AI46:AI51,0),2)))</f>
        <v>8</v>
      </c>
      <c r="AB79" s="84" t="str">
        <f>IF(OR(ISNA(MATCH("b",AI46:AI51,0)), ISBLANK( INDEX(Z46:AD51,MATCH("b",AI46:AI51,0),3))  ),  "",   IF(INDEX(AJ46:AK51,MATCH("b",AI46:AI51,0),1)=AJ79,INDEX(Z46:AD51,MATCH("b",AI46:AI51,0),3),-1*INDEX(Z46:AD51,MATCH("b",AI46:AI51,0),3)))</f>
        <v>-10</v>
      </c>
      <c r="AC79" s="84" t="str">
        <f>IF(OR(ISNA(MATCH("b",AI46:AI51,0)), ISBLANK( INDEX(Z46:AD51,MATCH("b",AI46:AI51,0),4))  ),  "",   IF(INDEX(AJ46:AK51,MATCH("b",AI46:AI51,0),1)=AJ79,INDEX(Z46:AD51,MATCH("b",AI46:AI51,0),4),-1*INDEX(Z46:AD51,MATCH("b",AI46:AI51,0),4)))</f>
        <v>9</v>
      </c>
      <c r="AD79" s="182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73">
        <f t="shared" si="56"/>
        <v>3</v>
      </c>
      <c r="AF79" s="13" t="s">
        <v>7</v>
      </c>
      <c r="AG79" s="12">
        <f t="shared" si="57"/>
        <v>1</v>
      </c>
      <c r="AH79" s="115"/>
      <c r="AJ79">
        <f>IF(ISBLANK(U76), A76,0)</f>
        <v>7</v>
      </c>
      <c r="AK79">
        <f>IF(ISBLANK(U78), A78,0)</f>
        <v>16</v>
      </c>
      <c r="AO79" s="274"/>
      <c r="AP79" s="100">
        <f t="shared" ref="AP79:AP81" si="61">IF(OR(VALUE($AJ79)=0,VALUE($AK79)=0), "0",IF(LEN(Z79)&gt;0,IF(MID(Z79,1,1)&lt;&gt;"-",IF(MOD(ABS(Z79),100)&gt;9,MOD(ABS(Z79),100)+2,11),MOD(ABS(Z79),100)),0)+IF(LEN(AA79)&gt;0,IF(MID(AA79,1,1)&lt;&gt;"-",IF(MOD(ABS(AA79),100)&gt;9,MOD(ABS(AA79),100)+2,11),MOD(ABS(AA79),100)),0)+IF(LEN(AB79)&gt;0,IF(MID(AB79,1,1)&lt;&gt;"-",IF(MOD(ABS(AB79),100)&gt;9,MOD(ABS(AB79),100)+2,11),MOD(ABS(AB79),100)),0)+IF(LEN(AC79)&gt;0,IF(MID(AC79,1,1)&lt;&gt;"-",IF(MOD(ABS(AC79),100)&gt;9,MOD(ABS(AC79),100)+2,11),MOD(ABS(AC79),100)),0)+IF(LEN(AD79)&gt;0,IF(MID(AD79,1,1)&lt;&gt;"-",IF(MOD(ABS(AD79),100)&gt;9,MOD(ABS(AD79),100)+2,11),MOD(ABS(AD79),100)),0))</f>
        <v>43</v>
      </c>
      <c r="AQ79" s="99">
        <f t="shared" si="60"/>
        <v>37</v>
      </c>
      <c r="AR79" s="145">
        <f t="shared" si="58"/>
        <v>6</v>
      </c>
    </row>
    <row r="80" spans="1:46" ht="12.75" customHeight="1" thickBot="1">
      <c r="A80" s="195">
        <f>IF(ISNA(MATCH(3,T56:T63,0)),, INDEX(A56:A63,MATCH(3,T56:T63,0)))</f>
        <v>82</v>
      </c>
      <c r="B80" s="196">
        <v>3</v>
      </c>
      <c r="C80" s="67" t="str">
        <f>IF(A80&gt;0,IF(VLOOKUP(A80,seznam!$A$2:$C$153,3)&gt;0,VLOOKUP(A80,seznam!$A$2:$C$153,3),"------"),"------")</f>
        <v>Boskovice</v>
      </c>
      <c r="D80" s="198">
        <f>L76</f>
        <v>3</v>
      </c>
      <c r="E80" s="198" t="str">
        <f>K76</f>
        <v>:</v>
      </c>
      <c r="F80" s="200">
        <f>J76</f>
        <v>0</v>
      </c>
      <c r="G80" s="202">
        <f>L78</f>
        <v>3</v>
      </c>
      <c r="H80" s="198" t="str">
        <f>K78</f>
        <v>:</v>
      </c>
      <c r="I80" s="200">
        <f>J78</f>
        <v>1</v>
      </c>
      <c r="J80" s="204"/>
      <c r="K80" s="205"/>
      <c r="L80" s="206"/>
      <c r="M80" s="202">
        <f>AG78</f>
        <v>3</v>
      </c>
      <c r="N80" s="198" t="str">
        <f>AF78</f>
        <v>:</v>
      </c>
      <c r="O80" s="210">
        <f>AE78</f>
        <v>2</v>
      </c>
      <c r="P80" s="212">
        <f>D80+G80+M80</f>
        <v>9</v>
      </c>
      <c r="Q80" s="198" t="s">
        <v>7</v>
      </c>
      <c r="R80" s="200">
        <f>F80+I80+O80</f>
        <v>3</v>
      </c>
      <c r="S80" s="224">
        <f>IF(D80&gt;F80,2,IF(AND(D80&lt;F80,E80=":"),1,0))+IF(G80&gt;I80,2,IF(AND(G80&lt;I80,H80=":"),1,0))+IF(M80&gt;O80,2,IF(AND(M80&lt;O80,N80=":"),1,0))</f>
        <v>6</v>
      </c>
      <c r="T80" s="258">
        <v>13</v>
      </c>
      <c r="U80" s="254"/>
      <c r="V80" s="75">
        <v>5</v>
      </c>
      <c r="W80" s="5" t="str">
        <f>C79</f>
        <v>Řehoř Robin</v>
      </c>
      <c r="X80" s="8" t="s">
        <v>10</v>
      </c>
      <c r="Y80" s="76" t="str">
        <f>C83</f>
        <v>Kovář Jan</v>
      </c>
      <c r="Z80" s="111" t="s">
        <v>220</v>
      </c>
      <c r="AA80" s="112" t="s">
        <v>219</v>
      </c>
      <c r="AB80" s="112" t="s">
        <v>218</v>
      </c>
      <c r="AC80" s="112" t="s">
        <v>224</v>
      </c>
      <c r="AD80" s="113"/>
      <c r="AE80" s="73">
        <f t="shared" si="56"/>
        <v>3</v>
      </c>
      <c r="AF80" s="13" t="s">
        <v>7</v>
      </c>
      <c r="AG80" s="12">
        <f t="shared" si="57"/>
        <v>1</v>
      </c>
      <c r="AH80" s="115"/>
      <c r="AJ80">
        <f>IF(ISBLANK(U78), A78,0)</f>
        <v>16</v>
      </c>
      <c r="AK80">
        <f>IF(ISBLANK(U82), A82,0)</f>
        <v>13</v>
      </c>
      <c r="AM80">
        <f>A80</f>
        <v>82</v>
      </c>
      <c r="AN80">
        <f>IF(ISBLANK(  T80),"",T80)</f>
        <v>13</v>
      </c>
      <c r="AO80" s="273">
        <f t="shared" ref="AO80" si="62">IF($S80=0,"", IF(COUNTIF($S$76:$S$82,$S80)&gt;1, "",  _xlfn.RANK.EQ($S80,$S$76:$S$82,0)+($AI$44-1)*8 +4 ))</f>
        <v>13</v>
      </c>
      <c r="AP80" s="100">
        <f t="shared" si="61"/>
        <v>38</v>
      </c>
      <c r="AQ80" s="99">
        <f t="shared" si="60"/>
        <v>34</v>
      </c>
      <c r="AR80" s="145">
        <f t="shared" si="58"/>
        <v>4</v>
      </c>
      <c r="AS80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34</v>
      </c>
      <c r="AT80" t="str">
        <f>IF($A80&gt;0,IF(VLOOKUP($A80,seznam!$A$2:$C$153,2)&gt;0,VLOOKUP($A80,seznam!$A$2:$C$153,2),"------"),"------")</f>
        <v>Kotranyi Dan</v>
      </c>
    </row>
    <row r="81" spans="1:46" ht="13.5" customHeight="1" thickBot="1">
      <c r="A81" s="195"/>
      <c r="B81" s="197"/>
      <c r="C81" s="74" t="str">
        <f>IF(A80&gt;0,IF(VLOOKUP(A80,seznam!$A$2:$C$153,2)&gt;0,VLOOKUP(A80,seznam!$A$2:$C$153,2),"------"),"------")</f>
        <v>Kotranyi Dan</v>
      </c>
      <c r="D81" s="199"/>
      <c r="E81" s="199"/>
      <c r="F81" s="201"/>
      <c r="G81" s="203"/>
      <c r="H81" s="199"/>
      <c r="I81" s="201"/>
      <c r="J81" s="207"/>
      <c r="K81" s="208"/>
      <c r="L81" s="209"/>
      <c r="M81" s="203"/>
      <c r="N81" s="199"/>
      <c r="O81" s="211"/>
      <c r="P81" s="213"/>
      <c r="Q81" s="199"/>
      <c r="R81" s="201"/>
      <c r="S81" s="228"/>
      <c r="T81" s="259"/>
      <c r="U81" s="254"/>
      <c r="V81" s="81">
        <v>6</v>
      </c>
      <c r="W81" s="6" t="str">
        <f>C81</f>
        <v>Kotranyi Dan</v>
      </c>
      <c r="X81" s="10" t="s">
        <v>10</v>
      </c>
      <c r="Y81" s="82" t="str">
        <f>C77</f>
        <v>Zuck Adam</v>
      </c>
      <c r="Z81" s="83" t="s">
        <v>220</v>
      </c>
      <c r="AA81" s="84" t="s">
        <v>202</v>
      </c>
      <c r="AB81" s="84" t="s">
        <v>221</v>
      </c>
      <c r="AC81" s="84"/>
      <c r="AD81" s="85"/>
      <c r="AE81" s="125">
        <f t="shared" si="56"/>
        <v>3</v>
      </c>
      <c r="AF81" s="15" t="s">
        <v>7</v>
      </c>
      <c r="AG81" s="66">
        <f t="shared" si="57"/>
        <v>0</v>
      </c>
      <c r="AH81" s="115"/>
      <c r="AJ81">
        <f>IF(ISBLANK(U80), A80,0)</f>
        <v>82</v>
      </c>
      <c r="AK81">
        <f>IF(ISBLANK(U76), A76,0)</f>
        <v>7</v>
      </c>
      <c r="AO81" s="274"/>
      <c r="AP81" s="100">
        <f t="shared" si="61"/>
        <v>33</v>
      </c>
      <c r="AQ81" s="99">
        <f t="shared" si="60"/>
        <v>15</v>
      </c>
      <c r="AR81" s="145">
        <f t="shared" si="58"/>
        <v>18</v>
      </c>
    </row>
    <row r="82" spans="1:46" ht="12.75" customHeight="1">
      <c r="A82" s="195">
        <f>IF(ISNA(MATCH(4,T56:T63,0)),, INDEX(A56:A63,MATCH(4,T56:T63,0)))</f>
        <v>13</v>
      </c>
      <c r="B82" s="196">
        <v>4</v>
      </c>
      <c r="C82" s="67" t="str">
        <f>IF(A82&gt;0,IF(VLOOKUP(A82,seznam!$A$2:$C$153,3)&gt;0,VLOOKUP(A82,seznam!$A$2:$C$153,3),"------"),"------")</f>
        <v>Bořitov</v>
      </c>
      <c r="D82" s="198">
        <f>O76</f>
        <v>3</v>
      </c>
      <c r="E82" s="198" t="str">
        <f>N76</f>
        <v>:</v>
      </c>
      <c r="F82" s="200">
        <f>M76</f>
        <v>1</v>
      </c>
      <c r="G82" s="202">
        <f>O78</f>
        <v>1</v>
      </c>
      <c r="H82" s="198" t="str">
        <f>N78</f>
        <v>:</v>
      </c>
      <c r="I82" s="200">
        <f>M78</f>
        <v>3</v>
      </c>
      <c r="J82" s="202">
        <f>O80</f>
        <v>2</v>
      </c>
      <c r="K82" s="198" t="str">
        <f>N80</f>
        <v>:</v>
      </c>
      <c r="L82" s="200">
        <f>M80</f>
        <v>3</v>
      </c>
      <c r="M82" s="204"/>
      <c r="N82" s="205"/>
      <c r="O82" s="219"/>
      <c r="P82" s="212">
        <f>D82+G82+J82</f>
        <v>6</v>
      </c>
      <c r="Q82" s="198" t="s">
        <v>7</v>
      </c>
      <c r="R82" s="200">
        <f>F82+I82+L82</f>
        <v>7</v>
      </c>
      <c r="S82" s="224">
        <f>IF(D82&gt;F82,2,IF(AND(D82&lt;F82,E82=":"),1,0))+IF(G82&gt;I82,2,IF(AND(G82&lt;I82,H82=":"),1,0))+IF(J82&gt;L82,2,IF(AND(J82&lt;L82,K82=":"),1,0))</f>
        <v>4</v>
      </c>
      <c r="T82" s="226">
        <v>14</v>
      </c>
      <c r="U82" s="255"/>
      <c r="AH82" s="115"/>
      <c r="AM82">
        <f>A82</f>
        <v>13</v>
      </c>
      <c r="AN82">
        <f>IF(ISBLANK(  T82),"",T82)</f>
        <v>14</v>
      </c>
      <c r="AO82" s="275" t="str">
        <f t="shared" ref="AO82" si="63">IF($S82=0,"", IF(COUNTIF($S$76:$S$82,$S82)&gt;1, "",  _xlfn.RANK.EQ($S82,$S$76:$S$82,0)+($AI$44-1)*8 +4 ))</f>
        <v/>
      </c>
      <c r="AP82" s="97"/>
      <c r="AR82" s="145"/>
      <c r="AS82" s="12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2</v>
      </c>
      <c r="AT82" t="str">
        <f>IF($A82&gt;0,IF(VLOOKUP($A82,seznam!$A$2:$C$153,2)&gt;0,VLOOKUP($A82,seznam!$A$2:$C$153,2),"------"),"------")</f>
        <v>Kovář Jan</v>
      </c>
    </row>
    <row r="83" spans="1:46" ht="13.5" customHeight="1" thickBot="1">
      <c r="A83" s="214"/>
      <c r="B83" s="215"/>
      <c r="C83" s="88" t="str">
        <f>IF(A82&gt;0,IF(VLOOKUP(A82,seznam!$A$2:$C$153,2)&gt;0,VLOOKUP(A82,seznam!$A$2:$C$153,2),"------"),"------")</f>
        <v>Kovář Jan</v>
      </c>
      <c r="D83" s="216"/>
      <c r="E83" s="216"/>
      <c r="F83" s="217"/>
      <c r="G83" s="218"/>
      <c r="H83" s="216"/>
      <c r="I83" s="217"/>
      <c r="J83" s="218"/>
      <c r="K83" s="216"/>
      <c r="L83" s="217"/>
      <c r="M83" s="220"/>
      <c r="N83" s="221"/>
      <c r="O83" s="222"/>
      <c r="P83" s="223"/>
      <c r="Q83" s="216"/>
      <c r="R83" s="217"/>
      <c r="S83" s="225"/>
      <c r="T83" s="260"/>
      <c r="U83" s="255"/>
      <c r="AH83" s="115"/>
      <c r="AO83" s="257"/>
      <c r="AP83" s="97"/>
      <c r="AR83" s="145"/>
    </row>
    <row r="84" spans="1:46">
      <c r="AH84" s="115"/>
      <c r="AP84" s="97"/>
      <c r="AR84" s="145"/>
    </row>
    <row r="85" spans="1:46" ht="39.950000000000003" customHeight="1">
      <c r="B85" s="256" t="str">
        <f>CONCATENATE(Výsledky!$A$1," - ",Výsledky!$B$1,"  ",Výsledky!$C$1,"        ",Výsledky!$D$1, "                  DIVIZE  ",AI86)</f>
        <v>OBTM - Vysočany  26.11.2023                          DIVIZE  3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115"/>
      <c r="AO85"/>
      <c r="AP85" s="97"/>
      <c r="AR85" s="145"/>
    </row>
    <row r="86" spans="1:46" ht="13.5" thickBot="1">
      <c r="AH86" s="115"/>
      <c r="AI86">
        <v>3</v>
      </c>
      <c r="AP86" s="97"/>
      <c r="AR86" s="145"/>
    </row>
    <row r="87" spans="1:46" ht="13.5" thickBot="1">
      <c r="A87" s="91" t="s">
        <v>2</v>
      </c>
      <c r="B87" s="235" t="s">
        <v>14</v>
      </c>
      <c r="C87" s="236"/>
      <c r="D87" s="237">
        <v>1</v>
      </c>
      <c r="E87" s="238"/>
      <c r="F87" s="239"/>
      <c r="G87" s="240">
        <v>2</v>
      </c>
      <c r="H87" s="238"/>
      <c r="I87" s="239"/>
      <c r="J87" s="240">
        <v>3</v>
      </c>
      <c r="K87" s="238"/>
      <c r="L87" s="239"/>
      <c r="M87" s="240">
        <v>4</v>
      </c>
      <c r="N87" s="238"/>
      <c r="O87" s="241"/>
      <c r="P87" s="237" t="s">
        <v>4</v>
      </c>
      <c r="Q87" s="242"/>
      <c r="R87" s="243"/>
      <c r="S87" s="101" t="s">
        <v>5</v>
      </c>
      <c r="T87" s="92" t="s">
        <v>6</v>
      </c>
      <c r="AH87" s="115"/>
      <c r="AO87" s="45" t="s">
        <v>6</v>
      </c>
      <c r="AP87" s="97"/>
      <c r="AR87" s="145"/>
    </row>
    <row r="88" spans="1:46" ht="13.5" thickBot="1">
      <c r="A88" s="244">
        <v>14</v>
      </c>
      <c r="B88" s="245">
        <v>1</v>
      </c>
      <c r="C88" s="67" t="str">
        <f>IF(A88&gt;0,IF(VLOOKUP(A88,seznam!$A$2:$C$153,3)&gt;0,VLOOKUP(A88,seznam!$A$2:$C$153,3),"------"),"------")</f>
        <v>Blansko</v>
      </c>
      <c r="D88" s="246"/>
      <c r="E88" s="247"/>
      <c r="F88" s="248"/>
      <c r="G88" s="249">
        <f>AE91</f>
        <v>3</v>
      </c>
      <c r="H88" s="250" t="str">
        <f>AF91</f>
        <v>:</v>
      </c>
      <c r="I88" s="251">
        <f>AG91</f>
        <v>0</v>
      </c>
      <c r="J88" s="249">
        <f>AG93</f>
        <v>3</v>
      </c>
      <c r="K88" s="250" t="str">
        <f>AF93</f>
        <v>:</v>
      </c>
      <c r="L88" s="251">
        <f>AE93</f>
        <v>2</v>
      </c>
      <c r="M88" s="249">
        <f>AE88</f>
        <v>3</v>
      </c>
      <c r="N88" s="250" t="str">
        <f>AF88</f>
        <v>:</v>
      </c>
      <c r="O88" s="252">
        <f>AG88</f>
        <v>0</v>
      </c>
      <c r="P88" s="253">
        <f>G88+J88+M88</f>
        <v>9</v>
      </c>
      <c r="Q88" s="250" t="s">
        <v>7</v>
      </c>
      <c r="R88" s="251">
        <f>I88+L88+O88</f>
        <v>2</v>
      </c>
      <c r="S88" s="230">
        <f>IF(G88&gt;I88,2,IF(AND(G88&lt;I88,H88=":"),1,0))+IF(J88&gt;L88,2,IF(AND(J88&lt;L88,K88=":"),1,0))+IF(M88&gt;O88,2,IF(AND(M88&lt;O88,N88=":"),1,0))</f>
        <v>6</v>
      </c>
      <c r="T88" s="262">
        <v>1</v>
      </c>
      <c r="U88" s="254"/>
      <c r="V88" s="68">
        <v>1</v>
      </c>
      <c r="W88" s="4" t="str">
        <f>C89</f>
        <v>Kopanický Aleš</v>
      </c>
      <c r="X88" s="7" t="s">
        <v>10</v>
      </c>
      <c r="Y88" s="69" t="str">
        <f>C95</f>
        <v>Smékal Jakub</v>
      </c>
      <c r="Z88" s="70" t="s">
        <v>220</v>
      </c>
      <c r="AA88" s="71" t="s">
        <v>224</v>
      </c>
      <c r="AB88" s="71" t="s">
        <v>201</v>
      </c>
      <c r="AC88" s="71"/>
      <c r="AD88" s="72"/>
      <c r="AE88" s="73">
        <f t="shared" ref="AE88:AE93" si="64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3</v>
      </c>
      <c r="AF88" s="11" t="s">
        <v>7</v>
      </c>
      <c r="AG88" s="12">
        <f t="shared" ref="AG88:AG93" si="65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115"/>
      <c r="AI88" t="str">
        <f>IF(OR( AND(A108=AJ88,A110=AK88 ),  AND(A110=AJ88,A108=AK88) ),"a",    IF(OR( AND(A118=AJ88,A120=AK88 ),  AND(A120=AJ88,A118=AK88) ),"b",  ""))</f>
        <v/>
      </c>
      <c r="AJ88">
        <f>IF(ISBLANK(U88), A88,0)</f>
        <v>14</v>
      </c>
      <c r="AK88">
        <f>IF(ISBLANK(U94), A94,0)</f>
        <v>30</v>
      </c>
      <c r="AO88" s="273">
        <f>IF($S88=0,"", IF(COUNTIF($S$88:$S$94,$S88)&gt;1, "",  _xlfn.RANK.EQ($S88,$S$88:$S$94,0)  ))</f>
        <v>1</v>
      </c>
      <c r="AP88" s="100">
        <f>IF(OR(VALUE($AJ88)=0,VALUE($AK88)=0), "0",IF(LEN(Z88)&gt;0,IF(MID(Z88,1,1)&lt;&gt;"-",IF(MOD(ABS(Z88),100)&gt;9,MOD(ABS(Z88),100)+2,11),MOD(ABS(Z88),100)),0)+IF(LEN(AA88)&gt;0,IF(MID(AA88,1,1)&lt;&gt;"-",IF(MOD(ABS(AA88),100)&gt;9,MOD(ABS(AA88),100)+2,11),MOD(ABS(AA88),100)),0)+IF(LEN(AB88)&gt;0,IF(MID(AB88,1,1)&lt;&gt;"-",IF(MOD(ABS(AB88),100)&gt;9,MOD(ABS(AB88),100)+2,11),MOD(ABS(AB88),100)),0)+IF(LEN(AC88)&gt;0,IF(MID(AC88,1,1)&lt;&gt;"-",IF(MOD(ABS(AC88),100)&gt;9,MOD(ABS(AC88),100)+2,11),MOD(ABS(AC88),100)),0)+IF(LEN(AD88)&gt;0,IF(MID(AD88,1,1)&lt;&gt;"-",IF(MOD(ABS(AD88),100)&gt;9,MOD(ABS(AD88),100)+2,11),MOD(ABS(AD88),100)),0))</f>
        <v>33</v>
      </c>
      <c r="AQ88" s="99">
        <f>IF(OR(VALUE($AJ88)=0,VALUE($AK88)=0), "0",IF(LEN(Z88)&gt;0,IF(MID(Z88,1,1)&lt;&gt;"-",MOD(Z88,100),IF(MOD(ABS(Z88),100)&gt;9,MOD(ABS(Z88),100)+2,11)),0)+IF(LEN(AA88)&gt;0,IF(MID(AA88,1,1)&lt;&gt;"-",MOD(AA88,100),IF(MOD(ABS(AA88),100)&gt;9,MOD(ABS(AA88),100)+2,11)),0)+IF(LEN(AB88)&gt;0,IF(MID(AB88,1,1)&lt;&gt;"-",MOD(AB88,100),IF(MOD(ABS(AB88),100)&gt;9,MOD(ABS(AB88),100)+2,11)),0)+IF(LEN(AC88)&gt;0,IF(MID(AC88,1,1)&lt;&gt;"-",MOD(AC88,100),IF(MOD(ABS(AC88),100)&gt;9,MOD(ABS(AC88),100)+2,11)),0)+IF(LEN(AD88)&gt;0,IF(MID(AD88,1,1)&lt;&gt;"-",MOD(AD88,100),IF(MOD(ABS(AD88),100)&gt;9,MOD(ABS(AD88),100)+2,11)),0))</f>
        <v>17</v>
      </c>
      <c r="AR88" s="145">
        <f>AP88-AQ88</f>
        <v>16</v>
      </c>
      <c r="AS88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23</v>
      </c>
      <c r="AT88" t="str">
        <f>IF($A88&gt;0,IF(VLOOKUP($A88,seznam!$A$2:$C$153,2)&gt;0,VLOOKUP($A88,seznam!$A$2:$C$153,2),"------"),"------")</f>
        <v>Kopanický Aleš</v>
      </c>
    </row>
    <row r="89" spans="1:46" ht="13.5" thickBot="1">
      <c r="A89" s="195"/>
      <c r="B89" s="197"/>
      <c r="C89" s="74" t="str">
        <f>IF(A88&gt;0,IF(VLOOKUP(A88,seznam!$A$2:$C$153,2)&gt;0,VLOOKUP(A88,seznam!$A$2:$C$153,2),"------"),"------")</f>
        <v>Kopanický Aleš</v>
      </c>
      <c r="D89" s="208"/>
      <c r="E89" s="208"/>
      <c r="F89" s="209"/>
      <c r="G89" s="203"/>
      <c r="H89" s="199"/>
      <c r="I89" s="201"/>
      <c r="J89" s="203"/>
      <c r="K89" s="199"/>
      <c r="L89" s="201"/>
      <c r="M89" s="203"/>
      <c r="N89" s="199"/>
      <c r="O89" s="211"/>
      <c r="P89" s="213"/>
      <c r="Q89" s="199"/>
      <c r="R89" s="201"/>
      <c r="S89" s="228"/>
      <c r="T89" s="259"/>
      <c r="U89" s="254"/>
      <c r="V89" s="75">
        <v>2</v>
      </c>
      <c r="W89" s="5" t="str">
        <f>C91</f>
        <v>Křepela David</v>
      </c>
      <c r="X89" s="8" t="s">
        <v>10</v>
      </c>
      <c r="Y89" s="76" t="str">
        <f>C93</f>
        <v>Kuchar Štěpán</v>
      </c>
      <c r="Z89" s="77" t="s">
        <v>217</v>
      </c>
      <c r="AA89" s="78" t="s">
        <v>225</v>
      </c>
      <c r="AB89" s="78" t="s">
        <v>218</v>
      </c>
      <c r="AC89" s="78"/>
      <c r="AD89" s="79"/>
      <c r="AE89" s="73">
        <f t="shared" si="64"/>
        <v>0</v>
      </c>
      <c r="AF89" s="13" t="s">
        <v>7</v>
      </c>
      <c r="AG89" s="12">
        <f t="shared" si="65"/>
        <v>3</v>
      </c>
      <c r="AH89" s="115"/>
      <c r="AI89" t="str">
        <f>IF(OR( AND(A108=AJ89,A110=AK89 ),  AND(A110=AJ89,A108=AK89) ),"a",    IF(OR( AND(A118=AJ89,A120=AK89 ),  AND(A120=AJ89,A118=AK89) ),"b",  ""))</f>
        <v/>
      </c>
      <c r="AJ89">
        <f>IF(ISBLANK(U90), A90,0)</f>
        <v>20</v>
      </c>
      <c r="AK89">
        <f>IF(ISBLANK(U92), A92,0)</f>
        <v>15</v>
      </c>
      <c r="AO89" s="274"/>
      <c r="AP89" s="100">
        <f>IF(OR(VALUE($AJ89)=0,VALUE($AK89)=0), "0",IF(LEN(Z89)&gt;0,IF(MID(Z89,1,1)&lt;&gt;"-",IF(MOD(ABS(Z89),100)&gt;9,MOD(ABS(Z89),100)+2,11),MOD(ABS(Z89),100)),0)+IF(LEN(AA89)&gt;0,IF(MID(AA89,1,1)&lt;&gt;"-",IF(MOD(ABS(AA89),100)&gt;9,MOD(ABS(AA89),100)+2,11),MOD(ABS(AA89),100)),0)+IF(LEN(AB89)&gt;0,IF(MID(AB89,1,1)&lt;&gt;"-",IF(MOD(ABS(AB89),100)&gt;9,MOD(ABS(AB89),100)+2,11),MOD(ABS(AB89),100)),0)+IF(LEN(AC89)&gt;0,IF(MID(AC89,1,1)&lt;&gt;"-",IF(MOD(ABS(AC89),100)&gt;9,MOD(ABS(AC89),100)+2,11),MOD(ABS(AC89),100)),0)+IF(LEN(AD89)&gt;0,IF(MID(AD89,1,1)&lt;&gt;"-",IF(MOD(ABS(AD89),100)&gt;9,MOD(ABS(AD89),100)+2,11),MOD(ABS(AD89),100)),0))</f>
        <v>20</v>
      </c>
      <c r="AQ89" s="99">
        <f>IF(OR(VALUE($AJ89)=0,VALUE($AK89)=0), "0",IF(LEN(Z89)&gt;0,IF(MID(Z89,1,1)&lt;&gt;"-",MOD(Z89,100),IF(MOD(ABS(Z89),100)&gt;9,MOD(ABS(Z89),100)+2,11)),0)+IF(LEN(AA89)&gt;0,IF(MID(AA89,1,1)&lt;&gt;"-",MOD(AA89,100),IF(MOD(ABS(AA89),100)&gt;9,MOD(ABS(AA89),100)+2,11)),0)+IF(LEN(AB89)&gt;0,IF(MID(AB89,1,1)&lt;&gt;"-",MOD(AB89,100),IF(MOD(ABS(AB89),100)&gt;9,MOD(ABS(AB89),100)+2,11)),0)+IF(LEN(AC89)&gt;0,IF(MID(AC89,1,1)&lt;&gt;"-",MOD(AC89,100),IF(MOD(ABS(AC89),100)&gt;9,MOD(ABS(AC89),100)+2,11)),0)+IF(LEN(AD89)&gt;0,IF(MID(AD89,1,1)&lt;&gt;"-",MOD(AD89,100),IF(MOD(ABS(AD89),100)&gt;9,MOD(ABS(AD89),100)+2,11)),0))</f>
        <v>33</v>
      </c>
      <c r="AR89" s="145">
        <f t="shared" ref="AR89:AR93" si="66">AP89-AQ89</f>
        <v>-13</v>
      </c>
    </row>
    <row r="90" spans="1:46" ht="13.5" thickBot="1">
      <c r="A90" s="195">
        <v>20</v>
      </c>
      <c r="B90" s="196">
        <v>2</v>
      </c>
      <c r="C90" s="67" t="str">
        <f>IF(A90&gt;0,IF(VLOOKUP(A90,seznam!$A$2:$C$153,3)&gt;0,VLOOKUP(A90,seznam!$A$2:$C$153,3),"------"),"------")</f>
        <v>Zbraslavec</v>
      </c>
      <c r="D90" s="198">
        <f>I88</f>
        <v>0</v>
      </c>
      <c r="E90" s="198" t="str">
        <f>H88</f>
        <v>:</v>
      </c>
      <c r="F90" s="200">
        <f>G88</f>
        <v>3</v>
      </c>
      <c r="G90" s="204"/>
      <c r="H90" s="205"/>
      <c r="I90" s="206"/>
      <c r="J90" s="202">
        <f>AE89</f>
        <v>0</v>
      </c>
      <c r="K90" s="198" t="str">
        <f>AF89</f>
        <v>:</v>
      </c>
      <c r="L90" s="200">
        <f>AG89</f>
        <v>3</v>
      </c>
      <c r="M90" s="202">
        <f>AE92</f>
        <v>3</v>
      </c>
      <c r="N90" s="198" t="str">
        <f>AF92</f>
        <v>:</v>
      </c>
      <c r="O90" s="210">
        <f>AG92</f>
        <v>1</v>
      </c>
      <c r="P90" s="212">
        <f>D90+J90+M90</f>
        <v>3</v>
      </c>
      <c r="Q90" s="198" t="s">
        <v>7</v>
      </c>
      <c r="R90" s="200">
        <f>F90+L90+O90</f>
        <v>7</v>
      </c>
      <c r="S90" s="224">
        <f>IF(D90&gt;F90,2,IF(AND(D90&lt;F90,E90=":"),1,0))+IF(J90&gt;L90,2,IF(AND(J90&lt;L90,K90=":"),1,0))+IF(M90&gt;O90,2,IF(AND(M90&lt;O90,N90=":"),1,0))</f>
        <v>4</v>
      </c>
      <c r="T90" s="261">
        <v>3</v>
      </c>
      <c r="U90" s="254"/>
      <c r="V90" s="75">
        <v>3</v>
      </c>
      <c r="W90" s="5" t="str">
        <f>C95</f>
        <v>Smékal Jakub</v>
      </c>
      <c r="X90" s="9" t="s">
        <v>10</v>
      </c>
      <c r="Y90" s="76" t="str">
        <f>C93</f>
        <v>Kuchar Štěpán</v>
      </c>
      <c r="Z90" s="77" t="s">
        <v>223</v>
      </c>
      <c r="AA90" s="78" t="s">
        <v>230</v>
      </c>
      <c r="AB90" s="78" t="s">
        <v>257</v>
      </c>
      <c r="AC90" s="78"/>
      <c r="AD90" s="79"/>
      <c r="AE90" s="73">
        <f t="shared" si="64"/>
        <v>0</v>
      </c>
      <c r="AF90" s="13" t="s">
        <v>7</v>
      </c>
      <c r="AG90" s="12">
        <f t="shared" si="65"/>
        <v>3</v>
      </c>
      <c r="AH90" s="115"/>
      <c r="AI90" t="str">
        <f>IF(OR( AND(A108=AJ90,A110=AK90 ),  AND(A110=AJ90,A108=AK90) ),"a",    IF(OR( AND(A118=AJ90,A120=AK90 ),  AND(A120=AJ90,A118=AK90) ),"b",  ""))</f>
        <v/>
      </c>
      <c r="AJ90">
        <f>IF(ISBLANK(U94), A94,0)</f>
        <v>30</v>
      </c>
      <c r="AK90">
        <f>IF(ISBLANK(U92), A92,0)</f>
        <v>15</v>
      </c>
      <c r="AO90" s="273">
        <f t="shared" ref="AO90" si="67">IF($S90=0,"", IF(COUNTIF($S$88:$S$94,$S90)&gt;1, "",  _xlfn.RANK.EQ($S90,$S$88:$S$94,0)  ))</f>
        <v>3</v>
      </c>
      <c r="AP90" s="100">
        <f>IF(OR(VALUE($AJ90)=0,VALUE($AK90)=0), "0",IF(LEN(Z90)&gt;0,IF(MID(Z90,1,1)&lt;&gt;"-",IF(MOD(ABS(Z90),100)&gt;9,MOD(ABS(Z90),100)+2,11),MOD(ABS(Z90),100)),0)+IF(LEN(AA90)&gt;0,IF(MID(AA90,1,1)&lt;&gt;"-",IF(MOD(ABS(AA90),100)&gt;9,MOD(ABS(AA90),100)+2,11),MOD(ABS(AA90),100)),0)+IF(LEN(AB90)&gt;0,IF(MID(AB90,1,1)&lt;&gt;"-",IF(MOD(ABS(AB90),100)&gt;9,MOD(ABS(AB90),100)+2,11),MOD(ABS(AB90),100)),0)+IF(LEN(AC90)&gt;0,IF(MID(AC90,1,1)&lt;&gt;"-",IF(MOD(ABS(AC90),100)&gt;9,MOD(ABS(AC90),100)+2,11),MOD(ABS(AC90),100)),0)+IF(LEN(AD90)&gt;0,IF(MID(AD90,1,1)&lt;&gt;"-",IF(MOD(ABS(AD90),100)&gt;9,MOD(ABS(AD90),100)+2,11),MOD(ABS(AD90),100)),0))</f>
        <v>10</v>
      </c>
      <c r="AQ90" s="99">
        <f t="shared" ref="AQ90:AQ93" si="68">IF(OR(VALUE($AJ90)=0,VALUE($AK90)=0), "0",IF(LEN(Z90)&gt;0,IF(MID(Z90,1,1)&lt;&gt;"-",MOD(Z90,100),IF(MOD(ABS(Z90),100)&gt;9,MOD(ABS(Z90),100)+2,11)),0)+IF(LEN(AA90)&gt;0,IF(MID(AA90,1,1)&lt;&gt;"-",MOD(AA90,100),IF(MOD(ABS(AA90),100)&gt;9,MOD(ABS(AA90),100)+2,11)),0)+IF(LEN(AB90)&gt;0,IF(MID(AB90,1,1)&lt;&gt;"-",MOD(AB90,100),IF(MOD(ABS(AB90),100)&gt;9,MOD(ABS(AB90),100)+2,11)),0)+IF(LEN(AC90)&gt;0,IF(MID(AC90,1,1)&lt;&gt;"-",MOD(AC90,100),IF(MOD(ABS(AC90),100)&gt;9,MOD(ABS(AC90),100)+2,11)),0)+IF(LEN(AD90)&gt;0,IF(MID(AD90,1,1)&lt;&gt;"-",MOD(AD90,100),IF(MOD(ABS(AD90),100)&gt;9,MOD(ABS(AD90),100)+2,11)),0))</f>
        <v>33</v>
      </c>
      <c r="AR90" s="145">
        <f t="shared" si="66"/>
        <v>-23</v>
      </c>
      <c r="AS90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-11</v>
      </c>
      <c r="AT90" t="str">
        <f>IF($A90&gt;0,IF(VLOOKUP($A90,seznam!$A$2:$C$153,2)&gt;0,VLOOKUP($A90,seznam!$A$2:$C$153,2),"------"),"------")</f>
        <v>Křepela David</v>
      </c>
    </row>
    <row r="91" spans="1:46" ht="13.5" thickBot="1">
      <c r="A91" s="195"/>
      <c r="B91" s="197"/>
      <c r="C91" s="74" t="str">
        <f>IF(A90&gt;0,IF(VLOOKUP(A90,seznam!$A$2:$C$153,2)&gt;0,VLOOKUP(A90,seznam!$A$2:$C$153,2),"------"),"------")</f>
        <v>Křepela David</v>
      </c>
      <c r="D91" s="199"/>
      <c r="E91" s="199"/>
      <c r="F91" s="201"/>
      <c r="G91" s="207"/>
      <c r="H91" s="208"/>
      <c r="I91" s="209"/>
      <c r="J91" s="203"/>
      <c r="K91" s="199"/>
      <c r="L91" s="201"/>
      <c r="M91" s="203"/>
      <c r="N91" s="199"/>
      <c r="O91" s="211"/>
      <c r="P91" s="232"/>
      <c r="Q91" s="233"/>
      <c r="R91" s="234"/>
      <c r="S91" s="228"/>
      <c r="T91" s="259"/>
      <c r="U91" s="254"/>
      <c r="V91" s="75">
        <v>4</v>
      </c>
      <c r="W91" s="5" t="str">
        <f>C89</f>
        <v>Kopanický Aleš</v>
      </c>
      <c r="X91" s="8" t="s">
        <v>10</v>
      </c>
      <c r="Y91" s="76" t="str">
        <f>C91</f>
        <v>Křepela David</v>
      </c>
      <c r="Z91" s="77" t="s">
        <v>219</v>
      </c>
      <c r="AA91" s="78" t="s">
        <v>224</v>
      </c>
      <c r="AB91" s="78" t="s">
        <v>224</v>
      </c>
      <c r="AC91" s="78"/>
      <c r="AD91" s="79"/>
      <c r="AE91" s="73">
        <f t="shared" si="64"/>
        <v>3</v>
      </c>
      <c r="AF91" s="13" t="s">
        <v>7</v>
      </c>
      <c r="AG91" s="12">
        <f t="shared" si="65"/>
        <v>0</v>
      </c>
      <c r="AH91" s="115"/>
      <c r="AI91" t="str">
        <f>IF(OR( AND(A108=AJ91,A110=AK91 ),  AND(A110=AJ91,A108=AK91) ),"a",    IF(OR( AND(A118=AJ91,A120=AK91 ),  AND(A120=AJ91,A118=AK91) ),"b",  ""))</f>
        <v/>
      </c>
      <c r="AJ91">
        <f>IF(ISBLANK(U88), A88,0)</f>
        <v>14</v>
      </c>
      <c r="AK91">
        <f>IF(ISBLANK(U90), A90,0)</f>
        <v>20</v>
      </c>
      <c r="AO91" s="274"/>
      <c r="AP91" s="100">
        <f t="shared" ref="AP91:AP93" si="69">IF(OR(VALUE($AJ91)=0,VALUE($AK91)=0), "0",IF(LEN(Z91)&gt;0,IF(MID(Z91,1,1)&lt;&gt;"-",IF(MOD(ABS(Z91),100)&gt;9,MOD(ABS(Z91),100)+2,11),MOD(ABS(Z91),100)),0)+IF(LEN(AA91)&gt;0,IF(MID(AA91,1,1)&lt;&gt;"-",IF(MOD(ABS(AA91),100)&gt;9,MOD(ABS(AA91),100)+2,11),MOD(ABS(AA91),100)),0)+IF(LEN(AB91)&gt;0,IF(MID(AB91,1,1)&lt;&gt;"-",IF(MOD(ABS(AB91),100)&gt;9,MOD(ABS(AB91),100)+2,11),MOD(ABS(AB91),100)),0)+IF(LEN(AC91)&gt;0,IF(MID(AC91,1,1)&lt;&gt;"-",IF(MOD(ABS(AC91),100)&gt;9,MOD(ABS(AC91),100)+2,11),MOD(ABS(AC91),100)),0)+IF(LEN(AD91)&gt;0,IF(MID(AD91,1,1)&lt;&gt;"-",IF(MOD(ABS(AD91),100)&gt;9,MOD(ABS(AD91),100)+2,11),MOD(ABS(AD91),100)),0))</f>
        <v>33</v>
      </c>
      <c r="AQ91" s="99">
        <f t="shared" si="68"/>
        <v>25</v>
      </c>
      <c r="AR91" s="145">
        <f t="shared" si="66"/>
        <v>8</v>
      </c>
    </row>
    <row r="92" spans="1:46" ht="13.5" thickBot="1">
      <c r="A92" s="195">
        <v>15</v>
      </c>
      <c r="B92" s="196">
        <v>3</v>
      </c>
      <c r="C92" s="67" t="str">
        <f>IF(A92&gt;0,IF(VLOOKUP(A92,seznam!$A$2:$C$153,3)&gt;0,VLOOKUP(A92,seznam!$A$2:$C$153,3),"------"),"------")</f>
        <v>Blansko</v>
      </c>
      <c r="D92" s="198">
        <f>L88</f>
        <v>2</v>
      </c>
      <c r="E92" s="198" t="str">
        <f>K88</f>
        <v>:</v>
      </c>
      <c r="F92" s="200">
        <f>J88</f>
        <v>3</v>
      </c>
      <c r="G92" s="202">
        <f>L90</f>
        <v>3</v>
      </c>
      <c r="H92" s="198" t="str">
        <f>K90</f>
        <v>:</v>
      </c>
      <c r="I92" s="200">
        <f>J90</f>
        <v>0</v>
      </c>
      <c r="J92" s="204"/>
      <c r="K92" s="205"/>
      <c r="L92" s="206"/>
      <c r="M92" s="202">
        <f>AG90</f>
        <v>3</v>
      </c>
      <c r="N92" s="198" t="str">
        <f>AF90</f>
        <v>:</v>
      </c>
      <c r="O92" s="210">
        <f>AE90</f>
        <v>0</v>
      </c>
      <c r="P92" s="212">
        <f>D92+G92+M92</f>
        <v>8</v>
      </c>
      <c r="Q92" s="198" t="s">
        <v>7</v>
      </c>
      <c r="R92" s="200">
        <f>F92+I92+O92</f>
        <v>3</v>
      </c>
      <c r="S92" s="224">
        <f>IF(D92&gt;F92,2,IF(AND(D92&lt;F92,E92=":"),1,0))+IF(G92&gt;I92,2,IF(AND(G92&lt;I92,H92=":"),1,0))+IF(M92&gt;O92,2,IF(AND(M92&lt;O92,N92=":"),1,0))</f>
        <v>5</v>
      </c>
      <c r="T92" s="258">
        <v>2</v>
      </c>
      <c r="U92" s="254"/>
      <c r="V92" s="75">
        <v>5</v>
      </c>
      <c r="W92" s="5" t="str">
        <f>C91</f>
        <v>Křepela David</v>
      </c>
      <c r="X92" s="8" t="s">
        <v>10</v>
      </c>
      <c r="Y92" s="76" t="str">
        <f>C95</f>
        <v>Smékal Jakub</v>
      </c>
      <c r="Z92" s="77" t="s">
        <v>220</v>
      </c>
      <c r="AA92" s="78" t="s">
        <v>255</v>
      </c>
      <c r="AB92" s="78" t="s">
        <v>220</v>
      </c>
      <c r="AC92" s="78" t="s">
        <v>219</v>
      </c>
      <c r="AD92" s="79"/>
      <c r="AE92" s="73">
        <f t="shared" si="64"/>
        <v>3</v>
      </c>
      <c r="AF92" s="13" t="s">
        <v>7</v>
      </c>
      <c r="AG92" s="12">
        <f t="shared" si="65"/>
        <v>1</v>
      </c>
      <c r="AH92" s="115"/>
      <c r="AI92" t="str">
        <f>IF(OR( AND(A108=AJ92,A110=AK92 ),  AND(A110=AJ92,A108=AK92) ),"a",    IF(OR( AND(A118=AJ92,A120=AK92 ),  AND(A120=AJ92,A118=AK92) ),"b",  ""))</f>
        <v>b</v>
      </c>
      <c r="AJ92">
        <f>IF(ISBLANK(U90), A90,0)</f>
        <v>20</v>
      </c>
      <c r="AK92">
        <f>IF(ISBLANK(U94), A94,0)</f>
        <v>30</v>
      </c>
      <c r="AO92" s="273">
        <f t="shared" ref="AO92" si="70">IF($S92=0,"", IF(COUNTIF($S$88:$S$94,$S92)&gt;1, "",  _xlfn.RANK.EQ($S92,$S$88:$S$94,0)  ))</f>
        <v>2</v>
      </c>
      <c r="AP92" s="100">
        <f t="shared" si="69"/>
        <v>45</v>
      </c>
      <c r="AQ92" s="99">
        <f t="shared" si="68"/>
        <v>35</v>
      </c>
      <c r="AR92" s="145">
        <f t="shared" si="66"/>
        <v>10</v>
      </c>
      <c r="AS92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37</v>
      </c>
      <c r="AT92" t="str">
        <f>IF($A92&gt;0,IF(VLOOKUP($A92,seznam!$A$2:$C$153,2)&gt;0,VLOOKUP($A92,seznam!$A$2:$C$153,2),"------"),"------")</f>
        <v>Kuchar Štěpán</v>
      </c>
    </row>
    <row r="93" spans="1:46" ht="13.5" thickBot="1">
      <c r="A93" s="195"/>
      <c r="B93" s="197"/>
      <c r="C93" s="74" t="str">
        <f>IF(A92&gt;0,IF(VLOOKUP(A92,seznam!$A$2:$C$153,2)&gt;0,VLOOKUP(A92,seznam!$A$2:$C$153,2),"------"),"------")</f>
        <v>Kuchar Štěpán</v>
      </c>
      <c r="D93" s="199"/>
      <c r="E93" s="199"/>
      <c r="F93" s="201"/>
      <c r="G93" s="203"/>
      <c r="H93" s="199"/>
      <c r="I93" s="201"/>
      <c r="J93" s="207"/>
      <c r="K93" s="208"/>
      <c r="L93" s="209"/>
      <c r="M93" s="203"/>
      <c r="N93" s="199"/>
      <c r="O93" s="211"/>
      <c r="P93" s="213"/>
      <c r="Q93" s="199"/>
      <c r="R93" s="201"/>
      <c r="S93" s="228"/>
      <c r="T93" s="259"/>
      <c r="U93" s="254"/>
      <c r="V93" s="81">
        <v>6</v>
      </c>
      <c r="W93" s="6" t="str">
        <f>C93</f>
        <v>Kuchar Štěpán</v>
      </c>
      <c r="X93" s="10" t="s">
        <v>10</v>
      </c>
      <c r="Y93" s="82" t="str">
        <f>C89</f>
        <v>Kopanický Aleš</v>
      </c>
      <c r="Z93" s="83" t="s">
        <v>200</v>
      </c>
      <c r="AA93" s="84" t="s">
        <v>224</v>
      </c>
      <c r="AB93" s="84" t="s">
        <v>223</v>
      </c>
      <c r="AC93" s="84" t="s">
        <v>225</v>
      </c>
      <c r="AD93" s="85" t="s">
        <v>225</v>
      </c>
      <c r="AE93" s="125">
        <f t="shared" si="64"/>
        <v>2</v>
      </c>
      <c r="AF93" s="15" t="s">
        <v>7</v>
      </c>
      <c r="AG93" s="66">
        <f t="shared" si="65"/>
        <v>3</v>
      </c>
      <c r="AH93" s="115"/>
      <c r="AI93" t="str">
        <f>IF(OR( AND(A108=AJ93,A110=AK93 ),  AND(A110=AJ93,A108=AK93) ),"a",    IF(OR( AND(A118=AJ93,A120=AK93 ),  AND(A120=AJ93,A118=AK93) ),"b",  ""))</f>
        <v>a</v>
      </c>
      <c r="AJ93">
        <f>IF(ISBLANK(U92), A92,0)</f>
        <v>15</v>
      </c>
      <c r="AK93">
        <f>IF(ISBLANK(U88), A88,0)</f>
        <v>14</v>
      </c>
      <c r="AO93" s="274"/>
      <c r="AP93" s="100">
        <f t="shared" si="69"/>
        <v>47</v>
      </c>
      <c r="AQ93" s="99">
        <f t="shared" si="68"/>
        <v>46</v>
      </c>
      <c r="AR93" s="145">
        <f t="shared" si="66"/>
        <v>1</v>
      </c>
    </row>
    <row r="94" spans="1:46">
      <c r="A94" s="195">
        <v>30</v>
      </c>
      <c r="B94" s="196">
        <v>4</v>
      </c>
      <c r="C94" s="67" t="str">
        <f>IF(A94&gt;0,IF(VLOOKUP(A94,seznam!$A$2:$C$153,3)&gt;0,VLOOKUP(A94,seznam!$A$2:$C$153,3),"------"),"------")</f>
        <v>V. Opatovice</v>
      </c>
      <c r="D94" s="198">
        <f>O88</f>
        <v>0</v>
      </c>
      <c r="E94" s="198" t="str">
        <f>N88</f>
        <v>:</v>
      </c>
      <c r="F94" s="200">
        <f>M88</f>
        <v>3</v>
      </c>
      <c r="G94" s="202">
        <f>O90</f>
        <v>1</v>
      </c>
      <c r="H94" s="198" t="str">
        <f>N90</f>
        <v>:</v>
      </c>
      <c r="I94" s="200">
        <f>M90</f>
        <v>3</v>
      </c>
      <c r="J94" s="202">
        <f>O92</f>
        <v>0</v>
      </c>
      <c r="K94" s="198" t="str">
        <f>N92</f>
        <v>:</v>
      </c>
      <c r="L94" s="200">
        <f>M92</f>
        <v>3</v>
      </c>
      <c r="M94" s="204"/>
      <c r="N94" s="205"/>
      <c r="O94" s="219"/>
      <c r="P94" s="212">
        <f>D94+G94+J94</f>
        <v>1</v>
      </c>
      <c r="Q94" s="198" t="s">
        <v>7</v>
      </c>
      <c r="R94" s="200">
        <f>F94+I94+L94</f>
        <v>9</v>
      </c>
      <c r="S94" s="224">
        <f>IF(D94&gt;F94,2,IF(AND(D94&lt;F94,E94=":"),1,0))+IF(G94&gt;I94,2,IF(AND(G94&lt;I94,H94=":"),1,0))+IF(J94&gt;L94,2,IF(AND(J94&lt;L94,K94=":"),1,0))</f>
        <v>3</v>
      </c>
      <c r="T94" s="226">
        <v>4</v>
      </c>
      <c r="U94" s="255"/>
      <c r="AH94" s="115"/>
      <c r="AO94" s="275">
        <f t="shared" ref="AO94" si="71">IF($S94=0,"", IF(COUNTIF($S$88:$S$94,$S94)&gt;1, "",  _xlfn.RANK.EQ($S94,$S$88:$S$94,0)  ))</f>
        <v>4</v>
      </c>
      <c r="AP94" s="97"/>
      <c r="AR94" s="145"/>
      <c r="AS94" s="126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-49</v>
      </c>
      <c r="AT94" t="str">
        <f>IF($A94&gt;0,IF(VLOOKUP($A94,seznam!$A$2:$C$153,2)&gt;0,VLOOKUP($A94,seznam!$A$2:$C$153,2),"------"),"------")</f>
        <v>Smékal Jakub</v>
      </c>
    </row>
    <row r="95" spans="1:46" ht="13.5" thickBot="1">
      <c r="A95" s="214"/>
      <c r="B95" s="215"/>
      <c r="C95" s="88" t="str">
        <f>IF(A94&gt;0,IF(VLOOKUP(A94,seznam!$A$2:$C$153,2)&gt;0,VLOOKUP(A94,seznam!$A$2:$C$153,2),"------"),"------")</f>
        <v>Smékal Jakub</v>
      </c>
      <c r="D95" s="216"/>
      <c r="E95" s="216"/>
      <c r="F95" s="217"/>
      <c r="G95" s="218"/>
      <c r="H95" s="216"/>
      <c r="I95" s="217"/>
      <c r="J95" s="218"/>
      <c r="K95" s="216"/>
      <c r="L95" s="217"/>
      <c r="M95" s="220"/>
      <c r="N95" s="221"/>
      <c r="O95" s="222"/>
      <c r="P95" s="223"/>
      <c r="Q95" s="216"/>
      <c r="R95" s="217"/>
      <c r="S95" s="225"/>
      <c r="T95" s="260"/>
      <c r="U95" s="255"/>
      <c r="AH95" s="115"/>
      <c r="AO95" s="257"/>
      <c r="AP95" s="97"/>
      <c r="AR95" s="145"/>
    </row>
    <row r="96" spans="1:46" ht="13.5" thickBot="1">
      <c r="AH96" s="115"/>
      <c r="AP96" s="97"/>
      <c r="AR96" s="145"/>
    </row>
    <row r="97" spans="1:46" ht="13.5" thickBot="1">
      <c r="A97" s="91" t="s">
        <v>2</v>
      </c>
      <c r="B97" s="235" t="s">
        <v>15</v>
      </c>
      <c r="C97" s="236"/>
      <c r="D97" s="237">
        <v>1</v>
      </c>
      <c r="E97" s="238"/>
      <c r="F97" s="239"/>
      <c r="G97" s="240">
        <v>2</v>
      </c>
      <c r="H97" s="238"/>
      <c r="I97" s="239"/>
      <c r="J97" s="240">
        <v>3</v>
      </c>
      <c r="K97" s="238"/>
      <c r="L97" s="239"/>
      <c r="M97" s="240">
        <v>4</v>
      </c>
      <c r="N97" s="238"/>
      <c r="O97" s="241"/>
      <c r="P97" s="237" t="s">
        <v>4</v>
      </c>
      <c r="Q97" s="242"/>
      <c r="R97" s="243"/>
      <c r="S97" s="101" t="s">
        <v>5</v>
      </c>
      <c r="T97" s="92" t="s">
        <v>6</v>
      </c>
      <c r="AH97" s="115"/>
      <c r="AO97" s="45" t="s">
        <v>6</v>
      </c>
      <c r="AP97" s="97"/>
      <c r="AR97" s="145"/>
    </row>
    <row r="98" spans="1:46" ht="13.5" thickBot="1">
      <c r="A98" s="244">
        <v>17</v>
      </c>
      <c r="B98" s="245">
        <v>1</v>
      </c>
      <c r="C98" s="67" t="str">
        <f>IF(A98&gt;0,IF(VLOOKUP(A98,seznam!$A$2:$C$153,3)&gt;0,VLOOKUP(A98,seznam!$A$2:$C$153,3),"------"),"------")</f>
        <v>Blansko</v>
      </c>
      <c r="D98" s="246"/>
      <c r="E98" s="247"/>
      <c r="F98" s="248"/>
      <c r="G98" s="249">
        <f>AE101</f>
        <v>3</v>
      </c>
      <c r="H98" s="250" t="str">
        <f>AF101</f>
        <v>:</v>
      </c>
      <c r="I98" s="251">
        <f>AG101</f>
        <v>0</v>
      </c>
      <c r="J98" s="249">
        <f>AG103</f>
        <v>1</v>
      </c>
      <c r="K98" s="250" t="str">
        <f>AF103</f>
        <v>:</v>
      </c>
      <c r="L98" s="251">
        <f>AE103</f>
        <v>3</v>
      </c>
      <c r="M98" s="249">
        <f>AE98</f>
        <v>3</v>
      </c>
      <c r="N98" s="250" t="str">
        <f>AF98</f>
        <v>:</v>
      </c>
      <c r="O98" s="252">
        <f>AG98</f>
        <v>1</v>
      </c>
      <c r="P98" s="253">
        <f>G98+J98+M98</f>
        <v>7</v>
      </c>
      <c r="Q98" s="250" t="s">
        <v>7</v>
      </c>
      <c r="R98" s="251">
        <f>I98+L98+O98</f>
        <v>4</v>
      </c>
      <c r="S98" s="230">
        <f>IF(G98&gt;I98,2,IF(AND(G98&lt;I98,H98=":"),1,0))+IF(J98&gt;L98,2,IF(AND(J98&lt;L98,K98=":"),1,0))+IF(M98&gt;O98,2,IF(AND(M98&lt;O98,N98=":"),1,0))</f>
        <v>5</v>
      </c>
      <c r="T98" s="262">
        <v>2</v>
      </c>
      <c r="U98" s="254"/>
      <c r="V98" s="68">
        <v>1</v>
      </c>
      <c r="W98" s="4" t="str">
        <f>C99</f>
        <v>Voráč Pavel</v>
      </c>
      <c r="X98" s="7" t="s">
        <v>10</v>
      </c>
      <c r="Y98" s="69" t="str">
        <f>C105</f>
        <v>Borek Jan</v>
      </c>
      <c r="Z98" s="70" t="s">
        <v>224</v>
      </c>
      <c r="AA98" s="71" t="s">
        <v>228</v>
      </c>
      <c r="AB98" s="71" t="s">
        <v>222</v>
      </c>
      <c r="AC98" s="71" t="s">
        <v>200</v>
      </c>
      <c r="AD98" s="72"/>
      <c r="AE98" s="73">
        <f t="shared" ref="AE98:AE103" si="72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7</v>
      </c>
      <c r="AG98" s="12">
        <f t="shared" ref="AG98:AG103" si="73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1</v>
      </c>
      <c r="AH98" s="115"/>
      <c r="AI98" t="str">
        <f>IF(OR( AND(A112=AJ98,A114=AK98 ),  AND(A114=AJ98,A112=AK98) ),"a",    IF(OR( AND(A122=AJ98,A124=AK98 ),  AND(A124=AJ98,A122=AK98) ),"b",  ""))</f>
        <v/>
      </c>
      <c r="AJ98">
        <f>IF(ISBLANK(U98), A98,0)</f>
        <v>17</v>
      </c>
      <c r="AK98">
        <f>IF(ISBLANK(U104), A104,0)</f>
        <v>35</v>
      </c>
      <c r="AO98" s="273">
        <f>IF($S98=0,"", IF(COUNTIF($S$98:$S$104,$S98)&gt;1, "",  _xlfn.RANK.EQ($S98,$S$98:$S$104,0)  ))</f>
        <v>2</v>
      </c>
      <c r="AP98" s="100">
        <f>IF(OR(VALUE($AJ98)=0,VALUE($AK98)=0), "0",IF(LEN(Z98)&gt;0,IF(MID(Z98,1,1)&lt;&gt;"-",IF(MOD(ABS(Z98),100)&gt;9,MOD(ABS(Z98),100)+2,11),MOD(ABS(Z98),100)),0)+IF(LEN(AA98)&gt;0,IF(MID(AA98,1,1)&lt;&gt;"-",IF(MOD(ABS(AA98),100)&gt;9,MOD(ABS(AA98),100)+2,11),MOD(ABS(AA98),100)),0)+IF(LEN(AB98)&gt;0,IF(MID(AB98,1,1)&lt;&gt;"-",IF(MOD(ABS(AB98),100)&gt;9,MOD(ABS(AB98),100)+2,11),MOD(ABS(AB98),100)),0)+IF(LEN(AC98)&gt;0,IF(MID(AC98,1,1)&lt;&gt;"-",IF(MOD(ABS(AC98),100)&gt;9,MOD(ABS(AC98),100)+2,11),MOD(ABS(AC98),100)),0)+IF(LEN(AD98)&gt;0,IF(MID(AD98,1,1)&lt;&gt;"-",IF(MOD(ABS(AD98),100)&gt;9,MOD(ABS(AD98),100)+2,11),MOD(ABS(AD98),100)),0))</f>
        <v>42</v>
      </c>
      <c r="AQ98" s="99">
        <f>IF(OR(VALUE($AJ98)=0,VALUE($AK98)=0), "0",IF(LEN(Z98)&gt;0,IF(MID(Z98,1,1)&lt;&gt;"-",MOD(Z98,100),IF(MOD(ABS(Z98),100)&gt;9,MOD(ABS(Z98),100)+2,11)),0)+IF(LEN(AA98)&gt;0,IF(MID(AA98,1,1)&lt;&gt;"-",MOD(AA98,100),IF(MOD(ABS(AA98),100)&gt;9,MOD(ABS(AA98),100)+2,11)),0)+IF(LEN(AB98)&gt;0,IF(MID(AB98,1,1)&lt;&gt;"-",MOD(AB98,100),IF(MOD(ABS(AB98),100)&gt;9,MOD(ABS(AB98),100)+2,11)),0)+IF(LEN(AC98)&gt;0,IF(MID(AC98,1,1)&lt;&gt;"-",MOD(AC98,100),IF(MOD(ABS(AC98),100)&gt;9,MOD(ABS(AC98),100)+2,11)),0)+IF(LEN(AD98)&gt;0,IF(MID(AD98,1,1)&lt;&gt;"-",MOD(AD98,100),IF(MOD(ABS(AD98),100)&gt;9,MOD(ABS(AD98),100)+2,11)),0))</f>
        <v>34</v>
      </c>
      <c r="AR98" s="145">
        <f>AP98-AQ98</f>
        <v>8</v>
      </c>
      <c r="AS98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19</v>
      </c>
      <c r="AT98" t="str">
        <f>IF($A98&gt;0,IF(VLOOKUP($A98,seznam!$A$2:$C$153,2)&gt;0,VLOOKUP($A98,seznam!$A$2:$C$153,2),"------"),"------")</f>
        <v>Voráč Pavel</v>
      </c>
    </row>
    <row r="99" spans="1:46" ht="13.5" thickBot="1">
      <c r="A99" s="195"/>
      <c r="B99" s="197"/>
      <c r="C99" s="74" t="str">
        <f>IF(A98&gt;0,IF(VLOOKUP(A98,seznam!$A$2:$C$153,2)&gt;0,VLOOKUP(A98,seznam!$A$2:$C$153,2),"------"),"------")</f>
        <v>Voráč Pavel</v>
      </c>
      <c r="D99" s="208"/>
      <c r="E99" s="208"/>
      <c r="F99" s="209"/>
      <c r="G99" s="203"/>
      <c r="H99" s="199"/>
      <c r="I99" s="201"/>
      <c r="J99" s="203"/>
      <c r="K99" s="199"/>
      <c r="L99" s="201"/>
      <c r="M99" s="203"/>
      <c r="N99" s="199"/>
      <c r="O99" s="211"/>
      <c r="P99" s="213"/>
      <c r="Q99" s="199"/>
      <c r="R99" s="201"/>
      <c r="S99" s="228"/>
      <c r="T99" s="259"/>
      <c r="U99" s="254"/>
      <c r="V99" s="75">
        <v>2</v>
      </c>
      <c r="W99" s="5" t="str">
        <f>C101</f>
        <v>Chloupek Tomáš</v>
      </c>
      <c r="X99" s="8" t="s">
        <v>10</v>
      </c>
      <c r="Y99" s="76" t="str">
        <f>C103</f>
        <v>Švarc Robert</v>
      </c>
      <c r="Z99" s="77" t="s">
        <v>217</v>
      </c>
      <c r="AA99" s="78" t="s">
        <v>226</v>
      </c>
      <c r="AB99" s="78" t="s">
        <v>225</v>
      </c>
      <c r="AC99" s="78"/>
      <c r="AD99" s="79"/>
      <c r="AE99" s="73">
        <f t="shared" si="72"/>
        <v>0</v>
      </c>
      <c r="AF99" s="13" t="s">
        <v>7</v>
      </c>
      <c r="AG99" s="12">
        <f t="shared" si="73"/>
        <v>3</v>
      </c>
      <c r="AH99" s="115"/>
      <c r="AI99" t="str">
        <f>IF(OR( AND(A112=AJ99,A114=AK99 ),  AND(A114=AJ99,A112=AK99) ),"a",    IF(OR( AND(A122=AJ99,A124=AK99 ),  AND(A124=AJ99,A122=AK99) ),"b",  ""))</f>
        <v/>
      </c>
      <c r="AJ99">
        <f>IF(ISBLANK(U100), A100,0)</f>
        <v>22</v>
      </c>
      <c r="AK99">
        <f>IF(ISBLANK(U102), A102,0)</f>
        <v>18</v>
      </c>
      <c r="AO99" s="274"/>
      <c r="AP99" s="100">
        <f>IF(OR(VALUE($AJ99)=0,VALUE($AK99)=0), "0",IF(LEN(Z99)&gt;0,IF(MID(Z99,1,1)&lt;&gt;"-",IF(MOD(ABS(Z99),100)&gt;9,MOD(ABS(Z99),100)+2,11),MOD(ABS(Z99),100)),0)+IF(LEN(AA99)&gt;0,IF(MID(AA99,1,1)&lt;&gt;"-",IF(MOD(ABS(AA99),100)&gt;9,MOD(ABS(AA99),100)+2,11),MOD(ABS(AA99),100)),0)+IF(LEN(AB99)&gt;0,IF(MID(AB99,1,1)&lt;&gt;"-",IF(MOD(ABS(AB99),100)&gt;9,MOD(ABS(AB99),100)+2,11),MOD(ABS(AB99),100)),0)+IF(LEN(AC99)&gt;0,IF(MID(AC99,1,1)&lt;&gt;"-",IF(MOD(ABS(AC99),100)&gt;9,MOD(ABS(AC99),100)+2,11),MOD(ABS(AC99),100)),0)+IF(LEN(AD99)&gt;0,IF(MID(AD99,1,1)&lt;&gt;"-",IF(MOD(ABS(AD99),100)&gt;9,MOD(ABS(AD99),100)+2,11),MOD(ABS(AD99),100)),0))</f>
        <v>18</v>
      </c>
      <c r="AQ99" s="99">
        <f>IF(OR(VALUE($AJ99)=0,VALUE($AK99)=0), "0",IF(LEN(Z99)&gt;0,IF(MID(Z99,1,1)&lt;&gt;"-",MOD(Z99,100),IF(MOD(ABS(Z99),100)&gt;9,MOD(ABS(Z99),100)+2,11)),0)+IF(LEN(AA99)&gt;0,IF(MID(AA99,1,1)&lt;&gt;"-",MOD(AA99,100),IF(MOD(ABS(AA99),100)&gt;9,MOD(ABS(AA99),100)+2,11)),0)+IF(LEN(AB99)&gt;0,IF(MID(AB99,1,1)&lt;&gt;"-",MOD(AB99,100),IF(MOD(ABS(AB99),100)&gt;9,MOD(ABS(AB99),100)+2,11)),0)+IF(LEN(AC99)&gt;0,IF(MID(AC99,1,1)&lt;&gt;"-",MOD(AC99,100),IF(MOD(ABS(AC99),100)&gt;9,MOD(ABS(AC99),100)+2,11)),0)+IF(LEN(AD99)&gt;0,IF(MID(AD99,1,1)&lt;&gt;"-",MOD(AD99,100),IF(MOD(ABS(AD99),100)&gt;9,MOD(ABS(AD99),100)+2,11)),0))</f>
        <v>33</v>
      </c>
      <c r="AR99" s="145">
        <f t="shared" ref="AR99:AR103" si="74">AP99-AQ99</f>
        <v>-15</v>
      </c>
    </row>
    <row r="100" spans="1:46" ht="13.5" thickBot="1">
      <c r="A100" s="195">
        <v>22</v>
      </c>
      <c r="B100" s="196">
        <v>2</v>
      </c>
      <c r="C100" s="67" t="str">
        <f>IF(A100&gt;0,IF(VLOOKUP(A100,seznam!$A$2:$C$153,3)&gt;0,VLOOKUP(A100,seznam!$A$2:$C$153,3),"------"),"------")</f>
        <v>Kunštát</v>
      </c>
      <c r="D100" s="198">
        <f>I98</f>
        <v>0</v>
      </c>
      <c r="E100" s="198" t="str">
        <f>H98</f>
        <v>:</v>
      </c>
      <c r="F100" s="200">
        <f>G98</f>
        <v>3</v>
      </c>
      <c r="G100" s="204"/>
      <c r="H100" s="205"/>
      <c r="I100" s="206"/>
      <c r="J100" s="202">
        <f>AE99</f>
        <v>0</v>
      </c>
      <c r="K100" s="198" t="str">
        <f>AF99</f>
        <v>:</v>
      </c>
      <c r="L100" s="200">
        <f>AG99</f>
        <v>3</v>
      </c>
      <c r="M100" s="202">
        <f>AE102</f>
        <v>3</v>
      </c>
      <c r="N100" s="198" t="str">
        <f>AF102</f>
        <v>:</v>
      </c>
      <c r="O100" s="210">
        <f>AG102</f>
        <v>0</v>
      </c>
      <c r="P100" s="212">
        <f>D100+J100+M100</f>
        <v>3</v>
      </c>
      <c r="Q100" s="198" t="s">
        <v>7</v>
      </c>
      <c r="R100" s="200">
        <f>F100+L100+O100</f>
        <v>6</v>
      </c>
      <c r="S100" s="224">
        <f>IF(D100&gt;F100,2,IF(AND(D100&lt;F100,E100=":"),1,0))+IF(J100&gt;L100,2,IF(AND(J100&lt;L100,K100=":"),1,0))+IF(M100&gt;O100,2,IF(AND(M100&lt;O100,N100=":"),1,0))</f>
        <v>4</v>
      </c>
      <c r="T100" s="261">
        <v>3</v>
      </c>
      <c r="U100" s="254"/>
      <c r="V100" s="75">
        <v>3</v>
      </c>
      <c r="W100" s="5" t="str">
        <f>C105</f>
        <v>Borek Jan</v>
      </c>
      <c r="X100" s="9" t="s">
        <v>10</v>
      </c>
      <c r="Y100" s="76" t="str">
        <f>C103</f>
        <v>Švarc Robert</v>
      </c>
      <c r="Z100" s="77" t="s">
        <v>225</v>
      </c>
      <c r="AA100" s="78" t="s">
        <v>225</v>
      </c>
      <c r="AB100" s="78" t="s">
        <v>218</v>
      </c>
      <c r="AC100" s="78"/>
      <c r="AD100" s="79"/>
      <c r="AE100" s="73">
        <f t="shared" si="72"/>
        <v>0</v>
      </c>
      <c r="AF100" s="13" t="s">
        <v>7</v>
      </c>
      <c r="AG100" s="12">
        <f t="shared" si="73"/>
        <v>3</v>
      </c>
      <c r="AH100" s="115"/>
      <c r="AI100" t="str">
        <f>IF(OR( AND(A112=AJ100,A114=AK100 ),  AND(A114=AJ100,A112=AK100) ),"a",    IF(OR( AND(A122=AJ100,A124=AK100 ),  AND(A124=AJ100,A122=AK100) ),"b",  ""))</f>
        <v/>
      </c>
      <c r="AJ100">
        <f>IF(ISBLANK(U104), A104,0)</f>
        <v>35</v>
      </c>
      <c r="AK100">
        <f>IF(ISBLANK(U102), A102,0)</f>
        <v>18</v>
      </c>
      <c r="AO100" s="273">
        <f t="shared" ref="AO100" si="75">IF($S100=0,"", IF(COUNTIF($S$98:$S$104,$S100)&gt;1, "",  _xlfn.RANK.EQ($S100,$S$98:$S$104,0)  ))</f>
        <v>3</v>
      </c>
      <c r="AP100" s="100">
        <f>IF(OR(VALUE($AJ100)=0,VALUE($AK100)=0), "0",IF(LEN(Z100)&gt;0,IF(MID(Z100,1,1)&lt;&gt;"-",IF(MOD(ABS(Z100),100)&gt;9,MOD(ABS(Z100),100)+2,11),MOD(ABS(Z100),100)),0)+IF(LEN(AA100)&gt;0,IF(MID(AA100,1,1)&lt;&gt;"-",IF(MOD(ABS(AA100),100)&gt;9,MOD(ABS(AA100),100)+2,11),MOD(ABS(AA100),100)),0)+IF(LEN(AB100)&gt;0,IF(MID(AB100,1,1)&lt;&gt;"-",IF(MOD(ABS(AB100),100)&gt;9,MOD(ABS(AB100),100)+2,11),MOD(ABS(AB100),100)),0)+IF(LEN(AC100)&gt;0,IF(MID(AC100,1,1)&lt;&gt;"-",IF(MOD(ABS(AC100),100)&gt;9,MOD(ABS(AC100),100)+2,11),MOD(ABS(AC100),100)),0)+IF(LEN(AD100)&gt;0,IF(MID(AD100,1,1)&lt;&gt;"-",IF(MOD(ABS(AD100),100)&gt;9,MOD(ABS(AD100),100)+2,11),MOD(ABS(AD100),100)),0))</f>
        <v>23</v>
      </c>
      <c r="AQ100" s="99">
        <f t="shared" ref="AQ100:AQ103" si="76">IF(OR(VALUE($AJ100)=0,VALUE($AK100)=0), "0",IF(LEN(Z100)&gt;0,IF(MID(Z100,1,1)&lt;&gt;"-",MOD(Z100,100),IF(MOD(ABS(Z100),100)&gt;9,MOD(ABS(Z100),100)+2,11)),0)+IF(LEN(AA100)&gt;0,IF(MID(AA100,1,1)&lt;&gt;"-",MOD(AA100,100),IF(MOD(ABS(AA100),100)&gt;9,MOD(ABS(AA100),100)+2,11)),0)+IF(LEN(AB100)&gt;0,IF(MID(AB100,1,1)&lt;&gt;"-",MOD(AB100,100),IF(MOD(ABS(AB100),100)&gt;9,MOD(ABS(AB100),100)+2,11)),0)+IF(LEN(AC100)&gt;0,IF(MID(AC100,1,1)&lt;&gt;"-",MOD(AC100,100),IF(MOD(ABS(AC100),100)&gt;9,MOD(ABS(AC100),100)+2,11)),0)+IF(LEN(AD100)&gt;0,IF(MID(AD100,1,1)&lt;&gt;"-",MOD(AD100,100),IF(MOD(ABS(AD100),100)&gt;9,MOD(ABS(AD100),100)+2,11)),0))</f>
        <v>33</v>
      </c>
      <c r="AR100" s="145">
        <f t="shared" si="74"/>
        <v>-10</v>
      </c>
      <c r="AS100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-19</v>
      </c>
      <c r="AT100" t="str">
        <f>IF($A100&gt;0,IF(VLOOKUP($A100,seznam!$A$2:$C$153,2)&gt;0,VLOOKUP($A100,seznam!$A$2:$C$153,2),"------"),"------")</f>
        <v>Chloupek Tomáš</v>
      </c>
    </row>
    <row r="101" spans="1:46" ht="13.5" thickBot="1">
      <c r="A101" s="195"/>
      <c r="B101" s="197"/>
      <c r="C101" s="74" t="str">
        <f>IF(A100&gt;0,IF(VLOOKUP(A100,seznam!$A$2:$C$153,2)&gt;0,VLOOKUP(A100,seznam!$A$2:$C$153,2),"------"),"------")</f>
        <v>Chloupek Tomáš</v>
      </c>
      <c r="D101" s="199"/>
      <c r="E101" s="199"/>
      <c r="F101" s="201"/>
      <c r="G101" s="207"/>
      <c r="H101" s="208"/>
      <c r="I101" s="209"/>
      <c r="J101" s="203"/>
      <c r="K101" s="199"/>
      <c r="L101" s="201"/>
      <c r="M101" s="203"/>
      <c r="N101" s="199"/>
      <c r="O101" s="211"/>
      <c r="P101" s="232"/>
      <c r="Q101" s="233"/>
      <c r="R101" s="234"/>
      <c r="S101" s="228"/>
      <c r="T101" s="259"/>
      <c r="U101" s="254"/>
      <c r="V101" s="75">
        <v>4</v>
      </c>
      <c r="W101" s="5" t="str">
        <f>C99</f>
        <v>Voráč Pavel</v>
      </c>
      <c r="X101" s="8" t="s">
        <v>10</v>
      </c>
      <c r="Y101" s="76" t="str">
        <f>C101</f>
        <v>Chloupek Tomáš</v>
      </c>
      <c r="Z101" s="77" t="s">
        <v>220</v>
      </c>
      <c r="AA101" s="78" t="s">
        <v>200</v>
      </c>
      <c r="AB101" s="78" t="s">
        <v>221</v>
      </c>
      <c r="AC101" s="78"/>
      <c r="AD101" s="79"/>
      <c r="AE101" s="73">
        <f t="shared" si="72"/>
        <v>3</v>
      </c>
      <c r="AF101" s="13" t="s">
        <v>7</v>
      </c>
      <c r="AG101" s="12">
        <f t="shared" si="73"/>
        <v>0</v>
      </c>
      <c r="AH101" s="115"/>
      <c r="AI101" t="str">
        <f>IF(OR( AND(A112=AJ101,A114=AK101 ),  AND(A114=AJ101,A112=AK101) ),"a",    IF(OR( AND(A122=AJ101,A124=AK101 ),  AND(A124=AJ101,A122=AK101) ),"b",  ""))</f>
        <v/>
      </c>
      <c r="AJ101">
        <f>IF(ISBLANK(U98), A98,0)</f>
        <v>17</v>
      </c>
      <c r="AK101">
        <f>IF(ISBLANK(U100), A100,0)</f>
        <v>22</v>
      </c>
      <c r="AO101" s="274"/>
      <c r="AP101" s="100">
        <f t="shared" ref="AP101:AP103" si="77">IF(OR(VALUE($AJ101)=0,VALUE($AK101)=0), "0",IF(LEN(Z101)&gt;0,IF(MID(Z101,1,1)&lt;&gt;"-",IF(MOD(ABS(Z101),100)&gt;9,MOD(ABS(Z101),100)+2,11),MOD(ABS(Z101),100)),0)+IF(LEN(AA101)&gt;0,IF(MID(AA101,1,1)&lt;&gt;"-",IF(MOD(ABS(AA101),100)&gt;9,MOD(ABS(AA101),100)+2,11),MOD(ABS(AA101),100)),0)+IF(LEN(AB101)&gt;0,IF(MID(AB101,1,1)&lt;&gt;"-",IF(MOD(ABS(AB101),100)&gt;9,MOD(ABS(AB101),100)+2,11),MOD(ABS(AB101),100)),0)+IF(LEN(AC101)&gt;0,IF(MID(AC101,1,1)&lt;&gt;"-",IF(MOD(ABS(AC101),100)&gt;9,MOD(ABS(AC101),100)+2,11),MOD(ABS(AC101),100)),0)+IF(LEN(AD101)&gt;0,IF(MID(AD101,1,1)&lt;&gt;"-",IF(MOD(ABS(AD101),100)&gt;9,MOD(ABS(AD101),100)+2,11),MOD(ABS(AD101),100)),0))</f>
        <v>33</v>
      </c>
      <c r="AQ101" s="99">
        <f t="shared" si="76"/>
        <v>18</v>
      </c>
      <c r="AR101" s="145">
        <f t="shared" si="74"/>
        <v>15</v>
      </c>
    </row>
    <row r="102" spans="1:46" ht="13.5" thickBot="1">
      <c r="A102" s="195">
        <v>18</v>
      </c>
      <c r="B102" s="196">
        <v>3</v>
      </c>
      <c r="C102" s="67" t="str">
        <f>IF(A102&gt;0,IF(VLOOKUP(A102,seznam!$A$2:$C$153,3)&gt;0,VLOOKUP(A102,seznam!$A$2:$C$153,3),"------"),"------")</f>
        <v>Blansko</v>
      </c>
      <c r="D102" s="198">
        <f>L98</f>
        <v>3</v>
      </c>
      <c r="E102" s="198" t="str">
        <f>K98</f>
        <v>:</v>
      </c>
      <c r="F102" s="200">
        <f>J98</f>
        <v>1</v>
      </c>
      <c r="G102" s="202">
        <f>L100</f>
        <v>3</v>
      </c>
      <c r="H102" s="198" t="str">
        <f>K100</f>
        <v>:</v>
      </c>
      <c r="I102" s="200">
        <f>J100</f>
        <v>0</v>
      </c>
      <c r="J102" s="204"/>
      <c r="K102" s="205"/>
      <c r="L102" s="206"/>
      <c r="M102" s="202">
        <f>AG100</f>
        <v>3</v>
      </c>
      <c r="N102" s="198" t="str">
        <f>AF100</f>
        <v>:</v>
      </c>
      <c r="O102" s="210">
        <f>AE100</f>
        <v>0</v>
      </c>
      <c r="P102" s="212">
        <f>D102+G102+M102</f>
        <v>9</v>
      </c>
      <c r="Q102" s="198" t="s">
        <v>7</v>
      </c>
      <c r="R102" s="200">
        <f>F102+I102+O102</f>
        <v>1</v>
      </c>
      <c r="S102" s="224">
        <f>IF(D102&gt;F102,2,IF(AND(D102&lt;F102,E102=":"),1,0))+IF(G102&gt;I102,2,IF(AND(G102&lt;I102,H102=":"),1,0))+IF(M102&gt;O102,2,IF(AND(M102&lt;O102,N102=":"),1,0))</f>
        <v>6</v>
      </c>
      <c r="T102" s="258">
        <v>1</v>
      </c>
      <c r="U102" s="254"/>
      <c r="V102" s="75">
        <v>5</v>
      </c>
      <c r="W102" s="5" t="str">
        <f>C101</f>
        <v>Chloupek Tomáš</v>
      </c>
      <c r="X102" s="8" t="s">
        <v>10</v>
      </c>
      <c r="Y102" s="76" t="str">
        <f>C105</f>
        <v>Borek Jan</v>
      </c>
      <c r="Z102" s="77" t="s">
        <v>256</v>
      </c>
      <c r="AA102" s="78" t="s">
        <v>200</v>
      </c>
      <c r="AB102" s="78" t="s">
        <v>224</v>
      </c>
      <c r="AC102" s="78"/>
      <c r="AD102" s="79"/>
      <c r="AE102" s="73">
        <f t="shared" si="72"/>
        <v>3</v>
      </c>
      <c r="AF102" s="13" t="s">
        <v>7</v>
      </c>
      <c r="AG102" s="12">
        <f t="shared" si="73"/>
        <v>0</v>
      </c>
      <c r="AH102" s="115"/>
      <c r="AI102" t="str">
        <f>IF(OR( AND(A112=AJ102,A114=AK102 ),  AND(A114=AJ102,A112=AK102) ),"a",    IF(OR( AND(A122=AJ102,A124=AK102 ),  AND(A124=AJ102,A122=AK102) ),"b",  ""))</f>
        <v>b</v>
      </c>
      <c r="AJ102">
        <f>IF(ISBLANK(U100), A100,0)</f>
        <v>22</v>
      </c>
      <c r="AK102">
        <f>IF(ISBLANK(U104), A104,0)</f>
        <v>35</v>
      </c>
      <c r="AO102" s="273">
        <f t="shared" ref="AO102" si="78">IF($S102=0,"", IF(COUNTIF($S$98:$S$104,$S102)&gt;1, "",  _xlfn.RANK.EQ($S102,$S$98:$S$104,0)  ))</f>
        <v>1</v>
      </c>
      <c r="AP102" s="100">
        <f t="shared" si="77"/>
        <v>35</v>
      </c>
      <c r="AQ102" s="99">
        <f t="shared" si="76"/>
        <v>24</v>
      </c>
      <c r="AR102" s="145">
        <f t="shared" si="74"/>
        <v>11</v>
      </c>
      <c r="AS102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29</v>
      </c>
      <c r="AT102" t="str">
        <f>IF($A102&gt;0,IF(VLOOKUP($A102,seznam!$A$2:$C$153,2)&gt;0,VLOOKUP($A102,seznam!$A$2:$C$153,2),"------"),"------")</f>
        <v>Švarc Robert</v>
      </c>
    </row>
    <row r="103" spans="1:46" ht="13.5" thickBot="1">
      <c r="A103" s="195"/>
      <c r="B103" s="197"/>
      <c r="C103" s="74" t="str">
        <f>IF(A102&gt;0,IF(VLOOKUP(A102,seznam!$A$2:$C$153,2)&gt;0,VLOOKUP(A102,seznam!$A$2:$C$153,2),"------"),"------")</f>
        <v>Švarc Robert</v>
      </c>
      <c r="D103" s="199"/>
      <c r="E103" s="199"/>
      <c r="F103" s="201"/>
      <c r="G103" s="203"/>
      <c r="H103" s="199"/>
      <c r="I103" s="201"/>
      <c r="J103" s="207"/>
      <c r="K103" s="208"/>
      <c r="L103" s="209"/>
      <c r="M103" s="203"/>
      <c r="N103" s="199"/>
      <c r="O103" s="211"/>
      <c r="P103" s="213"/>
      <c r="Q103" s="199"/>
      <c r="R103" s="201"/>
      <c r="S103" s="228"/>
      <c r="T103" s="259"/>
      <c r="U103" s="254"/>
      <c r="V103" s="81">
        <v>6</v>
      </c>
      <c r="W103" s="6" t="str">
        <f>C103</f>
        <v>Švarc Robert</v>
      </c>
      <c r="X103" s="10" t="s">
        <v>10</v>
      </c>
      <c r="Y103" s="82" t="str">
        <f>C99</f>
        <v>Voráč Pavel</v>
      </c>
      <c r="Z103" s="83" t="s">
        <v>224</v>
      </c>
      <c r="AA103" s="84" t="s">
        <v>219</v>
      </c>
      <c r="AB103" s="84" t="s">
        <v>223</v>
      </c>
      <c r="AC103" s="84" t="s">
        <v>224</v>
      </c>
      <c r="AD103" s="85"/>
      <c r="AE103" s="125">
        <f t="shared" si="72"/>
        <v>3</v>
      </c>
      <c r="AF103" s="15" t="s">
        <v>7</v>
      </c>
      <c r="AG103" s="66">
        <f t="shared" si="73"/>
        <v>1</v>
      </c>
      <c r="AH103" s="115"/>
      <c r="AI103" t="str">
        <f>IF(OR( AND(A112=AJ103,A114=AK103 ),  AND(A114=AJ103,A112=AK103) ),"a",    IF(OR( AND(A122=AJ103,A124=AK103 ),  AND(A124=AJ103,A122=AK103) ),"b",  ""))</f>
        <v>a</v>
      </c>
      <c r="AJ103">
        <f>IF(ISBLANK(U102), A102,0)</f>
        <v>18</v>
      </c>
      <c r="AK103">
        <f>IF(ISBLANK(U98), A98,0)</f>
        <v>17</v>
      </c>
      <c r="AO103" s="274"/>
      <c r="AP103" s="100">
        <f t="shared" si="77"/>
        <v>40</v>
      </c>
      <c r="AQ103" s="99">
        <f t="shared" si="76"/>
        <v>36</v>
      </c>
      <c r="AR103" s="145">
        <f t="shared" si="74"/>
        <v>4</v>
      </c>
    </row>
    <row r="104" spans="1:46">
      <c r="A104" s="195">
        <v>35</v>
      </c>
      <c r="B104" s="196">
        <v>4</v>
      </c>
      <c r="C104" s="67" t="str">
        <f>IF(A104&gt;0,IF(VLOOKUP(A104,seznam!$A$2:$C$153,3)&gt;0,VLOOKUP(A104,seznam!$A$2:$C$153,3),"------"),"------")</f>
        <v>Boskovice</v>
      </c>
      <c r="D104" s="198">
        <f>O98</f>
        <v>1</v>
      </c>
      <c r="E104" s="198" t="str">
        <f>N98</f>
        <v>:</v>
      </c>
      <c r="F104" s="200">
        <f>M98</f>
        <v>3</v>
      </c>
      <c r="G104" s="202">
        <f>O100</f>
        <v>0</v>
      </c>
      <c r="H104" s="198" t="str">
        <f>N100</f>
        <v>:</v>
      </c>
      <c r="I104" s="200">
        <f>M100</f>
        <v>3</v>
      </c>
      <c r="J104" s="202">
        <f>O102</f>
        <v>0</v>
      </c>
      <c r="K104" s="198" t="str">
        <f>N102</f>
        <v>:</v>
      </c>
      <c r="L104" s="200">
        <f>M102</f>
        <v>3</v>
      </c>
      <c r="M104" s="204"/>
      <c r="N104" s="205"/>
      <c r="O104" s="219"/>
      <c r="P104" s="212">
        <f>D104+G104+J104</f>
        <v>1</v>
      </c>
      <c r="Q104" s="198" t="s">
        <v>7</v>
      </c>
      <c r="R104" s="200">
        <f>F104+I104+L104</f>
        <v>9</v>
      </c>
      <c r="S104" s="224">
        <f>IF(D104&gt;F104,2,IF(AND(D104&lt;F104,E104=":"),1,0))+IF(G104&gt;I104,2,IF(AND(G104&lt;I104,H104=":"),1,0))+IF(J104&gt;L104,2,IF(AND(J104&lt;L104,K104=":"),1,0))</f>
        <v>3</v>
      </c>
      <c r="T104" s="226">
        <v>4</v>
      </c>
      <c r="U104" s="255"/>
      <c r="AH104" s="115"/>
      <c r="AO104" s="275">
        <f t="shared" ref="AO104" si="79">IF($S104=0,"", IF(COUNTIF($S$98:$S$104,$S104)&gt;1, "",  _xlfn.RANK.EQ($S104,$S$98:$S$104,0)  ))</f>
        <v>4</v>
      </c>
      <c r="AP104" s="97"/>
      <c r="AR104" s="145"/>
      <c r="AS104" s="126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-29</v>
      </c>
      <c r="AT104" t="str">
        <f>IF($A104&gt;0,IF(VLOOKUP($A104,seznam!$A$2:$C$153,2)&gt;0,VLOOKUP($A104,seznam!$A$2:$C$153,2),"------"),"------")</f>
        <v>Borek Jan</v>
      </c>
    </row>
    <row r="105" spans="1:46" ht="13.5" thickBot="1">
      <c r="A105" s="214"/>
      <c r="B105" s="215"/>
      <c r="C105" s="88" t="str">
        <f>IF(A104&gt;0,IF(VLOOKUP(A104,seznam!$A$2:$C$153,2)&gt;0,VLOOKUP(A104,seznam!$A$2:$C$153,2),"------"),"------")</f>
        <v>Borek Jan</v>
      </c>
      <c r="D105" s="216"/>
      <c r="E105" s="216"/>
      <c r="F105" s="217"/>
      <c r="G105" s="218"/>
      <c r="H105" s="216"/>
      <c r="I105" s="217"/>
      <c r="J105" s="218"/>
      <c r="K105" s="216"/>
      <c r="L105" s="217"/>
      <c r="M105" s="220"/>
      <c r="N105" s="221"/>
      <c r="O105" s="222"/>
      <c r="P105" s="223"/>
      <c r="Q105" s="216"/>
      <c r="R105" s="217"/>
      <c r="S105" s="225"/>
      <c r="T105" s="260"/>
      <c r="U105" s="255"/>
      <c r="AH105" s="115"/>
      <c r="AO105" s="257"/>
      <c r="AP105" s="97"/>
      <c r="AR105" s="145"/>
    </row>
    <row r="106" spans="1:46" ht="13.5" thickBot="1">
      <c r="AH106" s="115"/>
      <c r="AP106" s="97"/>
      <c r="AR106" s="145"/>
    </row>
    <row r="107" spans="1:46" ht="13.5" thickBot="1">
      <c r="A107" s="91" t="s">
        <v>2</v>
      </c>
      <c r="B107" s="235" t="s">
        <v>31</v>
      </c>
      <c r="C107" s="236"/>
      <c r="D107" s="237">
        <v>1</v>
      </c>
      <c r="E107" s="238"/>
      <c r="F107" s="239"/>
      <c r="G107" s="240">
        <v>2</v>
      </c>
      <c r="H107" s="238"/>
      <c r="I107" s="239"/>
      <c r="J107" s="240">
        <v>3</v>
      </c>
      <c r="K107" s="238"/>
      <c r="L107" s="239"/>
      <c r="M107" s="240">
        <v>4</v>
      </c>
      <c r="N107" s="238"/>
      <c r="O107" s="241"/>
      <c r="P107" s="237" t="s">
        <v>4</v>
      </c>
      <c r="Q107" s="242"/>
      <c r="R107" s="243"/>
      <c r="S107" s="101" t="s">
        <v>5</v>
      </c>
      <c r="T107" s="92" t="s">
        <v>6</v>
      </c>
      <c r="AH107" s="115"/>
      <c r="AO107" s="45" t="s">
        <v>6</v>
      </c>
      <c r="AP107" s="97"/>
      <c r="AR107" s="145"/>
    </row>
    <row r="108" spans="1:46" ht="12.75" customHeight="1" thickBot="1">
      <c r="A108" s="244">
        <f>IF(ISNA(MATCH(1,T88:T95,0)),, INDEX(A88:A95,MATCH(1,T88:T95,0)))</f>
        <v>14</v>
      </c>
      <c r="B108" s="245">
        <v>1</v>
      </c>
      <c r="C108" s="67" t="str">
        <f>IF(A108&gt;0,IF(VLOOKUP(A108,seznam!$A$2:$C$153,3)&gt;0,VLOOKUP(A108,seznam!$A$2:$C$153,3),"------"),"------")</f>
        <v>Blansko</v>
      </c>
      <c r="D108" s="246"/>
      <c r="E108" s="247"/>
      <c r="F108" s="248"/>
      <c r="G108" s="249">
        <f>AE111</f>
        <v>3</v>
      </c>
      <c r="H108" s="250" t="str">
        <f>AF111</f>
        <v>:</v>
      </c>
      <c r="I108" s="251">
        <f>AG111</f>
        <v>2</v>
      </c>
      <c r="J108" s="249">
        <f>AG113</f>
        <v>0</v>
      </c>
      <c r="K108" s="250" t="str">
        <f>AF113</f>
        <v>:</v>
      </c>
      <c r="L108" s="251">
        <f>AE113</f>
        <v>3</v>
      </c>
      <c r="M108" s="249">
        <f>AE108</f>
        <v>2</v>
      </c>
      <c r="N108" s="250" t="str">
        <f>AF108</f>
        <v>:</v>
      </c>
      <c r="O108" s="252">
        <f>AG108</f>
        <v>3</v>
      </c>
      <c r="P108" s="253">
        <f>G108+J108+M108</f>
        <v>5</v>
      </c>
      <c r="Q108" s="250" t="s">
        <v>7</v>
      </c>
      <c r="R108" s="251">
        <f>I108+L108+O108</f>
        <v>8</v>
      </c>
      <c r="S108" s="230">
        <f>IF(G108&gt;I108,2,IF(AND(G108&lt;I108,H108=":"),1,0))+IF(J108&gt;L108,2,IF(AND(J108&lt;L108,K108=":"),1,0))+IF(M108&gt;O108,2,IF(AND(M108&lt;O108,N108=":"),1,0))</f>
        <v>4</v>
      </c>
      <c r="T108" s="262">
        <v>20</v>
      </c>
      <c r="U108" s="254"/>
      <c r="V108" s="68">
        <v>1</v>
      </c>
      <c r="W108" s="4" t="str">
        <f>C109</f>
        <v>Kopanický Aleš</v>
      </c>
      <c r="X108" s="7" t="s">
        <v>10</v>
      </c>
      <c r="Y108" s="69" t="str">
        <f>C115</f>
        <v>Voráč Pavel</v>
      </c>
      <c r="Z108" s="70" t="s">
        <v>228</v>
      </c>
      <c r="AA108" s="71" t="s">
        <v>224</v>
      </c>
      <c r="AB108" s="71" t="s">
        <v>217</v>
      </c>
      <c r="AC108" s="71" t="s">
        <v>222</v>
      </c>
      <c r="AD108" s="72" t="s">
        <v>218</v>
      </c>
      <c r="AE108" s="73">
        <f t="shared" ref="AE108:AE113" si="80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2</v>
      </c>
      <c r="AF108" s="11" t="s">
        <v>7</v>
      </c>
      <c r="AG108" s="12">
        <f t="shared" ref="AG108:AG113" si="81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3</v>
      </c>
      <c r="AH108" s="115"/>
      <c r="AJ108">
        <f>IF(ISBLANK(U108), A108,0)</f>
        <v>14</v>
      </c>
      <c r="AK108">
        <f>IF(ISBLANK(U114), A114,0)</f>
        <v>17</v>
      </c>
      <c r="AM108">
        <f>A108</f>
        <v>14</v>
      </c>
      <c r="AN108">
        <f>IF(ISBLANK(  T108),"",T108)</f>
        <v>20</v>
      </c>
      <c r="AO108" s="273" t="str">
        <f>IF($S108=0,"", IF(COUNTIF($S$108:$S$114,$S108)&gt;1, "",  _xlfn.RANK.EQ($S108,$S$108:$S$114,0)+($AI$86-1)*8  ))</f>
        <v/>
      </c>
      <c r="AP108" s="100">
        <f>IF(OR(VALUE($AJ108)=0,VALUE($AK108)=0), "0",IF(LEN(Z108)&gt;0,IF(MID(Z108,1,1)&lt;&gt;"-",IF(MOD(ABS(Z108),100)&gt;9,MOD(ABS(Z108),100)+2,11),MOD(ABS(Z108),100)),0)+IF(LEN(AA108)&gt;0,IF(MID(AA108,1,1)&lt;&gt;"-",IF(MOD(ABS(AA108),100)&gt;9,MOD(ABS(AA108),100)+2,11),MOD(ABS(AA108),100)),0)+IF(LEN(AB108)&gt;0,IF(MID(AB108,1,1)&lt;&gt;"-",IF(MOD(ABS(AB108),100)&gt;9,MOD(ABS(AB108),100)+2,11),MOD(ABS(AB108),100)),0)+IF(LEN(AC108)&gt;0,IF(MID(AC108,1,1)&lt;&gt;"-",IF(MOD(ABS(AC108),100)&gt;9,MOD(ABS(AC108),100)+2,11),MOD(ABS(AC108),100)),0)+IF(LEN(AD108)&gt;0,IF(MID(AD108,1,1)&lt;&gt;"-",IF(MOD(ABS(AD108),100)&gt;9,MOD(ABS(AD108),100)+2,11),MOD(ABS(AD108),100)),0))</f>
        <v>42</v>
      </c>
      <c r="AQ108" s="99">
        <f>IF(OR(VALUE($AJ108)=0,VALUE($AK108)=0), "0",IF(LEN(Z108)&gt;0,IF(MID(Z108,1,1)&lt;&gt;"-",MOD(Z108,100),IF(MOD(ABS(Z108),100)&gt;9,MOD(ABS(Z108),100)+2,11)),0)+IF(LEN(AA108)&gt;0,IF(MID(AA108,1,1)&lt;&gt;"-",MOD(AA108,100),IF(MOD(ABS(AA108),100)&gt;9,MOD(ABS(AA108),100)+2,11)),0)+IF(LEN(AB108)&gt;0,IF(MID(AB108,1,1)&lt;&gt;"-",MOD(AB108,100),IF(MOD(ABS(AB108),100)&gt;9,MOD(ABS(AB108),100)+2,11)),0)+IF(LEN(AC108)&gt;0,IF(MID(AC108,1,1)&lt;&gt;"-",MOD(AC108,100),IF(MOD(ABS(AC108),100)&gt;9,MOD(ABS(AC108),100)+2,11)),0)+IF(LEN(AD108)&gt;0,IF(MID(AD108,1,1)&lt;&gt;"-",MOD(AD108,100),IF(MOD(ABS(AD108),100)&gt;9,MOD(ABS(AD108),100)+2,11)),0))</f>
        <v>51</v>
      </c>
      <c r="AR108" s="145">
        <f>AP108-AQ108</f>
        <v>-9</v>
      </c>
      <c r="AS108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-20</v>
      </c>
      <c r="AT108" t="str">
        <f>IF($A108&gt;0,IF(VLOOKUP($A108,seznam!$A$2:$C$153,2)&gt;0,VLOOKUP($A108,seznam!$A$2:$C$153,2),"------"),"------")</f>
        <v>Kopanický Aleš</v>
      </c>
    </row>
    <row r="109" spans="1:46" ht="13.5" customHeight="1" thickBot="1">
      <c r="A109" s="195"/>
      <c r="B109" s="197"/>
      <c r="C109" s="74" t="str">
        <f>IF(A108&gt;0,IF(VLOOKUP(A108,seznam!$A$2:$C$153,2)&gt;0,VLOOKUP(A108,seznam!$A$2:$C$153,2),"------"),"------")</f>
        <v>Kopanický Aleš</v>
      </c>
      <c r="D109" s="208"/>
      <c r="E109" s="208"/>
      <c r="F109" s="209"/>
      <c r="G109" s="203"/>
      <c r="H109" s="199"/>
      <c r="I109" s="201"/>
      <c r="J109" s="203"/>
      <c r="K109" s="199"/>
      <c r="L109" s="201"/>
      <c r="M109" s="203"/>
      <c r="N109" s="199"/>
      <c r="O109" s="211"/>
      <c r="P109" s="213"/>
      <c r="Q109" s="199"/>
      <c r="R109" s="201"/>
      <c r="S109" s="228"/>
      <c r="T109" s="259"/>
      <c r="U109" s="254"/>
      <c r="V109" s="75">
        <v>2</v>
      </c>
      <c r="W109" s="5" t="str">
        <f>C111</f>
        <v>Kuchar Štěpán</v>
      </c>
      <c r="X109" s="8" t="s">
        <v>10</v>
      </c>
      <c r="Y109" s="76" t="str">
        <f>C113</f>
        <v>Švarc Robert</v>
      </c>
      <c r="Z109" s="108" t="s">
        <v>225</v>
      </c>
      <c r="AA109" s="109" t="s">
        <v>225</v>
      </c>
      <c r="AB109" s="109" t="s">
        <v>144</v>
      </c>
      <c r="AC109" s="109" t="s">
        <v>264</v>
      </c>
      <c r="AD109" s="110" t="s">
        <v>221</v>
      </c>
      <c r="AE109" s="73">
        <f t="shared" si="80"/>
        <v>3</v>
      </c>
      <c r="AF109" s="13" t="s">
        <v>7</v>
      </c>
      <c r="AG109" s="12">
        <f t="shared" si="81"/>
        <v>2</v>
      </c>
      <c r="AH109" s="115"/>
      <c r="AJ109">
        <f>IF(ISBLANK(U110), A110,0)</f>
        <v>15</v>
      </c>
      <c r="AK109">
        <f>IF(ISBLANK(U112), A112,0)</f>
        <v>18</v>
      </c>
      <c r="AO109" s="274"/>
      <c r="AP109" s="100">
        <f>IF(OR(VALUE($AJ109)=0,VALUE($AK109)=0), "0",IF(LEN(Z109)&gt;0,IF(MID(Z109,1,1)&lt;&gt;"-",IF(MOD(ABS(Z109),100)&gt;9,MOD(ABS(Z109),100)+2,11),MOD(ABS(Z109),100)),0)+IF(LEN(AA109)&gt;0,IF(MID(AA109,1,1)&lt;&gt;"-",IF(MOD(ABS(AA109),100)&gt;9,MOD(ABS(AA109),100)+2,11),MOD(ABS(AA109),100)),0)+IF(LEN(AB109)&gt;0,IF(MID(AB109,1,1)&lt;&gt;"-",IF(MOD(ABS(AB109),100)&gt;9,MOD(ABS(AB109),100)+2,11),MOD(ABS(AB109),100)),0)+IF(LEN(AC109)&gt;0,IF(MID(AC109,1,1)&lt;&gt;"-",IF(MOD(ABS(AC109),100)&gt;9,MOD(ABS(AC109),100)+2,11),MOD(ABS(AC109),100)),0)+IF(LEN(AD109)&gt;0,IF(MID(AD109,1,1)&lt;&gt;"-",IF(MOD(ABS(AD109),100)&gt;9,MOD(ABS(AD109),100)+2,11),MOD(ABS(AD109),100)),0))</f>
        <v>56</v>
      </c>
      <c r="AQ109" s="99">
        <f>IF(OR(VALUE($AJ109)=0,VALUE($AK109)=0), "0",IF(LEN(Z109)&gt;0,IF(MID(Z109,1,1)&lt;&gt;"-",MOD(Z109,100),IF(MOD(ABS(Z109),100)&gt;9,MOD(ABS(Z109),100)+2,11)),0)+IF(LEN(AA109)&gt;0,IF(MID(AA109,1,1)&lt;&gt;"-",MOD(AA109,100),IF(MOD(ABS(AA109),100)&gt;9,MOD(ABS(AA109),100)+2,11)),0)+IF(LEN(AB109)&gt;0,IF(MID(AB109,1,1)&lt;&gt;"-",MOD(AB109,100),IF(MOD(ABS(AB109),100)&gt;9,MOD(ABS(AB109),100)+2,11)),0)+IF(LEN(AC109)&gt;0,IF(MID(AC109,1,1)&lt;&gt;"-",MOD(AC109,100),IF(MOD(ABS(AC109),100)&gt;9,MOD(ABS(AC109),100)+2,11)),0)+IF(LEN(AD109)&gt;0,IF(MID(AD109,1,1)&lt;&gt;"-",MOD(AD109,100),IF(MOD(ABS(AD109),100)&gt;9,MOD(ABS(AD109),100)+2,11)),0))</f>
        <v>47</v>
      </c>
      <c r="AR109" s="145">
        <f t="shared" ref="AR109:AR113" si="82">AP109-AQ109</f>
        <v>9</v>
      </c>
    </row>
    <row r="110" spans="1:46" ht="12.75" customHeight="1" thickBot="1">
      <c r="A110" s="195">
        <f>IF(ISNA(MATCH(2,T88:T95,0)),, INDEX(A88:A95,MATCH(2,T88:T95,0)))</f>
        <v>15</v>
      </c>
      <c r="B110" s="196">
        <v>2</v>
      </c>
      <c r="C110" s="67" t="str">
        <f>IF(A110&gt;0,IF(VLOOKUP(A110,seznam!$A$2:$C$153,3)&gt;0,VLOOKUP(A110,seznam!$A$2:$C$153,3),"------"),"------")</f>
        <v>Blansko</v>
      </c>
      <c r="D110" s="198">
        <f>I108</f>
        <v>2</v>
      </c>
      <c r="E110" s="198" t="str">
        <f>H108</f>
        <v>:</v>
      </c>
      <c r="F110" s="200">
        <f>G108</f>
        <v>3</v>
      </c>
      <c r="G110" s="204"/>
      <c r="H110" s="205"/>
      <c r="I110" s="206"/>
      <c r="J110" s="202">
        <f>AE109</f>
        <v>3</v>
      </c>
      <c r="K110" s="198" t="str">
        <f>AF109</f>
        <v>:</v>
      </c>
      <c r="L110" s="200">
        <f>AG109</f>
        <v>2</v>
      </c>
      <c r="M110" s="202">
        <f>AE112</f>
        <v>3</v>
      </c>
      <c r="N110" s="198" t="str">
        <f>AF112</f>
        <v>:</v>
      </c>
      <c r="O110" s="210">
        <f>AG112</f>
        <v>1</v>
      </c>
      <c r="P110" s="212">
        <f>D110+J110+M110</f>
        <v>8</v>
      </c>
      <c r="Q110" s="198" t="s">
        <v>7</v>
      </c>
      <c r="R110" s="200">
        <f>F110+L110+O110</f>
        <v>6</v>
      </c>
      <c r="S110" s="224">
        <f>IF(D110&gt;F110,2,IF(AND(D110&lt;F110,E110=":"),1,0))+IF(J110&gt;L110,2,IF(AND(J110&lt;L110,K110=":"),1,0))+IF(M110&gt;O110,2,IF(AND(M110&lt;O110,N110=":"),1,0))</f>
        <v>5</v>
      </c>
      <c r="T110" s="261">
        <v>17</v>
      </c>
      <c r="U110" s="254"/>
      <c r="V110" s="75">
        <v>3</v>
      </c>
      <c r="W110" s="5" t="str">
        <f>C115</f>
        <v>Voráč Pavel</v>
      </c>
      <c r="X110" s="9" t="s">
        <v>10</v>
      </c>
      <c r="Y110" s="76" t="str">
        <f>C113</f>
        <v>Švarc Robert</v>
      </c>
      <c r="Z110" s="70">
        <f>IF(OR(ISNA(MATCH("a",AI98:AI103,0)), ISBLANK( INDEX(Z98:AD103,MATCH("a",AI98:AI103,0),1))  ),  "",   IF(INDEX(AJ98:AK103,MATCH("a",AI98:AI103,0),1)=AJ110,INDEX(Z98:AD103,MATCH("a",AI98:AI103,0),1),-1*INDEX(Z98:AD103,MATCH("a",AI98:AI103,0),1)))</f>
        <v>-8</v>
      </c>
      <c r="AA110" s="72">
        <f>IF(OR(ISNA(MATCH("a",AI98:AI103,0)), ISBLANK( INDEX(Z98:AD103,MATCH("a",AI98:AI103,0),2))  ),  "",   IF(INDEX(AJ98:AK103,MATCH("a",AI98:AI103,0),1)=AJ110,INDEX(Z98:AD103,MATCH("a",AI98:AI103,0),2),-1*INDEX(Z98:AD103,MATCH("a",AI98:AI103,0),2)))</f>
        <v>-9</v>
      </c>
      <c r="AB110" s="71">
        <f>IF(OR(ISNA(MATCH("a",AI98:AI103,0)), ISBLANK( INDEX(Z98:AD103,MATCH("a",AI98:AI103,0),3))  ),  "",   IF(INDEX(AJ98:AK103,MATCH("a",AI98:AI103,0),1)=AJ110,INDEX(Z98:AD103,MATCH("a",AI98:AI103,0),3),-1*INDEX(Z98:AD103,MATCH("a",AI98:AI103,0),3)))</f>
        <v>7</v>
      </c>
      <c r="AC110" s="71">
        <f>IF(OR(ISNA(MATCH("a",AI98:AI103,0)), ISBLANK( INDEX(Z98:AD103,MATCH("a",AI98:AI103,0),4))  ),  "",   IF(INDEX(AJ98:AK103,MATCH("a",AI98:AI103,0),1)=AJ110,INDEX(Z98:AD103,MATCH("a",AI98:AI103,0),4),-1*INDEX(Z98:AD103,MATCH("a",AI98:AI103,0),4)))</f>
        <v>-8</v>
      </c>
      <c r="AD110" s="181" t="str">
        <f>IF(OR(ISNA(MATCH("a",AI98:AI103,0)), ISBLANK( INDEX(Z98:AD103,MATCH("a",AI98:AI103,0),5))  ),  "",   IF(INDEX(AJ98:AK103,MATCH("a",AI98:AI103,0),1)=AJ110,INDEX(Z98:AD103,MATCH("a",AI98:AI103,0),5),-1*INDEX(Z98:AD103,MATCH("a",AI98:AI103,0),5)))</f>
        <v/>
      </c>
      <c r="AE110" s="73">
        <f t="shared" si="80"/>
        <v>1</v>
      </c>
      <c r="AF110" s="13" t="s">
        <v>7</v>
      </c>
      <c r="AG110" s="12">
        <f t="shared" si="81"/>
        <v>3</v>
      </c>
      <c r="AH110" s="115"/>
      <c r="AJ110">
        <f>IF(ISBLANK(U114), A114,0)</f>
        <v>17</v>
      </c>
      <c r="AK110">
        <f>IF(ISBLANK(U112), A112,0)</f>
        <v>18</v>
      </c>
      <c r="AM110">
        <f>A110</f>
        <v>15</v>
      </c>
      <c r="AN110">
        <f>IF(ISBLANK(  T110),"",T110)</f>
        <v>17</v>
      </c>
      <c r="AO110" s="273" t="str">
        <f t="shared" ref="AO110" si="83">IF($S110=0,"", IF(COUNTIF($S$108:$S$114,$S110)&gt;1, "",  _xlfn.RANK.EQ($S110,$S$108:$S$114,0)+($AI$86-1)*8  ))</f>
        <v/>
      </c>
      <c r="AP110" s="100">
        <f>IF(OR(VALUE($AJ110)=0,VALUE($AK110)=0), "0",IF(LEN(Z110)&gt;0,IF(MID(Z110,1,1)&lt;&gt;"-",IF(MOD(ABS(Z110),100)&gt;9,MOD(ABS(Z110),100)+2,11),MOD(ABS(Z110),100)),0)+IF(LEN(AA110)&gt;0,IF(MID(AA110,1,1)&lt;&gt;"-",IF(MOD(ABS(AA110),100)&gt;9,MOD(ABS(AA110),100)+2,11),MOD(ABS(AA110),100)),0)+IF(LEN(AB110)&gt;0,IF(MID(AB110,1,1)&lt;&gt;"-",IF(MOD(ABS(AB110),100)&gt;9,MOD(ABS(AB110),100)+2,11),MOD(ABS(AB110),100)),0)+IF(LEN(AC110)&gt;0,IF(MID(AC110,1,1)&lt;&gt;"-",IF(MOD(ABS(AC110),100)&gt;9,MOD(ABS(AC110),100)+2,11),MOD(ABS(AC110),100)),0)+IF(LEN(AD110)&gt;0,IF(MID(AD110,1,1)&lt;&gt;"-",IF(MOD(ABS(AD110),100)&gt;9,MOD(ABS(AD110),100)+2,11),MOD(ABS(AD110),100)),0))</f>
        <v>36</v>
      </c>
      <c r="AQ110" s="99">
        <f t="shared" ref="AQ110:AQ113" si="84">IF(OR(VALUE($AJ110)=0,VALUE($AK110)=0), "0",IF(LEN(Z110)&gt;0,IF(MID(Z110,1,1)&lt;&gt;"-",MOD(Z110,100),IF(MOD(ABS(Z110),100)&gt;9,MOD(ABS(Z110),100)+2,11)),0)+IF(LEN(AA110)&gt;0,IF(MID(AA110,1,1)&lt;&gt;"-",MOD(AA110,100),IF(MOD(ABS(AA110),100)&gt;9,MOD(ABS(AA110),100)+2,11)),0)+IF(LEN(AB110)&gt;0,IF(MID(AB110,1,1)&lt;&gt;"-",MOD(AB110,100),IF(MOD(ABS(AB110),100)&gt;9,MOD(ABS(AB110),100)+2,11)),0)+IF(LEN(AC110)&gt;0,IF(MID(AC110,1,1)&lt;&gt;"-",MOD(AC110,100),IF(MOD(ABS(AC110),100)&gt;9,MOD(ABS(AC110),100)+2,11)),0)+IF(LEN(AD110)&gt;0,IF(MID(AD110,1,1)&lt;&gt;"-",MOD(AD110,100),IF(MOD(ABS(AD110),100)&gt;9,MOD(ABS(AD110),100)+2,11)),0))</f>
        <v>40</v>
      </c>
      <c r="AR110" s="145">
        <f t="shared" si="82"/>
        <v>-4</v>
      </c>
      <c r="AS110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15</v>
      </c>
      <c r="AT110" t="str">
        <f>IF($A110&gt;0,IF(VLOOKUP($A110,seznam!$A$2:$C$153,2)&gt;0,VLOOKUP($A110,seznam!$A$2:$C$153,2),"------"),"------")</f>
        <v>Kuchar Štěpán</v>
      </c>
    </row>
    <row r="111" spans="1:46" ht="13.5" customHeight="1" thickBot="1">
      <c r="A111" s="195"/>
      <c r="B111" s="197"/>
      <c r="C111" s="74" t="str">
        <f>IF(A110&gt;0,IF(VLOOKUP(A110,seznam!$A$2:$C$153,2)&gt;0,VLOOKUP(A110,seznam!$A$2:$C$153,2),"------"),"------")</f>
        <v>Kuchar Štěpán</v>
      </c>
      <c r="D111" s="199"/>
      <c r="E111" s="199"/>
      <c r="F111" s="201"/>
      <c r="G111" s="207"/>
      <c r="H111" s="208"/>
      <c r="I111" s="209"/>
      <c r="J111" s="203"/>
      <c r="K111" s="199"/>
      <c r="L111" s="201"/>
      <c r="M111" s="203"/>
      <c r="N111" s="199"/>
      <c r="O111" s="211"/>
      <c r="P111" s="232"/>
      <c r="Q111" s="233"/>
      <c r="R111" s="234"/>
      <c r="S111" s="228"/>
      <c r="T111" s="259"/>
      <c r="U111" s="254"/>
      <c r="V111" s="75">
        <v>4</v>
      </c>
      <c r="W111" s="5" t="str">
        <f>C109</f>
        <v>Kopanický Aleš</v>
      </c>
      <c r="X111" s="8" t="s">
        <v>10</v>
      </c>
      <c r="Y111" s="76" t="str">
        <f>C111</f>
        <v>Kuchar Štěpán</v>
      </c>
      <c r="Z111" s="83">
        <f>IF(OR(ISNA(MATCH("a",AI88:AI93,0)), ISBLANK( INDEX(Z88:AD93,MATCH("a",AI88:AI93,0),1))  ),  "",   IF(INDEX(AJ88:AK93,MATCH("a",AI88:AI93,0),1)=AJ111,INDEX(Z88:AD93,MATCH("a",AI88:AI93,0),1),-1*INDEX(Z88:AD93,MATCH("a",AI88:AI93,0),1)))</f>
        <v>-5</v>
      </c>
      <c r="AA111" s="84">
        <f>IF(OR(ISNA(MATCH("a",AI88:AI93,0)), ISBLANK( INDEX(Z88:AD93,MATCH("a",AI88:AI93,0),2))  ),  "",   IF(INDEX(AJ88:AK93,MATCH("a",AI88:AI93,0),1)=AJ111,INDEX(Z88:AD93,MATCH("a",AI88:AI93,0),2),-1*INDEX(Z88:AD93,MATCH("a",AI88:AI93,0),2)))</f>
        <v>-8</v>
      </c>
      <c r="AB111" s="84">
        <f>IF(OR(ISNA(MATCH("a",AI88:AI93,0)), ISBLANK( INDEX(Z88:AD93,MATCH("a",AI88:AI93,0),3))  ),  "",   IF(INDEX(AJ88:AK93,MATCH("a",AI88:AI93,0),1)=AJ111,INDEX(Z88:AD93,MATCH("a",AI88:AI93,0),3),-1*INDEX(Z88:AD93,MATCH("a",AI88:AI93,0),3)))</f>
        <v>7</v>
      </c>
      <c r="AC111" s="84">
        <f>IF(OR(ISNA(MATCH("a",AI88:AI93,0)), ISBLANK( INDEX(Z88:AD93,MATCH("a",AI88:AI93,0),4))  ),  "",   IF(INDEX(AJ88:AK93,MATCH("a",AI88:AI93,0),1)=AJ111,INDEX(Z88:AD93,MATCH("a",AI88:AI93,0),4),-1*INDEX(Z88:AD93,MATCH("a",AI88:AI93,0),4)))</f>
        <v>9</v>
      </c>
      <c r="AD111" s="182">
        <f>IF(OR(ISNA(MATCH("a",AI88:AI93,0)), ISBLANK( INDEX(Z88:AD93,MATCH("a",AI88:AI93,0),5))  ),  "",   IF(INDEX(AJ88:AK93,MATCH("a",AI88:AI93,0),1)=AJ111,INDEX(Z88:AD93,MATCH("a",AI88:AI93,0),5),-1*INDEX(Z88:AD93,MATCH("a",AI88:AI93,0),5)))</f>
        <v>9</v>
      </c>
      <c r="AE111" s="73">
        <f t="shared" si="80"/>
        <v>3</v>
      </c>
      <c r="AF111" s="13" t="s">
        <v>7</v>
      </c>
      <c r="AG111" s="12">
        <f t="shared" si="81"/>
        <v>2</v>
      </c>
      <c r="AH111" s="115"/>
      <c r="AJ111">
        <f>IF(ISBLANK(U108), A108,0)</f>
        <v>14</v>
      </c>
      <c r="AK111">
        <f>IF(ISBLANK(U110), A110,0)</f>
        <v>15</v>
      </c>
      <c r="AO111" s="274"/>
      <c r="AP111" s="100">
        <f t="shared" ref="AP111:AP113" si="85">IF(OR(VALUE($AJ111)=0,VALUE($AK111)=0), "0",IF(LEN(Z111)&gt;0,IF(MID(Z111,1,1)&lt;&gt;"-",IF(MOD(ABS(Z111),100)&gt;9,MOD(ABS(Z111),100)+2,11),MOD(ABS(Z111),100)),0)+IF(LEN(AA111)&gt;0,IF(MID(AA111,1,1)&lt;&gt;"-",IF(MOD(ABS(AA111),100)&gt;9,MOD(ABS(AA111),100)+2,11),MOD(ABS(AA111),100)),0)+IF(LEN(AB111)&gt;0,IF(MID(AB111,1,1)&lt;&gt;"-",IF(MOD(ABS(AB111),100)&gt;9,MOD(ABS(AB111),100)+2,11),MOD(ABS(AB111),100)),0)+IF(LEN(AC111)&gt;0,IF(MID(AC111,1,1)&lt;&gt;"-",IF(MOD(ABS(AC111),100)&gt;9,MOD(ABS(AC111),100)+2,11),MOD(ABS(AC111),100)),0)+IF(LEN(AD111)&gt;0,IF(MID(AD111,1,1)&lt;&gt;"-",IF(MOD(ABS(AD111),100)&gt;9,MOD(ABS(AD111),100)+2,11),MOD(ABS(AD111),100)),0))</f>
        <v>46</v>
      </c>
      <c r="AQ111" s="99">
        <f t="shared" si="84"/>
        <v>47</v>
      </c>
      <c r="AR111" s="145">
        <f t="shared" si="82"/>
        <v>-1</v>
      </c>
    </row>
    <row r="112" spans="1:46" ht="12.75" customHeight="1" thickBot="1">
      <c r="A112" s="195">
        <f>IF(ISNA(MATCH(1,T98:T105,0)),, INDEX(A98:A105,MATCH(1,T98:T105,0)))</f>
        <v>18</v>
      </c>
      <c r="B112" s="196">
        <v>3</v>
      </c>
      <c r="C112" s="67" t="str">
        <f>IF(A112&gt;0,IF(VLOOKUP(A112,seznam!$A$2:$C$153,3)&gt;0,VLOOKUP(A112,seznam!$A$2:$C$153,3),"------"),"------")</f>
        <v>Blansko</v>
      </c>
      <c r="D112" s="198">
        <f>L108</f>
        <v>3</v>
      </c>
      <c r="E112" s="198" t="str">
        <f>K108</f>
        <v>:</v>
      </c>
      <c r="F112" s="200">
        <f>J108</f>
        <v>0</v>
      </c>
      <c r="G112" s="202">
        <f>L110</f>
        <v>2</v>
      </c>
      <c r="H112" s="198" t="str">
        <f>K110</f>
        <v>:</v>
      </c>
      <c r="I112" s="200">
        <f>J110</f>
        <v>3</v>
      </c>
      <c r="J112" s="204"/>
      <c r="K112" s="205"/>
      <c r="L112" s="206"/>
      <c r="M112" s="202">
        <f>AG110</f>
        <v>3</v>
      </c>
      <c r="N112" s="198" t="str">
        <f>AF110</f>
        <v>:</v>
      </c>
      <c r="O112" s="210">
        <f>AE110</f>
        <v>1</v>
      </c>
      <c r="P112" s="212">
        <f>D112+G112+M112</f>
        <v>8</v>
      </c>
      <c r="Q112" s="198" t="s">
        <v>7</v>
      </c>
      <c r="R112" s="200">
        <f>F112+I112+O112</f>
        <v>4</v>
      </c>
      <c r="S112" s="224">
        <f>IF(D112&gt;F112,2,IF(AND(D112&lt;F112,E112=":"),1,0))+IF(G112&gt;I112,2,IF(AND(G112&lt;I112,H112=":"),1,0))+IF(M112&gt;O112,2,IF(AND(M112&lt;O112,N112=":"),1,0))</f>
        <v>5</v>
      </c>
      <c r="T112" s="258">
        <v>18</v>
      </c>
      <c r="U112" s="254"/>
      <c r="V112" s="75">
        <v>5</v>
      </c>
      <c r="W112" s="5" t="str">
        <f>C111</f>
        <v>Kuchar Štěpán</v>
      </c>
      <c r="X112" s="8" t="s">
        <v>10</v>
      </c>
      <c r="Y112" s="76" t="str">
        <f>C115</f>
        <v>Voráč Pavel</v>
      </c>
      <c r="Z112" s="111" t="s">
        <v>219</v>
      </c>
      <c r="AA112" s="112" t="s">
        <v>225</v>
      </c>
      <c r="AB112" s="112" t="s">
        <v>256</v>
      </c>
      <c r="AC112" s="112" t="s">
        <v>224</v>
      </c>
      <c r="AD112" s="113"/>
      <c r="AE112" s="73">
        <f t="shared" si="80"/>
        <v>3</v>
      </c>
      <c r="AF112" s="13" t="s">
        <v>7</v>
      </c>
      <c r="AG112" s="12">
        <f t="shared" si="81"/>
        <v>1</v>
      </c>
      <c r="AH112" s="115"/>
      <c r="AJ112">
        <f>IF(ISBLANK(U110), A110,0)</f>
        <v>15</v>
      </c>
      <c r="AK112">
        <f>IF(ISBLANK(U114), A114,0)</f>
        <v>17</v>
      </c>
      <c r="AM112">
        <f>A112</f>
        <v>18</v>
      </c>
      <c r="AN112">
        <f>IF(ISBLANK(  T112),"",T112)</f>
        <v>18</v>
      </c>
      <c r="AO112" s="273" t="str">
        <f t="shared" ref="AO112" si="86">IF($S112=0,"", IF(COUNTIF($S$108:$S$114,$S112)&gt;1, "",  _xlfn.RANK.EQ($S112,$S$108:$S$114,0)+($AI$86-1)*8  ))</f>
        <v/>
      </c>
      <c r="AP112" s="100">
        <f t="shared" si="85"/>
        <v>44</v>
      </c>
      <c r="AQ112" s="99">
        <f t="shared" si="84"/>
        <v>39</v>
      </c>
      <c r="AR112" s="145">
        <f t="shared" si="82"/>
        <v>5</v>
      </c>
      <c r="AS112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5</v>
      </c>
      <c r="AT112" t="str">
        <f>IF($A112&gt;0,IF(VLOOKUP($A112,seznam!$A$2:$C$153,2)&gt;0,VLOOKUP($A112,seznam!$A$2:$C$153,2),"------"),"------")</f>
        <v>Švarc Robert</v>
      </c>
    </row>
    <row r="113" spans="1:46" ht="13.5" customHeight="1" thickBot="1">
      <c r="A113" s="195"/>
      <c r="B113" s="197"/>
      <c r="C113" s="74" t="str">
        <f>IF(A112&gt;0,IF(VLOOKUP(A112,seznam!$A$2:$C$153,2)&gt;0,VLOOKUP(A112,seznam!$A$2:$C$153,2),"------"),"------")</f>
        <v>Švarc Robert</v>
      </c>
      <c r="D113" s="199"/>
      <c r="E113" s="199"/>
      <c r="F113" s="201"/>
      <c r="G113" s="203"/>
      <c r="H113" s="199"/>
      <c r="I113" s="201"/>
      <c r="J113" s="207"/>
      <c r="K113" s="208"/>
      <c r="L113" s="209"/>
      <c r="M113" s="203"/>
      <c r="N113" s="199"/>
      <c r="O113" s="211"/>
      <c r="P113" s="213"/>
      <c r="Q113" s="199"/>
      <c r="R113" s="201"/>
      <c r="S113" s="228"/>
      <c r="T113" s="259"/>
      <c r="U113" s="254"/>
      <c r="V113" s="81">
        <v>6</v>
      </c>
      <c r="W113" s="6" t="str">
        <f>C113</f>
        <v>Švarc Robert</v>
      </c>
      <c r="X113" s="10" t="s">
        <v>10</v>
      </c>
      <c r="Y113" s="82" t="str">
        <f>C109</f>
        <v>Kopanický Aleš</v>
      </c>
      <c r="Z113" s="83" t="s">
        <v>224</v>
      </c>
      <c r="AA113" s="84" t="s">
        <v>262</v>
      </c>
      <c r="AB113" s="84" t="s">
        <v>220</v>
      </c>
      <c r="AC113" s="84"/>
      <c r="AD113" s="85"/>
      <c r="AE113" s="125">
        <f t="shared" si="80"/>
        <v>3</v>
      </c>
      <c r="AF113" s="15" t="s">
        <v>7</v>
      </c>
      <c r="AG113" s="66">
        <f t="shared" si="81"/>
        <v>0</v>
      </c>
      <c r="AH113" s="115"/>
      <c r="AJ113">
        <f>IF(ISBLANK(U112), A112,0)</f>
        <v>18</v>
      </c>
      <c r="AK113">
        <f>IF(ISBLANK(U108), A108,0)</f>
        <v>14</v>
      </c>
      <c r="AO113" s="274"/>
      <c r="AP113" s="100">
        <f t="shared" si="85"/>
        <v>36</v>
      </c>
      <c r="AQ113" s="99">
        <f t="shared" si="84"/>
        <v>26</v>
      </c>
      <c r="AR113" s="145">
        <f t="shared" si="82"/>
        <v>10</v>
      </c>
    </row>
    <row r="114" spans="1:46" ht="12.75" customHeight="1">
      <c r="A114" s="195">
        <f>IF(ISNA(MATCH(2,T98:T105,0)),, INDEX(A98:A105,MATCH(2,T98:T105,0)))</f>
        <v>17</v>
      </c>
      <c r="B114" s="196">
        <v>4</v>
      </c>
      <c r="C114" s="67" t="str">
        <f>IF(A114&gt;0,IF(VLOOKUP(A114,seznam!$A$2:$C$153,3)&gt;0,VLOOKUP(A114,seznam!$A$2:$C$153,3),"------"),"------")</f>
        <v>Blansko</v>
      </c>
      <c r="D114" s="198">
        <f>O108</f>
        <v>3</v>
      </c>
      <c r="E114" s="198" t="str">
        <f>N108</f>
        <v>:</v>
      </c>
      <c r="F114" s="200">
        <f>M108</f>
        <v>2</v>
      </c>
      <c r="G114" s="202">
        <f>O110</f>
        <v>1</v>
      </c>
      <c r="H114" s="198" t="str">
        <f>N110</f>
        <v>:</v>
      </c>
      <c r="I114" s="200">
        <f>M110</f>
        <v>3</v>
      </c>
      <c r="J114" s="202">
        <f>O112</f>
        <v>1</v>
      </c>
      <c r="K114" s="198" t="str">
        <f>N112</f>
        <v>:</v>
      </c>
      <c r="L114" s="200">
        <f>M112</f>
        <v>3</v>
      </c>
      <c r="M114" s="204"/>
      <c r="N114" s="205"/>
      <c r="O114" s="219"/>
      <c r="P114" s="212">
        <f>D114+G114+J114</f>
        <v>5</v>
      </c>
      <c r="Q114" s="198" t="s">
        <v>7</v>
      </c>
      <c r="R114" s="200">
        <f>F114+I114+L114</f>
        <v>8</v>
      </c>
      <c r="S114" s="224">
        <f>IF(D114&gt;F114,2,IF(AND(D114&lt;F114,E114=":"),1,0))+IF(G114&gt;I114,2,IF(AND(G114&lt;I114,H114=":"),1,0))+IF(J114&gt;L114,2,IF(AND(J114&lt;L114,K114=":"),1,0))</f>
        <v>4</v>
      </c>
      <c r="T114" s="226">
        <v>19</v>
      </c>
      <c r="U114" s="255"/>
      <c r="AH114" s="115"/>
      <c r="AM114">
        <f>A114</f>
        <v>17</v>
      </c>
      <c r="AN114">
        <f>IF(ISBLANK(  T114),"",T114)</f>
        <v>19</v>
      </c>
      <c r="AO114" s="275" t="str">
        <f t="shared" ref="AO114" si="87">IF($S114=0,"", IF(COUNTIF($S$108:$S$114,$S114)&gt;1, "",  _xlfn.RANK.EQ($S114,$S$108:$S$114,0)+($AI$86-1)*8  ))</f>
        <v/>
      </c>
      <c r="AP114" s="97"/>
      <c r="AR114" s="145"/>
      <c r="AS114" s="126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0</v>
      </c>
      <c r="AT114" t="str">
        <f>IF($A114&gt;0,IF(VLOOKUP($A114,seznam!$A$2:$C$153,2)&gt;0,VLOOKUP($A114,seznam!$A$2:$C$153,2),"------"),"------")</f>
        <v>Voráč Pavel</v>
      </c>
    </row>
    <row r="115" spans="1:46" ht="13.5" customHeight="1" thickBot="1">
      <c r="A115" s="214"/>
      <c r="B115" s="215"/>
      <c r="C115" s="88" t="str">
        <f>IF(A114&gt;0,IF(VLOOKUP(A114,seznam!$A$2:$C$153,2)&gt;0,VLOOKUP(A114,seznam!$A$2:$C$153,2),"------"),"------")</f>
        <v>Voráč Pavel</v>
      </c>
      <c r="D115" s="216"/>
      <c r="E115" s="216"/>
      <c r="F115" s="217"/>
      <c r="G115" s="218"/>
      <c r="H115" s="216"/>
      <c r="I115" s="217"/>
      <c r="J115" s="218"/>
      <c r="K115" s="216"/>
      <c r="L115" s="217"/>
      <c r="M115" s="220"/>
      <c r="N115" s="221"/>
      <c r="O115" s="222"/>
      <c r="P115" s="223"/>
      <c r="Q115" s="216"/>
      <c r="R115" s="217"/>
      <c r="S115" s="225"/>
      <c r="T115" s="260"/>
      <c r="U115" s="255"/>
      <c r="AH115" s="115"/>
      <c r="AO115" s="257"/>
      <c r="AP115" s="97"/>
      <c r="AR115" s="145"/>
    </row>
    <row r="116" spans="1:46" ht="13.5" thickBot="1">
      <c r="AH116" s="115"/>
      <c r="AP116" s="97"/>
      <c r="AR116" s="145"/>
    </row>
    <row r="117" spans="1:46" ht="13.5" thickBot="1">
      <c r="A117" s="91" t="s">
        <v>2</v>
      </c>
      <c r="B117" s="235" t="s">
        <v>32</v>
      </c>
      <c r="C117" s="236"/>
      <c r="D117" s="237">
        <v>1</v>
      </c>
      <c r="E117" s="238"/>
      <c r="F117" s="239"/>
      <c r="G117" s="240">
        <v>2</v>
      </c>
      <c r="H117" s="238"/>
      <c r="I117" s="239"/>
      <c r="J117" s="240">
        <v>3</v>
      </c>
      <c r="K117" s="238"/>
      <c r="L117" s="239"/>
      <c r="M117" s="240">
        <v>4</v>
      </c>
      <c r="N117" s="238"/>
      <c r="O117" s="241"/>
      <c r="P117" s="237" t="s">
        <v>4</v>
      </c>
      <c r="Q117" s="242"/>
      <c r="R117" s="243"/>
      <c r="S117" s="101" t="s">
        <v>5</v>
      </c>
      <c r="T117" s="92" t="s">
        <v>6</v>
      </c>
      <c r="AH117" s="115"/>
      <c r="AO117" s="45" t="s">
        <v>6</v>
      </c>
      <c r="AP117" s="97"/>
      <c r="AR117" s="145"/>
    </row>
    <row r="118" spans="1:46" ht="12.75" customHeight="1" thickBot="1">
      <c r="A118" s="244">
        <f>IF(ISNA(MATCH(3,T88:T95,0)),,INDEX(A88:A95,MATCH(3,T88:T95,0)))</f>
        <v>20</v>
      </c>
      <c r="B118" s="245">
        <v>1</v>
      </c>
      <c r="C118" s="67" t="str">
        <f>IF(A118&gt;0,IF(VLOOKUP(A118,seznam!$A$2:$C$153,3)&gt;0,VLOOKUP(A118,seznam!$A$2:$C$153,3),"------"),"------")</f>
        <v>Zbraslavec</v>
      </c>
      <c r="D118" s="246"/>
      <c r="E118" s="247"/>
      <c r="F118" s="248"/>
      <c r="G118" s="249">
        <f>AE121</f>
        <v>3</v>
      </c>
      <c r="H118" s="250" t="str">
        <f>AF121</f>
        <v>:</v>
      </c>
      <c r="I118" s="251">
        <f>AG121</f>
        <v>1</v>
      </c>
      <c r="J118" s="249">
        <f>AG123</f>
        <v>1</v>
      </c>
      <c r="K118" s="250" t="str">
        <f>AF123</f>
        <v>:</v>
      </c>
      <c r="L118" s="251">
        <f>AE123</f>
        <v>3</v>
      </c>
      <c r="M118" s="249">
        <f>AE118</f>
        <v>3</v>
      </c>
      <c r="N118" s="250" t="str">
        <f>AF118</f>
        <v>:</v>
      </c>
      <c r="O118" s="252">
        <f>AG118</f>
        <v>1</v>
      </c>
      <c r="P118" s="253">
        <f>G118+J118+M118</f>
        <v>7</v>
      </c>
      <c r="Q118" s="250" t="s">
        <v>7</v>
      </c>
      <c r="R118" s="251">
        <f>I118+L118+O118</f>
        <v>5</v>
      </c>
      <c r="S118" s="230">
        <f>IF(G118&gt;I118,2,IF(AND(G118&lt;I118,H118=":"),1,0))+IF(J118&gt;L118,2,IF(AND(J118&lt;L118,K118=":"),1,0))+IF(M118&gt;O118,2,IF(AND(M118&lt;O118,N118=":"),1,0))</f>
        <v>5</v>
      </c>
      <c r="T118" s="262">
        <v>22</v>
      </c>
      <c r="U118" s="254"/>
      <c r="V118" s="68">
        <v>1</v>
      </c>
      <c r="W118" s="4" t="str">
        <f>C119</f>
        <v>Křepela David</v>
      </c>
      <c r="X118" s="7" t="s">
        <v>10</v>
      </c>
      <c r="Y118" s="69" t="str">
        <f>C125</f>
        <v>Borek Jan</v>
      </c>
      <c r="Z118" s="70" t="s">
        <v>219</v>
      </c>
      <c r="AA118" s="71" t="s">
        <v>222</v>
      </c>
      <c r="AB118" s="71" t="s">
        <v>220</v>
      </c>
      <c r="AC118" s="71" t="s">
        <v>224</v>
      </c>
      <c r="AD118" s="72"/>
      <c r="AE118" s="73">
        <f t="shared" ref="AE118:AE123" si="88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3</v>
      </c>
      <c r="AF118" s="11" t="s">
        <v>7</v>
      </c>
      <c r="AG118" s="12">
        <f t="shared" ref="AG118:AG123" si="89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1</v>
      </c>
      <c r="AH118" s="115"/>
      <c r="AJ118">
        <f>IF(ISBLANK(U118), A118,0)</f>
        <v>20</v>
      </c>
      <c r="AK118">
        <f>IF(ISBLANK(U124), A124,0)</f>
        <v>35</v>
      </c>
      <c r="AM118">
        <f>A118</f>
        <v>20</v>
      </c>
      <c r="AN118">
        <f>IF(ISBLANK(  T118),"",T118)</f>
        <v>22</v>
      </c>
      <c r="AO118" s="273">
        <f>IF($S118=0,"", IF(COUNTIF($S$118:$S$124,$S118)&gt;1, "",  _xlfn.RANK.EQ($S118,$S$118:$S$124,0)+($AI$86-1)*8 +4 ))</f>
        <v>22</v>
      </c>
      <c r="AP118" s="100">
        <f>IF(OR(VALUE($AJ118)=0,VALUE($AK118)=0), "0",IF(LEN(Z118)&gt;0,IF(MID(Z118,1,1)&lt;&gt;"-",IF(MOD(ABS(Z118),100)&gt;9,MOD(ABS(Z118),100)+2,11),MOD(ABS(Z118),100)),0)+IF(LEN(AA118)&gt;0,IF(MID(AA118,1,1)&lt;&gt;"-",IF(MOD(ABS(AA118),100)&gt;9,MOD(ABS(AA118),100)+2,11),MOD(ABS(AA118),100)),0)+IF(LEN(AB118)&gt;0,IF(MID(AB118,1,1)&lt;&gt;"-",IF(MOD(ABS(AB118),100)&gt;9,MOD(ABS(AB118),100)+2,11),MOD(ABS(AB118),100)),0)+IF(LEN(AC118)&gt;0,IF(MID(AC118,1,1)&lt;&gt;"-",IF(MOD(ABS(AC118),100)&gt;9,MOD(ABS(AC118),100)+2,11),MOD(ABS(AC118),100)),0)+IF(LEN(AD118)&gt;0,IF(MID(AD118,1,1)&lt;&gt;"-",IF(MOD(ABS(AD118),100)&gt;9,MOD(ABS(AD118),100)+2,11),MOD(ABS(AD118),100)),0))</f>
        <v>41</v>
      </c>
      <c r="AQ118" s="99">
        <f>IF(OR(VALUE($AJ118)=0,VALUE($AK118)=0), "0",IF(LEN(Z118)&gt;0,IF(MID(Z118,1,1)&lt;&gt;"-",MOD(Z118,100),IF(MOD(ABS(Z118),100)&gt;9,MOD(ABS(Z118),100)+2,11)),0)+IF(LEN(AA118)&gt;0,IF(MID(AA118,1,1)&lt;&gt;"-",MOD(AA118,100),IF(MOD(ABS(AA118),100)&gt;9,MOD(ABS(AA118),100)+2,11)),0)+IF(LEN(AB118)&gt;0,IF(MID(AB118,1,1)&lt;&gt;"-",MOD(AB118,100),IF(MOD(ABS(AB118),100)&gt;9,MOD(ABS(AB118),100)+2,11)),0)+IF(LEN(AC118)&gt;0,IF(MID(AC118,1,1)&lt;&gt;"-",MOD(AC118,100),IF(MOD(ABS(AC118),100)&gt;9,MOD(ABS(AC118),100)+2,11)),0)+IF(LEN(AD118)&gt;0,IF(MID(AD118,1,1)&lt;&gt;"-",MOD(AD118,100),IF(MOD(ABS(AD118),100)&gt;9,MOD(ABS(AD118),100)+2,11)),0))</f>
        <v>34</v>
      </c>
      <c r="AR118" s="145">
        <f>AP118-AQ118</f>
        <v>7</v>
      </c>
      <c r="AS118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9</v>
      </c>
      <c r="AT118" t="str">
        <f>IF($A118&gt;0,IF(VLOOKUP($A118,seznam!$A$2:$C$153,2)&gt;0,VLOOKUP($A118,seznam!$A$2:$C$153,2),"------"),"------")</f>
        <v>Křepela David</v>
      </c>
    </row>
    <row r="119" spans="1:46" ht="13.5" customHeight="1" thickBot="1">
      <c r="A119" s="195"/>
      <c r="B119" s="197"/>
      <c r="C119" s="74" t="str">
        <f>IF(A118&gt;0,IF(VLOOKUP(A118,seznam!$A$2:$C$153,2)&gt;0,VLOOKUP(A118,seznam!$A$2:$C$153,2),"------"),"------")</f>
        <v>Křepela David</v>
      </c>
      <c r="D119" s="208"/>
      <c r="E119" s="208"/>
      <c r="F119" s="209"/>
      <c r="G119" s="203"/>
      <c r="H119" s="199"/>
      <c r="I119" s="201"/>
      <c r="J119" s="203"/>
      <c r="K119" s="199"/>
      <c r="L119" s="201"/>
      <c r="M119" s="203"/>
      <c r="N119" s="199"/>
      <c r="O119" s="211"/>
      <c r="P119" s="213"/>
      <c r="Q119" s="199"/>
      <c r="R119" s="201"/>
      <c r="S119" s="228"/>
      <c r="T119" s="259"/>
      <c r="U119" s="254"/>
      <c r="V119" s="75">
        <v>2</v>
      </c>
      <c r="W119" s="5" t="str">
        <f>C121</f>
        <v>Smékal Jakub</v>
      </c>
      <c r="X119" s="8" t="s">
        <v>10</v>
      </c>
      <c r="Y119" s="76" t="str">
        <f>C123</f>
        <v>Chloupek Tomáš</v>
      </c>
      <c r="Z119" s="108" t="s">
        <v>227</v>
      </c>
      <c r="AA119" s="109" t="s">
        <v>220</v>
      </c>
      <c r="AB119" s="109" t="s">
        <v>225</v>
      </c>
      <c r="AC119" s="109" t="s">
        <v>225</v>
      </c>
      <c r="AD119" s="110"/>
      <c r="AE119" s="73">
        <f t="shared" si="88"/>
        <v>1</v>
      </c>
      <c r="AF119" s="13" t="s">
        <v>7</v>
      </c>
      <c r="AG119" s="12">
        <f t="shared" si="89"/>
        <v>3</v>
      </c>
      <c r="AH119" s="115"/>
      <c r="AJ119">
        <f>IF(ISBLANK(U120), A120,0)</f>
        <v>30</v>
      </c>
      <c r="AK119">
        <f>IF(ISBLANK(U122), A122,0)</f>
        <v>22</v>
      </c>
      <c r="AO119" s="274"/>
      <c r="AP119" s="100">
        <f>IF(OR(VALUE($AJ119)=0,VALUE($AK119)=0), "0",IF(LEN(Z119)&gt;0,IF(MID(Z119,1,1)&lt;&gt;"-",IF(MOD(ABS(Z119),100)&gt;9,MOD(ABS(Z119),100)+2,11),MOD(ABS(Z119),100)),0)+IF(LEN(AA119)&gt;0,IF(MID(AA119,1,1)&lt;&gt;"-",IF(MOD(ABS(AA119),100)&gt;9,MOD(ABS(AA119),100)+2,11),MOD(ABS(AA119),100)),0)+IF(LEN(AB119)&gt;0,IF(MID(AB119,1,1)&lt;&gt;"-",IF(MOD(ABS(AB119),100)&gt;9,MOD(ABS(AB119),100)+2,11),MOD(ABS(AB119),100)),0)+IF(LEN(AC119)&gt;0,IF(MID(AC119,1,1)&lt;&gt;"-",IF(MOD(ABS(AC119),100)&gt;9,MOD(ABS(AC119),100)+2,11),MOD(ABS(AC119),100)),0)+IF(LEN(AD119)&gt;0,IF(MID(AD119,1,1)&lt;&gt;"-",IF(MOD(ABS(AD119),100)&gt;9,MOD(ABS(AD119),100)+2,11),MOD(ABS(AD119),100)),0))</f>
        <v>33</v>
      </c>
      <c r="AQ119" s="99">
        <f>IF(OR(VALUE($AJ119)=0,VALUE($AK119)=0), "0",IF(LEN(Z119)&gt;0,IF(MID(Z119,1,1)&lt;&gt;"-",MOD(Z119,100),IF(MOD(ABS(Z119),100)&gt;9,MOD(ABS(Z119),100)+2,11)),0)+IF(LEN(AA119)&gt;0,IF(MID(AA119,1,1)&lt;&gt;"-",MOD(AA119,100),IF(MOD(ABS(AA119),100)&gt;9,MOD(ABS(AA119),100)+2,11)),0)+IF(LEN(AB119)&gt;0,IF(MID(AB119,1,1)&lt;&gt;"-",MOD(AB119,100),IF(MOD(ABS(AB119),100)&gt;9,MOD(ABS(AB119),100)+2,11)),0)+IF(LEN(AC119)&gt;0,IF(MID(AC119,1,1)&lt;&gt;"-",MOD(AC119,100),IF(MOD(ABS(AC119),100)&gt;9,MOD(ABS(AC119),100)+2,11)),0)+IF(LEN(AD119)&gt;0,IF(MID(AD119,1,1)&lt;&gt;"-",MOD(AD119,100),IF(MOD(ABS(AD119),100)&gt;9,MOD(ABS(AD119),100)+2,11)),0))</f>
        <v>39</v>
      </c>
      <c r="AR119" s="145">
        <f t="shared" ref="AR119:AR123" si="90">AP119-AQ119</f>
        <v>-6</v>
      </c>
    </row>
    <row r="120" spans="1:46" ht="12.75" customHeight="1" thickBot="1">
      <c r="A120" s="195">
        <f>IF(ISNA(MATCH(4,T88:T95,0)),, INDEX(A88:A95,MATCH(4,T88:T95,0)))</f>
        <v>30</v>
      </c>
      <c r="B120" s="196">
        <v>2</v>
      </c>
      <c r="C120" s="67" t="str">
        <f>IF(A120&gt;0,IF(VLOOKUP(A120,seznam!$A$2:$C$153,3)&gt;0,VLOOKUP(A120,seznam!$A$2:$C$153,3),"------"),"------")</f>
        <v>V. Opatovice</v>
      </c>
      <c r="D120" s="198">
        <f>I118</f>
        <v>1</v>
      </c>
      <c r="E120" s="198" t="str">
        <f>H118</f>
        <v>:</v>
      </c>
      <c r="F120" s="200">
        <f>G118</f>
        <v>3</v>
      </c>
      <c r="G120" s="204"/>
      <c r="H120" s="205"/>
      <c r="I120" s="206"/>
      <c r="J120" s="202">
        <f>AE119</f>
        <v>1</v>
      </c>
      <c r="K120" s="198" t="str">
        <f>AF119</f>
        <v>:</v>
      </c>
      <c r="L120" s="200">
        <f>AG119</f>
        <v>3</v>
      </c>
      <c r="M120" s="202">
        <f>AE122</f>
        <v>0</v>
      </c>
      <c r="N120" s="198" t="str">
        <f>AF122</f>
        <v>:</v>
      </c>
      <c r="O120" s="210">
        <f>AG122</f>
        <v>3</v>
      </c>
      <c r="P120" s="212">
        <f>D120+J120+M120</f>
        <v>2</v>
      </c>
      <c r="Q120" s="198" t="s">
        <v>7</v>
      </c>
      <c r="R120" s="200">
        <f>F120+L120+O120</f>
        <v>9</v>
      </c>
      <c r="S120" s="224">
        <f>IF(D120&gt;F120,2,IF(AND(D120&lt;F120,E120=":"),1,0))+IF(J120&gt;L120,2,IF(AND(J120&lt;L120,K120=":"),1,0))+IF(M120&gt;O120,2,IF(AND(M120&lt;O120,N120=":"),1,0))</f>
        <v>3</v>
      </c>
      <c r="T120" s="261">
        <v>24</v>
      </c>
      <c r="U120" s="254"/>
      <c r="V120" s="75">
        <v>3</v>
      </c>
      <c r="W120" s="5" t="str">
        <f>C125</f>
        <v>Borek Jan</v>
      </c>
      <c r="X120" s="9" t="s">
        <v>10</v>
      </c>
      <c r="Y120" s="76" t="str">
        <f>C123</f>
        <v>Chloupek Tomáš</v>
      </c>
      <c r="Z120" s="70">
        <f>IF(OR(ISNA(MATCH("b",AI98:AI103,0)), ISBLANK( INDEX(Z98:AD103,MATCH("b",AI98:AI103,0),1))  ),  "",   IF(INDEX(AJ98:AK103,MATCH("b",AI98:AI103,0),1)=AJ120,INDEX(Z98:AD103,MATCH("b",AI98:AI103,0),1),-1*INDEX(Z98:AD103,MATCH("b",AI98:AI103,0),1)))</f>
        <v>-11</v>
      </c>
      <c r="AA120" s="71">
        <f>IF(OR(ISNA(MATCH("b",AI98:AI103,0)), ISBLANK( INDEX(Z98:AD103,MATCH("b",AI98:AI103,0),2))  ),  "",   IF(INDEX(AJ98:AK103,MATCH("b",AI98:AI103,0),1)=AJ120,INDEX(Z98:AD103,MATCH("b",AI98:AI103,0),2),-1*INDEX(Z98:AD103,MATCH("b",AI98:AI103,0),2)))</f>
        <v>-5</v>
      </c>
      <c r="AB120" s="71">
        <f>IF(OR(ISNA(MATCH("b",AI98:AI103,0)), ISBLANK( INDEX(Z98:AD103,MATCH("b",AI98:AI103,0),3))  ),  "",   IF(INDEX(AJ98:AK103,MATCH("b",AI98:AI103,0),1)=AJ120,INDEX(Z98:AD103,MATCH("b",AI98:AI103,0),3),-1*INDEX(Z98:AD103,MATCH("b",AI98:AI103,0),3)))</f>
        <v>-8</v>
      </c>
      <c r="AC120" s="71" t="str">
        <f>IF(OR(ISNA(MATCH("b",AI98:AI103,0)), ISBLANK( INDEX(Z98:AD103,MATCH("b",AI98:AI103,0),4))  ),  "",   IF(INDEX(AJ98:AK103,MATCH("b",AI98:AI103,0),1)=AJ120,INDEX(Z98:AD103,MATCH("b",AI98:AI103,0),4),-1*INDEX(Z98:AD103,MATCH("b",AI98:AI103,0),4)))</f>
        <v/>
      </c>
      <c r="AD120" s="181" t="str">
        <f>IF(OR(ISNA(MATCH("b",AI98:AI103,0)), ISBLANK( INDEX(Z98:AD103,MATCH("b",AI98:AI103,0),5))  ),  "",   IF(INDEX(AJ98:AK103,MATCH("b",AI98:AI103,0),1)=AJ120,INDEX(Z98:AD103,MATCH("b",AI98:AI103,0),5),-1*INDEX(Z98:AD103,MATCH("b",AI98:AI103,0),5)))</f>
        <v/>
      </c>
      <c r="AE120" s="73">
        <f t="shared" si="88"/>
        <v>0</v>
      </c>
      <c r="AF120" s="13" t="s">
        <v>7</v>
      </c>
      <c r="AG120" s="12">
        <f t="shared" si="89"/>
        <v>3</v>
      </c>
      <c r="AH120" s="115"/>
      <c r="AJ120">
        <f>IF(ISBLANK(U124), A124,0)</f>
        <v>35</v>
      </c>
      <c r="AK120">
        <f>IF(ISBLANK(U122), A122,0)</f>
        <v>22</v>
      </c>
      <c r="AM120">
        <f>A120</f>
        <v>30</v>
      </c>
      <c r="AN120">
        <f>IF(ISBLANK(  T120),"",T120)</f>
        <v>24</v>
      </c>
      <c r="AO120" s="273">
        <f t="shared" ref="AO120" si="91">IF($S120=0,"", IF(COUNTIF($S$118:$S$124,$S120)&gt;1, "",  _xlfn.RANK.EQ($S120,$S$118:$S$124,0)+($AI$86-1)*8 +4 ))</f>
        <v>24</v>
      </c>
      <c r="AP120" s="100">
        <f>IF(OR(VALUE($AJ120)=0,VALUE($AK120)=0), "0",IF(LEN(Z120)&gt;0,IF(MID(Z120,1,1)&lt;&gt;"-",IF(MOD(ABS(Z120),100)&gt;9,MOD(ABS(Z120),100)+2,11),MOD(ABS(Z120),100)),0)+IF(LEN(AA120)&gt;0,IF(MID(AA120,1,1)&lt;&gt;"-",IF(MOD(ABS(AA120),100)&gt;9,MOD(ABS(AA120),100)+2,11),MOD(ABS(AA120),100)),0)+IF(LEN(AB120)&gt;0,IF(MID(AB120,1,1)&lt;&gt;"-",IF(MOD(ABS(AB120),100)&gt;9,MOD(ABS(AB120),100)+2,11),MOD(ABS(AB120),100)),0)+IF(LEN(AC120)&gt;0,IF(MID(AC120,1,1)&lt;&gt;"-",IF(MOD(ABS(AC120),100)&gt;9,MOD(ABS(AC120),100)+2,11),MOD(ABS(AC120),100)),0)+IF(LEN(AD120)&gt;0,IF(MID(AD120,1,1)&lt;&gt;"-",IF(MOD(ABS(AD120),100)&gt;9,MOD(ABS(AD120),100)+2,11),MOD(ABS(AD120),100)),0))</f>
        <v>24</v>
      </c>
      <c r="AQ120" s="99">
        <f t="shared" ref="AQ120:AQ123" si="92">IF(OR(VALUE($AJ120)=0,VALUE($AK120)=0), "0",IF(LEN(Z120)&gt;0,IF(MID(Z120,1,1)&lt;&gt;"-",MOD(Z120,100),IF(MOD(ABS(Z120),100)&gt;9,MOD(ABS(Z120),100)+2,11)),0)+IF(LEN(AA120)&gt;0,IF(MID(AA120,1,1)&lt;&gt;"-",MOD(AA120,100),IF(MOD(ABS(AA120),100)&gt;9,MOD(ABS(AA120),100)+2,11)),0)+IF(LEN(AB120)&gt;0,IF(MID(AB120,1,1)&lt;&gt;"-",MOD(AB120,100),IF(MOD(ABS(AB120),100)&gt;9,MOD(ABS(AB120),100)+2,11)),0)+IF(LEN(AC120)&gt;0,IF(MID(AC120,1,1)&lt;&gt;"-",MOD(AC120,100),IF(MOD(ABS(AC120),100)&gt;9,MOD(ABS(AC120),100)+2,11)),0)+IF(LEN(AD120)&gt;0,IF(MID(AD120,1,1)&lt;&gt;"-",MOD(AD120,100),IF(MOD(ABS(AD120),100)&gt;9,MOD(ABS(AD120),100)+2,11)),0))</f>
        <v>35</v>
      </c>
      <c r="AR120" s="145">
        <f t="shared" si="90"/>
        <v>-11</v>
      </c>
      <c r="AS120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-27</v>
      </c>
      <c r="AT120" t="str">
        <f>IF($A120&gt;0,IF(VLOOKUP($A120,seznam!$A$2:$C$153,2)&gt;0,VLOOKUP($A120,seznam!$A$2:$C$153,2),"------"),"------")</f>
        <v>Smékal Jakub</v>
      </c>
    </row>
    <row r="121" spans="1:46" ht="13.5" customHeight="1" thickBot="1">
      <c r="A121" s="195"/>
      <c r="B121" s="197"/>
      <c r="C121" s="74" t="str">
        <f>IF(A120&gt;0,IF(VLOOKUP(A120,seznam!$A$2:$C$153,2)&gt;0,VLOOKUP(A120,seznam!$A$2:$C$153,2),"------"),"------")</f>
        <v>Smékal Jakub</v>
      </c>
      <c r="D121" s="199"/>
      <c r="E121" s="199"/>
      <c r="F121" s="201"/>
      <c r="G121" s="207"/>
      <c r="H121" s="208"/>
      <c r="I121" s="209"/>
      <c r="J121" s="203"/>
      <c r="K121" s="199"/>
      <c r="L121" s="201"/>
      <c r="M121" s="203"/>
      <c r="N121" s="199"/>
      <c r="O121" s="211"/>
      <c r="P121" s="232"/>
      <c r="Q121" s="233"/>
      <c r="R121" s="234"/>
      <c r="S121" s="228"/>
      <c r="T121" s="259"/>
      <c r="U121" s="254"/>
      <c r="V121" s="75">
        <v>4</v>
      </c>
      <c r="W121" s="5" t="str">
        <f>C119</f>
        <v>Křepela David</v>
      </c>
      <c r="X121" s="8" t="s">
        <v>10</v>
      </c>
      <c r="Y121" s="76" t="str">
        <f>C121</f>
        <v>Smékal Jakub</v>
      </c>
      <c r="Z121" s="83" t="str">
        <f>IF(OR(ISNA(MATCH("b",AI88:AI93,0)), ISBLANK( INDEX(Z88:AD93,MATCH("b",AI88:AI93,0),1))  ),  "",   IF(INDEX(AJ88:AK93,MATCH("b",AI88:AI93,0),1)=AJ121,INDEX(Z88:AD93,MATCH("b",AI88:AI93,0),1),-1*INDEX(Z88:AD93,MATCH("b",AI88:AI93,0),1)))</f>
        <v>6</v>
      </c>
      <c r="AA121" s="84" t="str">
        <f>IF(OR(ISNA(MATCH("b",AI88:AI93,0)), ISBLANK( INDEX(Z88:AD93,MATCH("b",AI88:AI93,0),2))  ),  "",   IF(INDEX(AJ88:AK93,MATCH("b",AI88:AI93,0),1)=AJ121,INDEX(Z88:AD93,MATCH("b",AI88:AI93,0),2),-1*INDEX(Z88:AD93,MATCH("b",AI88:AI93,0),2)))</f>
        <v>-12</v>
      </c>
      <c r="AB121" s="84" t="str">
        <f>IF(OR(ISNA(MATCH("b",AI88:AI93,0)), ISBLANK( INDEX(Z88:AD93,MATCH("b",AI88:AI93,0),3))  ),  "",   IF(INDEX(AJ88:AK93,MATCH("b",AI88:AI93,0),1)=AJ121,INDEX(Z88:AD93,MATCH("b",AI88:AI93,0),3),-1*INDEX(Z88:AD93,MATCH("b",AI88:AI93,0),3)))</f>
        <v>6</v>
      </c>
      <c r="AC121" s="84" t="str">
        <f>IF(OR(ISNA(MATCH("b",AI88:AI93,0)), ISBLANK( INDEX(Z88:AD93,MATCH("b",AI88:AI93,0),4))  ),  "",   IF(INDEX(AJ88:AK93,MATCH("b",AI88:AI93,0),1)=AJ121,INDEX(Z88:AD93,MATCH("b",AI88:AI93,0),4),-1*INDEX(Z88:AD93,MATCH("b",AI88:AI93,0),4)))</f>
        <v>9</v>
      </c>
      <c r="AD121" s="182" t="str">
        <f>IF(OR(ISNA(MATCH("b",AI88:AI93,0)), ISBLANK( INDEX(Z88:AD93,MATCH("b",AI88:AI93,0),5))  ),  "",   IF(INDEX(AJ88:AK93,MATCH("b",AI88:AI93,0),1)=AJ121,INDEX(Z88:AD93,MATCH("b",AI88:AI93,0),5),-1*INDEX(Z88:AD93,MATCH("b",AI88:AI93,0),5)))</f>
        <v/>
      </c>
      <c r="AE121" s="73">
        <f t="shared" si="88"/>
        <v>3</v>
      </c>
      <c r="AF121" s="13" t="s">
        <v>7</v>
      </c>
      <c r="AG121" s="12">
        <f t="shared" si="89"/>
        <v>1</v>
      </c>
      <c r="AH121" s="115"/>
      <c r="AJ121">
        <f>IF(ISBLANK(U118), A118,0)</f>
        <v>20</v>
      </c>
      <c r="AK121">
        <f>IF(ISBLANK(U120), A120,0)</f>
        <v>30</v>
      </c>
      <c r="AO121" s="274"/>
      <c r="AP121" s="100">
        <f t="shared" ref="AP121:AP123" si="93">IF(OR(VALUE($AJ121)=0,VALUE($AK121)=0), "0",IF(LEN(Z121)&gt;0,IF(MID(Z121,1,1)&lt;&gt;"-",IF(MOD(ABS(Z121),100)&gt;9,MOD(ABS(Z121),100)+2,11),MOD(ABS(Z121),100)),0)+IF(LEN(AA121)&gt;0,IF(MID(AA121,1,1)&lt;&gt;"-",IF(MOD(ABS(AA121),100)&gt;9,MOD(ABS(AA121),100)+2,11),MOD(ABS(AA121),100)),0)+IF(LEN(AB121)&gt;0,IF(MID(AB121,1,1)&lt;&gt;"-",IF(MOD(ABS(AB121),100)&gt;9,MOD(ABS(AB121),100)+2,11),MOD(ABS(AB121),100)),0)+IF(LEN(AC121)&gt;0,IF(MID(AC121,1,1)&lt;&gt;"-",IF(MOD(ABS(AC121),100)&gt;9,MOD(ABS(AC121),100)+2,11),MOD(ABS(AC121),100)),0)+IF(LEN(AD121)&gt;0,IF(MID(AD121,1,1)&lt;&gt;"-",IF(MOD(ABS(AD121),100)&gt;9,MOD(ABS(AD121),100)+2,11),MOD(ABS(AD121),100)),0))</f>
        <v>45</v>
      </c>
      <c r="AQ121" s="99">
        <f t="shared" si="92"/>
        <v>35</v>
      </c>
      <c r="AR121" s="145">
        <f t="shared" si="90"/>
        <v>10</v>
      </c>
    </row>
    <row r="122" spans="1:46" ht="12.75" customHeight="1" thickBot="1">
      <c r="A122" s="195">
        <f>IF(ISNA(MATCH(3,T98:T105,0)),, INDEX(A98:A105,MATCH(3,T98:T105,0)))</f>
        <v>22</v>
      </c>
      <c r="B122" s="196">
        <v>3</v>
      </c>
      <c r="C122" s="67" t="str">
        <f>IF(A122&gt;0,IF(VLOOKUP(A122,seznam!$A$2:$C$153,3)&gt;0,VLOOKUP(A122,seznam!$A$2:$C$153,3),"------"),"------")</f>
        <v>Kunštát</v>
      </c>
      <c r="D122" s="198">
        <f>L118</f>
        <v>3</v>
      </c>
      <c r="E122" s="198" t="str">
        <f>K118</f>
        <v>:</v>
      </c>
      <c r="F122" s="200">
        <f>J118</f>
        <v>1</v>
      </c>
      <c r="G122" s="202">
        <f>L120</f>
        <v>3</v>
      </c>
      <c r="H122" s="198" t="str">
        <f>K120</f>
        <v>:</v>
      </c>
      <c r="I122" s="200">
        <f>J120</f>
        <v>1</v>
      </c>
      <c r="J122" s="204"/>
      <c r="K122" s="205"/>
      <c r="L122" s="206"/>
      <c r="M122" s="202">
        <f>AG120</f>
        <v>3</v>
      </c>
      <c r="N122" s="198" t="str">
        <f>AF120</f>
        <v>:</v>
      </c>
      <c r="O122" s="210">
        <f>AE120</f>
        <v>0</v>
      </c>
      <c r="P122" s="212">
        <f>D122+G122+M122</f>
        <v>9</v>
      </c>
      <c r="Q122" s="198" t="s">
        <v>7</v>
      </c>
      <c r="R122" s="200">
        <f>F122+I122+O122</f>
        <v>2</v>
      </c>
      <c r="S122" s="224">
        <f>IF(D122&gt;F122,2,IF(AND(D122&lt;F122,E122=":"),1,0))+IF(G122&gt;I122,2,IF(AND(G122&lt;I122,H122=":"),1,0))+IF(M122&gt;O122,2,IF(AND(M122&lt;O122,N122=":"),1,0))</f>
        <v>6</v>
      </c>
      <c r="T122" s="258">
        <v>21</v>
      </c>
      <c r="U122" s="254"/>
      <c r="V122" s="75">
        <v>5</v>
      </c>
      <c r="W122" s="5" t="str">
        <f>C121</f>
        <v>Smékal Jakub</v>
      </c>
      <c r="X122" s="8" t="s">
        <v>10</v>
      </c>
      <c r="Y122" s="76" t="str">
        <f>C125</f>
        <v>Borek Jan</v>
      </c>
      <c r="Z122" s="70" t="s">
        <v>217</v>
      </c>
      <c r="AA122" s="71" t="s">
        <v>223</v>
      </c>
      <c r="AB122" s="71" t="s">
        <v>253</v>
      </c>
      <c r="AC122" s="71"/>
      <c r="AD122" s="181"/>
      <c r="AE122" s="73">
        <f t="shared" si="88"/>
        <v>0</v>
      </c>
      <c r="AF122" s="13" t="s">
        <v>7</v>
      </c>
      <c r="AG122" s="12">
        <f t="shared" si="89"/>
        <v>3</v>
      </c>
      <c r="AH122" s="115"/>
      <c r="AJ122">
        <f>IF(ISBLANK(U120), A120,0)</f>
        <v>30</v>
      </c>
      <c r="AK122">
        <f>IF(ISBLANK(U124), A124,0)</f>
        <v>35</v>
      </c>
      <c r="AM122">
        <f>A122</f>
        <v>22</v>
      </c>
      <c r="AN122">
        <f>IF(ISBLANK(  T122),"",T122)</f>
        <v>21</v>
      </c>
      <c r="AO122" s="273">
        <f t="shared" ref="AO122" si="94">IF($S122=0,"", IF(COUNTIF($S$118:$S$124,$S122)&gt;1, "",  _xlfn.RANK.EQ($S122,$S$118:$S$124,0)+($AI$86-1)*8 +4 ))</f>
        <v>21</v>
      </c>
      <c r="AP122" s="100">
        <f t="shared" si="93"/>
        <v>23</v>
      </c>
      <c r="AQ122" s="99">
        <f t="shared" si="92"/>
        <v>34</v>
      </c>
      <c r="AR122" s="145">
        <f t="shared" si="90"/>
        <v>-11</v>
      </c>
      <c r="AS122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25</v>
      </c>
      <c r="AT122" t="str">
        <f>IF($A122&gt;0,IF(VLOOKUP($A122,seznam!$A$2:$C$153,2)&gt;0,VLOOKUP($A122,seznam!$A$2:$C$153,2),"------"),"------")</f>
        <v>Chloupek Tomáš</v>
      </c>
    </row>
    <row r="123" spans="1:46" ht="13.5" customHeight="1" thickBot="1">
      <c r="A123" s="195"/>
      <c r="B123" s="197"/>
      <c r="C123" s="74" t="str">
        <f>IF(A122&gt;0,IF(VLOOKUP(A122,seznam!$A$2:$C$153,2)&gt;0,VLOOKUP(A122,seznam!$A$2:$C$153,2),"------"),"------")</f>
        <v>Chloupek Tomáš</v>
      </c>
      <c r="D123" s="199"/>
      <c r="E123" s="199"/>
      <c r="F123" s="201"/>
      <c r="G123" s="203"/>
      <c r="H123" s="199"/>
      <c r="I123" s="201"/>
      <c r="J123" s="207"/>
      <c r="K123" s="208"/>
      <c r="L123" s="209"/>
      <c r="M123" s="203"/>
      <c r="N123" s="199"/>
      <c r="O123" s="211"/>
      <c r="P123" s="213"/>
      <c r="Q123" s="199"/>
      <c r="R123" s="201"/>
      <c r="S123" s="228"/>
      <c r="T123" s="259"/>
      <c r="U123" s="254"/>
      <c r="V123" s="81">
        <v>6</v>
      </c>
      <c r="W123" s="6" t="str">
        <f>C123</f>
        <v>Chloupek Tomáš</v>
      </c>
      <c r="X123" s="10" t="s">
        <v>10</v>
      </c>
      <c r="Y123" s="82" t="str">
        <f>C119</f>
        <v>Křepela David</v>
      </c>
      <c r="Z123" s="184" t="s">
        <v>224</v>
      </c>
      <c r="AA123" s="185" t="s">
        <v>225</v>
      </c>
      <c r="AB123" s="185" t="s">
        <v>219</v>
      </c>
      <c r="AC123" s="185" t="s">
        <v>220</v>
      </c>
      <c r="AD123" s="186"/>
      <c r="AE123" s="125">
        <f t="shared" si="88"/>
        <v>3</v>
      </c>
      <c r="AF123" s="15" t="s">
        <v>7</v>
      </c>
      <c r="AG123" s="66">
        <f t="shared" si="89"/>
        <v>1</v>
      </c>
      <c r="AH123" s="115"/>
      <c r="AJ123">
        <f>IF(ISBLANK(U122), A122,0)</f>
        <v>22</v>
      </c>
      <c r="AK123">
        <f>IF(ISBLANK(U118), A118,0)</f>
        <v>20</v>
      </c>
      <c r="AO123" s="274"/>
      <c r="AP123" s="100">
        <f t="shared" si="93"/>
        <v>42</v>
      </c>
      <c r="AQ123" s="99">
        <f t="shared" si="92"/>
        <v>34</v>
      </c>
      <c r="AR123" s="145">
        <f t="shared" si="90"/>
        <v>8</v>
      </c>
    </row>
    <row r="124" spans="1:46" ht="12.75" customHeight="1">
      <c r="A124" s="195">
        <f>IF(ISNA(MATCH(4,T98:T105,0)),, INDEX(A98:A105,MATCH(4,T98:T105,0)))</f>
        <v>35</v>
      </c>
      <c r="B124" s="196">
        <v>4</v>
      </c>
      <c r="C124" s="67" t="str">
        <f>IF(A124&gt;0,IF(VLOOKUP(A124,seznam!$A$2:$C$153,3)&gt;0,VLOOKUP(A124,seznam!$A$2:$C$153,3),"------"),"------")</f>
        <v>Boskovice</v>
      </c>
      <c r="D124" s="198">
        <f>O118</f>
        <v>1</v>
      </c>
      <c r="E124" s="198" t="str">
        <f>N118</f>
        <v>:</v>
      </c>
      <c r="F124" s="200">
        <f>M118</f>
        <v>3</v>
      </c>
      <c r="G124" s="202">
        <f>O120</f>
        <v>3</v>
      </c>
      <c r="H124" s="198" t="str">
        <f>N120</f>
        <v>:</v>
      </c>
      <c r="I124" s="200">
        <f>M120</f>
        <v>0</v>
      </c>
      <c r="J124" s="202">
        <f>O122</f>
        <v>0</v>
      </c>
      <c r="K124" s="198" t="str">
        <f>N122</f>
        <v>:</v>
      </c>
      <c r="L124" s="200">
        <f>M122</f>
        <v>3</v>
      </c>
      <c r="M124" s="204"/>
      <c r="N124" s="205"/>
      <c r="O124" s="219"/>
      <c r="P124" s="212">
        <f>D124+G124+J124</f>
        <v>4</v>
      </c>
      <c r="Q124" s="198" t="s">
        <v>7</v>
      </c>
      <c r="R124" s="200">
        <f>F124+I124+L124</f>
        <v>6</v>
      </c>
      <c r="S124" s="224">
        <f>IF(D124&gt;F124,2,IF(AND(D124&lt;F124,E124=":"),1,0))+IF(G124&gt;I124,2,IF(AND(G124&lt;I124,H124=":"),1,0))+IF(J124&gt;L124,2,IF(AND(J124&lt;L124,K124=":"),1,0))</f>
        <v>4</v>
      </c>
      <c r="T124" s="226">
        <v>23</v>
      </c>
      <c r="U124" s="255"/>
      <c r="AH124" s="115"/>
      <c r="AM124">
        <f>A124</f>
        <v>35</v>
      </c>
      <c r="AN124">
        <f>IF(ISBLANK(  T124),"",T124)</f>
        <v>23</v>
      </c>
      <c r="AO124" s="275">
        <f t="shared" ref="AO124" si="95">IF($S124=0,"", IF(COUNTIF($S$118:$S$124,$S124)&gt;1, "",  _xlfn.RANK.EQ($S124,$S$118:$S$124,0)+($AI$86-1)*8 +4 ))</f>
        <v>23</v>
      </c>
      <c r="AP124" s="97"/>
      <c r="AR124" s="145"/>
      <c r="AS124" s="126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-7</v>
      </c>
      <c r="AT124" t="str">
        <f>IF($A124&gt;0,IF(VLOOKUP($A124,seznam!$A$2:$C$153,2)&gt;0,VLOOKUP($A124,seznam!$A$2:$C$153,2),"------"),"------")</f>
        <v>Borek Jan</v>
      </c>
    </row>
    <row r="125" spans="1:46" ht="13.5" customHeight="1" thickBot="1">
      <c r="A125" s="214"/>
      <c r="B125" s="215"/>
      <c r="C125" s="88" t="str">
        <f>IF(A124&gt;0,IF(VLOOKUP(A124,seznam!$A$2:$C$153,2)&gt;0,VLOOKUP(A124,seznam!$A$2:$C$153,2),"------"),"------")</f>
        <v>Borek Jan</v>
      </c>
      <c r="D125" s="216"/>
      <c r="E125" s="216"/>
      <c r="F125" s="217"/>
      <c r="G125" s="218"/>
      <c r="H125" s="216"/>
      <c r="I125" s="217"/>
      <c r="J125" s="218"/>
      <c r="K125" s="216"/>
      <c r="L125" s="217"/>
      <c r="M125" s="220"/>
      <c r="N125" s="221"/>
      <c r="O125" s="222"/>
      <c r="P125" s="223"/>
      <c r="Q125" s="216"/>
      <c r="R125" s="217"/>
      <c r="S125" s="225"/>
      <c r="T125" s="260"/>
      <c r="U125" s="255"/>
      <c r="AH125" s="115"/>
      <c r="AO125" s="257"/>
      <c r="AP125" s="97"/>
      <c r="AR125" s="145"/>
    </row>
    <row r="126" spans="1:46">
      <c r="AH126" s="115"/>
      <c r="AP126" s="97"/>
      <c r="AR126" s="145"/>
    </row>
    <row r="127" spans="1:46" ht="39.950000000000003" customHeight="1">
      <c r="B127" s="256" t="str">
        <f>CONCATENATE(Výsledky!$A$1," - ",Výsledky!$B$1,"  ",Výsledky!$C$1,"        ",Výsledky!$D$1, "                  DIVIZE  ",AI128)</f>
        <v>OBTM - Vysočany  26.11.2023                          DIVIZE  4</v>
      </c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115"/>
      <c r="AO127"/>
      <c r="AP127" s="97"/>
      <c r="AR127" s="145"/>
    </row>
    <row r="128" spans="1:46" ht="13.5" thickBot="1">
      <c r="AH128" s="115"/>
      <c r="AI128">
        <v>4</v>
      </c>
      <c r="AP128" s="97"/>
      <c r="AR128" s="145"/>
    </row>
    <row r="129" spans="1:46" ht="13.5" thickBot="1">
      <c r="A129" s="91" t="s">
        <v>2</v>
      </c>
      <c r="B129" s="235" t="s">
        <v>16</v>
      </c>
      <c r="C129" s="236"/>
      <c r="D129" s="237">
        <v>1</v>
      </c>
      <c r="E129" s="238"/>
      <c r="F129" s="239"/>
      <c r="G129" s="240">
        <v>2</v>
      </c>
      <c r="H129" s="238"/>
      <c r="I129" s="239"/>
      <c r="J129" s="240">
        <v>3</v>
      </c>
      <c r="K129" s="238"/>
      <c r="L129" s="239"/>
      <c r="M129" s="240">
        <v>4</v>
      </c>
      <c r="N129" s="238"/>
      <c r="O129" s="241"/>
      <c r="P129" s="237" t="s">
        <v>4</v>
      </c>
      <c r="Q129" s="242"/>
      <c r="R129" s="243"/>
      <c r="S129" s="101" t="s">
        <v>5</v>
      </c>
      <c r="T129" s="92" t="s">
        <v>6</v>
      </c>
      <c r="AH129" s="115"/>
      <c r="AO129" s="45" t="s">
        <v>6</v>
      </c>
      <c r="AP129" s="97"/>
      <c r="AR129" s="145"/>
    </row>
    <row r="130" spans="1:46" ht="13.5" thickBot="1">
      <c r="A130" s="244">
        <v>19</v>
      </c>
      <c r="B130" s="245">
        <v>1</v>
      </c>
      <c r="C130" s="67" t="str">
        <f>IF(A130&gt;0,IF(VLOOKUP(A130,seznam!$A$2:$C$153,3)&gt;0,VLOOKUP(A130,seznam!$A$2:$C$153,3),"------"),"------")</f>
        <v>Blansko</v>
      </c>
      <c r="D130" s="246"/>
      <c r="E130" s="247"/>
      <c r="F130" s="248"/>
      <c r="G130" s="249">
        <f>AE133</f>
        <v>1</v>
      </c>
      <c r="H130" s="250" t="str">
        <f>AF133</f>
        <v>:</v>
      </c>
      <c r="I130" s="251">
        <f>AG133</f>
        <v>3</v>
      </c>
      <c r="J130" s="249">
        <f>AG135</f>
        <v>3</v>
      </c>
      <c r="K130" s="250" t="str">
        <f>AF135</f>
        <v>:</v>
      </c>
      <c r="L130" s="251">
        <f>AE135</f>
        <v>1</v>
      </c>
      <c r="M130" s="249">
        <f>AE130</f>
        <v>3</v>
      </c>
      <c r="N130" s="250" t="str">
        <f>AF130</f>
        <v>:</v>
      </c>
      <c r="O130" s="252">
        <f>AG130</f>
        <v>0</v>
      </c>
      <c r="P130" s="253">
        <f>G130+J130+M130</f>
        <v>7</v>
      </c>
      <c r="Q130" s="250" t="s">
        <v>7</v>
      </c>
      <c r="R130" s="251">
        <f>I130+L130+O130</f>
        <v>4</v>
      </c>
      <c r="S130" s="230">
        <f>IF(G130&gt;I130,2,IF(AND(G130&lt;I130,H130=":"),1,0))+IF(J130&gt;L130,2,IF(AND(J130&lt;L130,K130=":"),1,0))+IF(M130&gt;O130,2,IF(AND(M130&lt;O130,N130=":"),1,0))</f>
        <v>5</v>
      </c>
      <c r="T130" s="262">
        <v>2</v>
      </c>
      <c r="U130" s="254"/>
      <c r="V130" s="68">
        <v>1</v>
      </c>
      <c r="W130" s="4" t="str">
        <f>C131</f>
        <v>Schön Zdeněk</v>
      </c>
      <c r="X130" s="7" t="s">
        <v>10</v>
      </c>
      <c r="Y130" s="69" t="str">
        <f>C137</f>
        <v>Křelina Matěj</v>
      </c>
      <c r="Z130" s="70" t="s">
        <v>219</v>
      </c>
      <c r="AA130" s="71" t="s">
        <v>200</v>
      </c>
      <c r="AB130" s="71" t="s">
        <v>221</v>
      </c>
      <c r="AC130" s="71"/>
      <c r="AD130" s="72"/>
      <c r="AE130" s="73">
        <f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3</v>
      </c>
      <c r="AF130" s="11" t="s">
        <v>7</v>
      </c>
      <c r="AG130" s="12">
        <f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115"/>
      <c r="AI130" t="str">
        <f>IF(OR( AND(A150=AJ130,A152=AK130 ),  AND(A152=AJ130,A150=AK130) ),"a",    IF(OR( AND(A160=AJ130,A162=AK130 ),  AND(A162=AJ130,A160=AK130) ),"b",  ""))</f>
        <v/>
      </c>
      <c r="AJ130">
        <f>IF(ISBLANK(U130), A130,0)</f>
        <v>19</v>
      </c>
      <c r="AK130">
        <f>IF(ISBLANK(U136), A136,0)</f>
        <v>38</v>
      </c>
      <c r="AO130" s="273">
        <f>IF($S130=0,"", IF(COUNTIF($S$130:$S$136,$S130)&gt;1, "",  _xlfn.RANK.EQ($S130,$S$130:$S$136,0)  ))</f>
        <v>2</v>
      </c>
      <c r="AP130" s="100">
        <f>IF(OR(VALUE($AJ130)=0,VALUE($AK130)=0), "0",IF(LEN(Z130)&gt;0,IF(MID(Z130,1,1)&lt;&gt;"-",IF(MOD(ABS(Z130),100)&gt;9,MOD(ABS(Z130),100)+2,11),MOD(ABS(Z130),100)),0)+IF(LEN(AA130)&gt;0,IF(MID(AA130,1,1)&lt;&gt;"-",IF(MOD(ABS(AA130),100)&gt;9,MOD(ABS(AA130),100)+2,11),MOD(ABS(AA130),100)),0)+IF(LEN(AB130)&gt;0,IF(MID(AB130,1,1)&lt;&gt;"-",IF(MOD(ABS(AB130),100)&gt;9,MOD(ABS(AB130),100)+2,11),MOD(ABS(AB130),100)),0)+IF(LEN(AC130)&gt;0,IF(MID(AC130,1,1)&lt;&gt;"-",IF(MOD(ABS(AC130),100)&gt;9,MOD(ABS(AC130),100)+2,11),MOD(ABS(AC130),100)),0)+IF(LEN(AD130)&gt;0,IF(MID(AD130,1,1)&lt;&gt;"-",IF(MOD(ABS(AD130),100)&gt;9,MOD(ABS(AD130),100)+2,11),MOD(ABS(AD130),100)),0))</f>
        <v>33</v>
      </c>
      <c r="AQ130" s="99">
        <f>IF(OR(VALUE($AJ130)=0,VALUE($AK130)=0), "0",IF(LEN(Z130)&gt;0,IF(MID(Z130,1,1)&lt;&gt;"-",MOD(Z130,100),IF(MOD(ABS(Z130),100)&gt;9,MOD(ABS(Z130),100)+2,11)),0)+IF(LEN(AA130)&gt;0,IF(MID(AA130,1,1)&lt;&gt;"-",MOD(AA130,100),IF(MOD(ABS(AA130),100)&gt;9,MOD(ABS(AA130),100)+2,11)),0)+IF(LEN(AB130)&gt;0,IF(MID(AB130,1,1)&lt;&gt;"-",MOD(AB130,100),IF(MOD(ABS(AB130),100)&gt;9,MOD(ABS(AB130),100)+2,11)),0)+IF(LEN(AC130)&gt;0,IF(MID(AC130,1,1)&lt;&gt;"-",MOD(AC130,100),IF(MOD(ABS(AC130),100)&gt;9,MOD(ABS(AC130),100)+2,11)),0)+IF(LEN(AD130)&gt;0,IF(MID(AD130,1,1)&lt;&gt;"-",MOD(AD130,100),IF(MOD(ABS(AD130),100)&gt;9,MOD(ABS(AD130),100)+2,11)),0))</f>
        <v>21</v>
      </c>
      <c r="AR130" s="145">
        <f>AP130-AQ130</f>
        <v>12</v>
      </c>
      <c r="AS130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4</v>
      </c>
      <c r="AT130" t="str">
        <f>IF($A130&gt;0,IF(VLOOKUP($A130,seznam!$A$2:$C$153,2)&gt;0,VLOOKUP($A130,seznam!$A$2:$C$153,2),"------"),"------")</f>
        <v>Schön Zdeněk</v>
      </c>
    </row>
    <row r="131" spans="1:46" ht="13.5" thickBot="1">
      <c r="A131" s="195"/>
      <c r="B131" s="197"/>
      <c r="C131" s="74" t="str">
        <f>IF(A130&gt;0,IF(VLOOKUP(A130,seznam!$A$2:$C$153,2)&gt;0,VLOOKUP(A130,seznam!$A$2:$C$153,2),"------"),"------")</f>
        <v>Schön Zdeněk</v>
      </c>
      <c r="D131" s="208"/>
      <c r="E131" s="208"/>
      <c r="F131" s="209"/>
      <c r="G131" s="203"/>
      <c r="H131" s="199"/>
      <c r="I131" s="201"/>
      <c r="J131" s="203"/>
      <c r="K131" s="199"/>
      <c r="L131" s="201"/>
      <c r="M131" s="203"/>
      <c r="N131" s="199"/>
      <c r="O131" s="211"/>
      <c r="P131" s="213"/>
      <c r="Q131" s="199"/>
      <c r="R131" s="201"/>
      <c r="S131" s="228"/>
      <c r="T131" s="259"/>
      <c r="U131" s="254"/>
      <c r="V131" s="75">
        <v>2</v>
      </c>
      <c r="W131" s="5" t="str">
        <f>C133</f>
        <v>Bárta Martin</v>
      </c>
      <c r="X131" s="8" t="s">
        <v>10</v>
      </c>
      <c r="Y131" s="76" t="str">
        <f>C135</f>
        <v>Chloupek Jan</v>
      </c>
      <c r="Z131" s="77" t="s">
        <v>221</v>
      </c>
      <c r="AA131" s="78" t="s">
        <v>219</v>
      </c>
      <c r="AB131" s="78" t="s">
        <v>228</v>
      </c>
      <c r="AC131" s="78"/>
      <c r="AD131" s="79"/>
      <c r="AE131" s="73">
        <f t="shared" ref="AE131:AE133" si="96">IF(OR(VALUE($AJ131)=0,VALUE($AK131)=0), "0",IF(AND(LEN(Z131)&gt;0,MID(Z131,1,1)&lt;&gt;"-"),"1","0")+IF(AND(LEN(AA131)&gt;0,MID(AA131,1,1)&lt;&gt;"-"),"1","0")+IF(AND(LEN(AB131)&gt;0,MID(AB131,1,1)&lt;&gt;"-"),"1","0")+IF(AND(LEN(AC131)&gt;0,MID(AC131,1,1)&lt;&gt;"-"),"1","0")+IF(AND(LEN(AD131)&gt;0,MID(AD131,1,1)&lt;&gt;"-"),"1","0"))</f>
        <v>3</v>
      </c>
      <c r="AF131" s="13" t="s">
        <v>7</v>
      </c>
      <c r="AG131" s="12">
        <f t="shared" ref="AG131:AG133" si="97">IF(OR(VALUE($AJ131)=0,VALUE($AK131)=0), "0",IF(AND(LEN(Z131)&gt;0,MID(Z131,1,1)="-"),"1","0")+IF(AND(LEN(AA131)&gt;0,MID(AA131,1,1)="-"),"1","0")+IF(AND(LEN(AB131)&gt;0,MID(AB131,1,1)="-"),"1","0")+IF(AND(LEN(AC131)&gt;0,MID(AC131,1,1)="-"),"1","0")+IF(AND(LEN(AD131)&gt;0,MID(AD131,1,1)="-"),"1","0"))</f>
        <v>0</v>
      </c>
      <c r="AH131" s="115"/>
      <c r="AI131" t="str">
        <f>IF(OR( AND(A150=AJ131,A152=AK131 ),  AND(A152=AJ131,A150=AK131) ),"a",    IF(OR( AND(A160=AJ131,A162=AK131 ),  AND(A162=AJ131,A160=AK131) ),"b",  ""))</f>
        <v/>
      </c>
      <c r="AJ131">
        <f>IF(ISBLANK(U132), A132,0)</f>
        <v>29</v>
      </c>
      <c r="AK131">
        <f>IF(ISBLANK(U134), A134,0)</f>
        <v>26</v>
      </c>
      <c r="AO131" s="274"/>
      <c r="AP131" s="100">
        <f>IF(OR(VALUE($AJ131)=0,VALUE($AK131)=0), "0",IF(LEN(Z131)&gt;0,IF(MID(Z131,1,1)&lt;&gt;"-",IF(MOD(ABS(Z131),100)&gt;9,MOD(ABS(Z131),100)+2,11),MOD(ABS(Z131),100)),0)+IF(LEN(AA131)&gt;0,IF(MID(AA131,1,1)&lt;&gt;"-",IF(MOD(ABS(AA131),100)&gt;9,MOD(ABS(AA131),100)+2,11),MOD(ABS(AA131),100)),0)+IF(LEN(AB131)&gt;0,IF(MID(AB131,1,1)&lt;&gt;"-",IF(MOD(ABS(AB131),100)&gt;9,MOD(ABS(AB131),100)+2,11),MOD(ABS(AB131),100)),0)+IF(LEN(AC131)&gt;0,IF(MID(AC131,1,1)&lt;&gt;"-",IF(MOD(ABS(AC131),100)&gt;9,MOD(ABS(AC131),100)+2,11),MOD(ABS(AC131),100)),0)+IF(LEN(AD131)&gt;0,IF(MID(AD131,1,1)&lt;&gt;"-",IF(MOD(ABS(AD131),100)&gt;9,MOD(ABS(AD131),100)+2,11),MOD(ABS(AD131),100)),0))</f>
        <v>34</v>
      </c>
      <c r="AQ131" s="99">
        <f>IF(OR(VALUE($AJ131)=0,VALUE($AK131)=0), "0",IF(LEN(Z131)&gt;0,IF(MID(Z131,1,1)&lt;&gt;"-",MOD(Z131,100),IF(MOD(ABS(Z131),100)&gt;9,MOD(ABS(Z131),100)+2,11)),0)+IF(LEN(AA131)&gt;0,IF(MID(AA131,1,1)&lt;&gt;"-",MOD(AA131,100),IF(MOD(ABS(AA131),100)&gt;9,MOD(ABS(AA131),100)+2,11)),0)+IF(LEN(AB131)&gt;0,IF(MID(AB131,1,1)&lt;&gt;"-",MOD(AB131,100),IF(MOD(ABS(AB131),100)&gt;9,MOD(ABS(AB131),100)+2,11)),0)+IF(LEN(AC131)&gt;0,IF(MID(AC131,1,1)&lt;&gt;"-",MOD(AC131,100),IF(MOD(ABS(AC131),100)&gt;9,MOD(ABS(AC131),100)+2,11)),0)+IF(LEN(AD131)&gt;0,IF(MID(AD131,1,1)&lt;&gt;"-",MOD(AD131,100),IF(MOD(ABS(AD131),100)&gt;9,MOD(ABS(AD131),100)+2,11)),0))</f>
        <v>26</v>
      </c>
      <c r="AR131" s="145">
        <f t="shared" ref="AR131:AR135" si="98">AP131-AQ131</f>
        <v>8</v>
      </c>
    </row>
    <row r="132" spans="1:46" ht="13.5" thickBot="1">
      <c r="A132" s="195">
        <v>29</v>
      </c>
      <c r="B132" s="196">
        <v>2</v>
      </c>
      <c r="C132" s="67" t="str">
        <f>IF(A132&gt;0,IF(VLOOKUP(A132,seznam!$A$2:$C$153,3)&gt;0,VLOOKUP(A132,seznam!$A$2:$C$153,3),"------"),"------")</f>
        <v>Blansko</v>
      </c>
      <c r="D132" s="198">
        <f>I130</f>
        <v>3</v>
      </c>
      <c r="E132" s="198" t="str">
        <f>H130</f>
        <v>:</v>
      </c>
      <c r="F132" s="200">
        <f>G130</f>
        <v>1</v>
      </c>
      <c r="G132" s="204"/>
      <c r="H132" s="205"/>
      <c r="I132" s="206"/>
      <c r="J132" s="202">
        <f>AE131</f>
        <v>3</v>
      </c>
      <c r="K132" s="198" t="str">
        <f>AF131</f>
        <v>:</v>
      </c>
      <c r="L132" s="200">
        <f>AG131</f>
        <v>0</v>
      </c>
      <c r="M132" s="202">
        <f>AE134</f>
        <v>3</v>
      </c>
      <c r="N132" s="198" t="str">
        <f>AF134</f>
        <v>:</v>
      </c>
      <c r="O132" s="210">
        <f>AG134</f>
        <v>1</v>
      </c>
      <c r="P132" s="212">
        <f>D132+J132+M132</f>
        <v>9</v>
      </c>
      <c r="Q132" s="198" t="s">
        <v>7</v>
      </c>
      <c r="R132" s="200">
        <f>F132+L132+O132</f>
        <v>2</v>
      </c>
      <c r="S132" s="224">
        <f>IF(D132&gt;F132,2,IF(AND(D132&lt;F132,E132=":"),1,0))+IF(J132&gt;L132,2,IF(AND(J132&lt;L132,K132=":"),1,0))+IF(M132&gt;O132,2,IF(AND(M132&lt;O132,N132=":"),1,0))</f>
        <v>6</v>
      </c>
      <c r="T132" s="261">
        <v>1</v>
      </c>
      <c r="U132" s="254"/>
      <c r="V132" s="75">
        <v>3</v>
      </c>
      <c r="W132" s="5" t="str">
        <f>C137</f>
        <v>Křelina Matěj</v>
      </c>
      <c r="X132" s="9" t="s">
        <v>10</v>
      </c>
      <c r="Y132" s="76" t="str">
        <f>C135</f>
        <v>Chloupek Jan</v>
      </c>
      <c r="Z132" s="77" t="s">
        <v>144</v>
      </c>
      <c r="AA132" s="78" t="s">
        <v>225</v>
      </c>
      <c r="AB132" s="78" t="s">
        <v>225</v>
      </c>
      <c r="AC132" s="78" t="s">
        <v>217</v>
      </c>
      <c r="AD132" s="79"/>
      <c r="AE132" s="73">
        <f t="shared" si="96"/>
        <v>1</v>
      </c>
      <c r="AF132" s="13" t="s">
        <v>7</v>
      </c>
      <c r="AG132" s="12">
        <f t="shared" si="97"/>
        <v>3</v>
      </c>
      <c r="AH132" s="115"/>
      <c r="AI132" t="str">
        <f>IF(OR( AND(A150=AJ132,A152=AK132 ),  AND(A152=AJ132,A150=AK132) ),"a",    IF(OR( AND(A160=AJ132,A162=AK132 ),  AND(A162=AJ132,A160=AK132) ),"b",  ""))</f>
        <v>b</v>
      </c>
      <c r="AJ132">
        <f>IF(ISBLANK(U136), A136,0)</f>
        <v>38</v>
      </c>
      <c r="AK132">
        <f>IF(ISBLANK(U134), A134,0)</f>
        <v>26</v>
      </c>
      <c r="AO132" s="273">
        <f t="shared" ref="AO132" si="99">IF($S132=0,"", IF(COUNTIF($S$130:$S$136,$S132)&gt;1, "",  _xlfn.RANK.EQ($S132,$S$130:$S$136,0)  ))</f>
        <v>1</v>
      </c>
      <c r="AP132" s="100">
        <f>IF(OR(VALUE($AJ132)=0,VALUE($AK132)=0), "0",IF(LEN(Z132)&gt;0,IF(MID(Z132,1,1)&lt;&gt;"-",IF(MOD(ABS(Z132),100)&gt;9,MOD(ABS(Z132),100)+2,11),MOD(ABS(Z132),100)),0)+IF(LEN(AA132)&gt;0,IF(MID(AA132,1,1)&lt;&gt;"-",IF(MOD(ABS(AA132),100)&gt;9,MOD(ABS(AA132),100)+2,11),MOD(ABS(AA132),100)),0)+IF(LEN(AB132)&gt;0,IF(MID(AB132,1,1)&lt;&gt;"-",IF(MOD(ABS(AB132),100)&gt;9,MOD(ABS(AB132),100)+2,11),MOD(ABS(AB132),100)),0)+IF(LEN(AC132)&gt;0,IF(MID(AC132,1,1)&lt;&gt;"-",IF(MOD(ABS(AC132),100)&gt;9,MOD(ABS(AC132),100)+2,11),MOD(ABS(AC132),100)),0)+IF(LEN(AD132)&gt;0,IF(MID(AD132,1,1)&lt;&gt;"-",IF(MOD(ABS(AD132),100)&gt;9,MOD(ABS(AD132),100)+2,11),MOD(ABS(AD132),100)),0))</f>
        <v>35</v>
      </c>
      <c r="AQ132" s="99">
        <f t="shared" ref="AQ132:AQ133" si="100">IF(OR(VALUE($AJ132)=0,VALUE($AK132)=0), "0",IF(LEN(Z132)&gt;0,IF(MID(Z132,1,1)&lt;&gt;"-",MOD(Z132,100),IF(MOD(ABS(Z132),100)&gt;9,MOD(ABS(Z132),100)+2,11)),0)+IF(LEN(AA132)&gt;0,IF(MID(AA132,1,1)&lt;&gt;"-",MOD(AA132,100),IF(MOD(ABS(AA132),100)&gt;9,MOD(ABS(AA132),100)+2,11)),0)+IF(LEN(AB132)&gt;0,IF(MID(AB132,1,1)&lt;&gt;"-",MOD(AB132,100),IF(MOD(ABS(AB132),100)&gt;9,MOD(ABS(AB132),100)+2,11)),0)+IF(LEN(AC132)&gt;0,IF(MID(AC132,1,1)&lt;&gt;"-",MOD(AC132,100),IF(MOD(ABS(AC132),100)&gt;9,MOD(ABS(AC132),100)+2,11)),0)+IF(LEN(AD132)&gt;0,IF(MID(AD132,1,1)&lt;&gt;"-",MOD(AD132,100),IF(MOD(ABS(AD132),100)&gt;9,MOD(ABS(AD132),100)+2,11)),0))</f>
        <v>37</v>
      </c>
      <c r="AR132" s="145">
        <f t="shared" si="98"/>
        <v>-2</v>
      </c>
      <c r="AS132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37</v>
      </c>
      <c r="AT132" t="str">
        <f>IF($A132&gt;0,IF(VLOOKUP($A132,seznam!$A$2:$C$153,2)&gt;0,VLOOKUP($A132,seznam!$A$2:$C$153,2),"------"),"------")</f>
        <v>Bárta Martin</v>
      </c>
    </row>
    <row r="133" spans="1:46" ht="13.5" thickBot="1">
      <c r="A133" s="195"/>
      <c r="B133" s="197"/>
      <c r="C133" s="74" t="str">
        <f>IF(A132&gt;0,IF(VLOOKUP(A132,seznam!$A$2:$C$153,2)&gt;0,VLOOKUP(A132,seznam!$A$2:$C$153,2),"------"),"------")</f>
        <v>Bárta Martin</v>
      </c>
      <c r="D133" s="199"/>
      <c r="E133" s="199"/>
      <c r="F133" s="201"/>
      <c r="G133" s="207"/>
      <c r="H133" s="208"/>
      <c r="I133" s="209"/>
      <c r="J133" s="203"/>
      <c r="K133" s="199"/>
      <c r="L133" s="201"/>
      <c r="M133" s="203"/>
      <c r="N133" s="199"/>
      <c r="O133" s="211"/>
      <c r="P133" s="232"/>
      <c r="Q133" s="233"/>
      <c r="R133" s="234"/>
      <c r="S133" s="228"/>
      <c r="T133" s="259"/>
      <c r="U133" s="254"/>
      <c r="V133" s="75">
        <v>4</v>
      </c>
      <c r="W133" s="5" t="str">
        <f>C131</f>
        <v>Schön Zdeněk</v>
      </c>
      <c r="X133" s="8" t="s">
        <v>10</v>
      </c>
      <c r="Y133" s="76" t="str">
        <f>C133</f>
        <v>Bárta Martin</v>
      </c>
      <c r="Z133" s="77" t="s">
        <v>256</v>
      </c>
      <c r="AA133" s="78" t="s">
        <v>222</v>
      </c>
      <c r="AB133" s="78" t="s">
        <v>217</v>
      </c>
      <c r="AC133" s="78" t="s">
        <v>227</v>
      </c>
      <c r="AD133" s="79"/>
      <c r="AE133" s="73">
        <f t="shared" si="96"/>
        <v>1</v>
      </c>
      <c r="AF133" s="13" t="s">
        <v>7</v>
      </c>
      <c r="AG133" s="12">
        <f t="shared" si="97"/>
        <v>3</v>
      </c>
      <c r="AH133" s="115"/>
      <c r="AI133" t="str">
        <f>IF(OR( AND(A150=AJ133,A152=AK133 ),  AND(A152=AJ133,A150=AK133) ),"a",    IF(OR( AND(A160=AJ133,A162=AK133 ),  AND(A162=AJ133,A160=AK133) ),"b",  ""))</f>
        <v>a</v>
      </c>
      <c r="AJ133">
        <f>IF(ISBLANK(U130), A130,0)</f>
        <v>19</v>
      </c>
      <c r="AK133">
        <f>IF(ISBLANK(U132), A132,0)</f>
        <v>29</v>
      </c>
      <c r="AO133" s="274"/>
      <c r="AP133" s="100">
        <f t="shared" ref="AP133" si="101">IF(OR(VALUE($AJ133)=0,VALUE($AK133)=0), "0",IF(LEN(Z133)&gt;0,IF(MID(Z133,1,1)&lt;&gt;"-",IF(MOD(ABS(Z133),100)&gt;9,MOD(ABS(Z133),100)+2,11),MOD(ABS(Z133),100)),0)+IF(LEN(AA133)&gt;0,IF(MID(AA133,1,1)&lt;&gt;"-",IF(MOD(ABS(AA133),100)&gt;9,MOD(ABS(AA133),100)+2,11),MOD(ABS(AA133),100)),0)+IF(LEN(AB133)&gt;0,IF(MID(AB133,1,1)&lt;&gt;"-",IF(MOD(ABS(AB133),100)&gt;9,MOD(ABS(AB133),100)+2,11),MOD(ABS(AB133),100)),0)+IF(LEN(AC133)&gt;0,IF(MID(AC133,1,1)&lt;&gt;"-",IF(MOD(ABS(AC133),100)&gt;9,MOD(ABS(AC133),100)+2,11),MOD(ABS(AC133),100)),0)+IF(LEN(AD133)&gt;0,IF(MID(AD133,1,1)&lt;&gt;"-",IF(MOD(ABS(AD133),100)&gt;9,MOD(ABS(AD133),100)+2,11),MOD(ABS(AD133),100)),0))</f>
        <v>31</v>
      </c>
      <c r="AQ133" s="99">
        <f t="shared" si="100"/>
        <v>44</v>
      </c>
      <c r="AR133" s="145">
        <f t="shared" si="98"/>
        <v>-13</v>
      </c>
    </row>
    <row r="134" spans="1:46" ht="13.5" thickBot="1">
      <c r="A134" s="195">
        <v>26</v>
      </c>
      <c r="B134" s="196">
        <v>3</v>
      </c>
      <c r="C134" s="67" t="str">
        <f>IF(A134&gt;0,IF(VLOOKUP(A134,seznam!$A$2:$C$153,3)&gt;0,VLOOKUP(A134,seznam!$A$2:$C$153,3),"------"),"------")</f>
        <v>Kunštát</v>
      </c>
      <c r="D134" s="198">
        <f>L130</f>
        <v>1</v>
      </c>
      <c r="E134" s="198" t="str">
        <f>K130</f>
        <v>:</v>
      </c>
      <c r="F134" s="200">
        <f>J130</f>
        <v>3</v>
      </c>
      <c r="G134" s="202">
        <f>L132</f>
        <v>0</v>
      </c>
      <c r="H134" s="198" t="str">
        <f>K132</f>
        <v>:</v>
      </c>
      <c r="I134" s="200">
        <f>J132</f>
        <v>3</v>
      </c>
      <c r="J134" s="204"/>
      <c r="K134" s="205"/>
      <c r="L134" s="206"/>
      <c r="M134" s="202">
        <f>AG132</f>
        <v>3</v>
      </c>
      <c r="N134" s="198" t="str">
        <f>AF132</f>
        <v>:</v>
      </c>
      <c r="O134" s="210">
        <f>AE132</f>
        <v>1</v>
      </c>
      <c r="P134" s="212">
        <f>D134+G134+M134</f>
        <v>4</v>
      </c>
      <c r="Q134" s="198" t="s">
        <v>7</v>
      </c>
      <c r="R134" s="200">
        <f>F134+I134+O134</f>
        <v>7</v>
      </c>
      <c r="S134" s="224">
        <f>IF(D134&gt;F134,2,IF(AND(D134&lt;F134,E134=":"),1,0))+IF(G134&gt;I134,2,IF(AND(G134&lt;I134,H134=":"),1,0))+IF(M134&gt;O134,2,IF(AND(M134&lt;O134,N134=":"),1,0))</f>
        <v>4</v>
      </c>
      <c r="T134" s="261">
        <v>3</v>
      </c>
      <c r="U134" s="254"/>
      <c r="V134" s="75">
        <v>5</v>
      </c>
      <c r="W134" s="5" t="str">
        <f>C133</f>
        <v>Bárta Martin</v>
      </c>
      <c r="X134" s="8" t="s">
        <v>10</v>
      </c>
      <c r="Y134" s="76" t="str">
        <f>C137</f>
        <v>Křelina Matěj</v>
      </c>
      <c r="Z134" s="77" t="s">
        <v>225</v>
      </c>
      <c r="AA134" s="78" t="s">
        <v>220</v>
      </c>
      <c r="AB134" s="78" t="s">
        <v>144</v>
      </c>
      <c r="AC134" s="78" t="s">
        <v>200</v>
      </c>
      <c r="AD134" s="79"/>
      <c r="AE134" s="73">
        <f>IF(OR(VALUE($AJ134)=0,VALUE($AK134)=0), "0",IF(AND(LEN(Z134)&gt;0,MID(Z134,1,1)&lt;&gt;"-"),"1","0")+IF(AND(LEN(AA134)&gt;0,MID(AA134,1,1)&lt;&gt;"-"),"1","0")+IF(AND(LEN(AB134)&gt;0,MID(AB134,1,1)&lt;&gt;"-"),"1","0")+IF(AND(LEN(AC134)&gt;0,MID(AC134,1,1)&lt;&gt;"-"),"1","0")+IF(AND(LEN(AD134)&gt;0,MID(AD134,1,1)&lt;&gt;"-"),"1","0"))</f>
        <v>3</v>
      </c>
      <c r="AF134" s="13" t="s">
        <v>7</v>
      </c>
      <c r="AG134" s="12">
        <f>IF(OR(VALUE($AJ134)=0,VALUE($AK134)=0), "0",IF(AND(LEN(Z134)&gt;0,MID(Z134,1,1)="-"),"1","0")+IF(AND(LEN(AA134)&gt;0,MID(AA134,1,1)="-"),"1","0")+IF(AND(LEN(AB134)&gt;0,MID(AB134,1,1)="-"),"1","0")+IF(AND(LEN(AC134)&gt;0,MID(AC134,1,1)="-"),"1","0")+IF(AND(LEN(AD134)&gt;0,MID(AD134,1,1)="-"),"1","0"))</f>
        <v>1</v>
      </c>
      <c r="AH134" s="115"/>
      <c r="AI134" t="str">
        <f>IF(OR( AND(A150=AJ134,A152=AK134 ),  AND(A152=AJ134,A150=AK134) ),"a",    IF(OR( AND(A160=AJ134,A162=AK134 ),  AND(A162=AJ134,A160=AK134) ),"b",  ""))</f>
        <v/>
      </c>
      <c r="AJ134">
        <f>IF(ISBLANK(U132), A132,0)</f>
        <v>29</v>
      </c>
      <c r="AK134">
        <f>IF(ISBLANK(U136), A136,0)</f>
        <v>38</v>
      </c>
      <c r="AO134" s="273">
        <f t="shared" ref="AO134" si="102">IF($S134=0,"", IF(COUNTIF($S$130:$S$136,$S134)&gt;1, "",  _xlfn.RANK.EQ($S134,$S$130:$S$136,0)  ))</f>
        <v>3</v>
      </c>
      <c r="AP134" s="100">
        <f>IF(OR(VALUE($AJ134)=0,VALUE($AK134)=0), "0",IF(LEN(Z134)&gt;0,IF(MID(Z134,1,1)&lt;&gt;"-",IF(MOD(ABS(Z134),100)&gt;9,MOD(ABS(Z134),100)+2,11),MOD(ABS(Z134),100)),0)+IF(LEN(AA134)&gt;0,IF(MID(AA134,1,1)&lt;&gt;"-",IF(MOD(ABS(AA134),100)&gt;9,MOD(ABS(AA134),100)+2,11),MOD(ABS(AA134),100)),0)+IF(LEN(AB134)&gt;0,IF(MID(AB134,1,1)&lt;&gt;"-",IF(MOD(ABS(AB134),100)&gt;9,MOD(ABS(AB134),100)+2,11),MOD(ABS(AB134),100)),0)+IF(LEN(AC134)&gt;0,IF(MID(AC134,1,1)&lt;&gt;"-",IF(MOD(ABS(AC134),100)&gt;9,MOD(ABS(AC134),100)+2,11),MOD(ABS(AC134),100)),0)+IF(LEN(AD134)&gt;0,IF(MID(AD134,1,1)&lt;&gt;"-",IF(MOD(ABS(AD134),100)&gt;9,MOD(ABS(AD134),100)+2,11),MOD(ABS(AD134),100)),0))</f>
        <v>42</v>
      </c>
      <c r="AQ134" s="99">
        <f>IF(OR(VALUE($AJ134)=0,VALUE($AK134)=0), "0",IF(LEN(Z134)&gt;0,IF(MID(Z134,1,1)&lt;&gt;"-",MOD(Z134,100),IF(MOD(ABS(Z134),100)&gt;9,MOD(ABS(Z134),100)+2,11)),0)+IF(LEN(AA134)&gt;0,IF(MID(AA134,1,1)&lt;&gt;"-",MOD(AA134,100),IF(MOD(ABS(AA134),100)&gt;9,MOD(ABS(AA134),100)+2,11)),0)+IF(LEN(AB134)&gt;0,IF(MID(AB134,1,1)&lt;&gt;"-",MOD(AB134,100),IF(MOD(ABS(AB134),100)&gt;9,MOD(ABS(AB134),100)+2,11)),0)+IF(LEN(AC134)&gt;0,IF(MID(AC134,1,1)&lt;&gt;"-",MOD(AC134,100),IF(MOD(ABS(AC134),100)&gt;9,MOD(ABS(AC134),100)+2,11)),0)+IF(LEN(AD134)&gt;0,IF(MID(AD134,1,1)&lt;&gt;"-",MOD(AD134,100),IF(MOD(ABS(AD134),100)&gt;9,MOD(ABS(AD134),100)+2,11)),0))</f>
        <v>26</v>
      </c>
      <c r="AR134" s="145">
        <f t="shared" si="98"/>
        <v>16</v>
      </c>
      <c r="AS134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-11</v>
      </c>
      <c r="AT134" t="str">
        <f>IF($A134&gt;0,IF(VLOOKUP($A134,seznam!$A$2:$C$153,2)&gt;0,VLOOKUP($A134,seznam!$A$2:$C$153,2),"------"),"------")</f>
        <v>Chloupek Jan</v>
      </c>
    </row>
    <row r="135" spans="1:46" ht="13.5" thickBot="1">
      <c r="A135" s="195"/>
      <c r="B135" s="197"/>
      <c r="C135" s="74" t="str">
        <f>IF(A134&gt;0,IF(VLOOKUP(A134,seznam!$A$2:$C$153,2)&gt;0,VLOOKUP(A134,seznam!$A$2:$C$153,2),"------"),"------")</f>
        <v>Chloupek Jan</v>
      </c>
      <c r="D135" s="199"/>
      <c r="E135" s="199"/>
      <c r="F135" s="201"/>
      <c r="G135" s="203"/>
      <c r="H135" s="199"/>
      <c r="I135" s="201"/>
      <c r="J135" s="207"/>
      <c r="K135" s="208"/>
      <c r="L135" s="209"/>
      <c r="M135" s="203"/>
      <c r="N135" s="199"/>
      <c r="O135" s="211"/>
      <c r="P135" s="213"/>
      <c r="Q135" s="199"/>
      <c r="R135" s="201"/>
      <c r="S135" s="228"/>
      <c r="T135" s="259"/>
      <c r="U135" s="254"/>
      <c r="V135" s="81">
        <v>6</v>
      </c>
      <c r="W135" s="6" t="str">
        <f>C135</f>
        <v>Chloupek Jan</v>
      </c>
      <c r="X135" s="10" t="s">
        <v>10</v>
      </c>
      <c r="Y135" s="82" t="str">
        <f>C131</f>
        <v>Schön Zdeněk</v>
      </c>
      <c r="Z135" s="83" t="s">
        <v>224</v>
      </c>
      <c r="AA135" s="84" t="s">
        <v>225</v>
      </c>
      <c r="AB135" s="84" t="s">
        <v>223</v>
      </c>
      <c r="AC135" s="84" t="s">
        <v>225</v>
      </c>
      <c r="AD135" s="85"/>
      <c r="AE135" s="125">
        <f>IF(OR(VALUE($AJ135)=0,VALUE($AK135)=0), "0",IF(AND(LEN(Z135)&gt;0,MID(Z135,1,1)&lt;&gt;"-"),"1","0")+IF(AND(LEN(AA135)&gt;0,MID(AA135,1,1)&lt;&gt;"-"),"1","0")+IF(AND(LEN(AB135)&gt;0,MID(AB135,1,1)&lt;&gt;"-"),"1","0")+IF(AND(LEN(AC135)&gt;0,MID(AC135,1,1)&lt;&gt;"-"),"1","0")+IF(AND(LEN(AD135)&gt;0,MID(AD135,1,1)&lt;&gt;"-"),"1","0"))</f>
        <v>1</v>
      </c>
      <c r="AF135" s="15" t="s">
        <v>7</v>
      </c>
      <c r="AG135" s="66">
        <f>IF(OR(VALUE($AJ135)=0,VALUE($AK135)=0), "0",IF(AND(LEN(Z135)&gt;0,MID(Z135,1,1)="-"),"1","0")+IF(AND(LEN(AA135)&gt;0,MID(AA135,1,1)="-"),"1","0")+IF(AND(LEN(AB135)&gt;0,MID(AB135,1,1)="-"),"1","0")+IF(AND(LEN(AC135)&gt;0,MID(AC135,1,1)="-"),"1","0")+IF(AND(LEN(AD135)&gt;0,MID(AD135,1,1)="-"),"1","0"))</f>
        <v>3</v>
      </c>
      <c r="AH135" s="115"/>
      <c r="AI135" t="str">
        <f>IF(OR( AND(A150=AJ135,A152=AK135 ),  AND(A152=AJ135,A150=AK135) ),"a",    IF(OR( AND(A160=AJ135,A162=AK135 ),  AND(A162=AJ135,A160=AK135) ),"b",  ""))</f>
        <v/>
      </c>
      <c r="AJ135">
        <f>IF(ISBLANK(U134), A134,0)</f>
        <v>26</v>
      </c>
      <c r="AK135">
        <f>IF(ISBLANK(U130), A130,0)</f>
        <v>19</v>
      </c>
      <c r="AO135" s="274"/>
      <c r="AP135" s="100">
        <f>IF(OR(VALUE($AJ135)=0,VALUE($AK135)=0), "0",IF(LEN(Z135)&gt;0,IF(MID(Z135,1,1)&lt;&gt;"-",IF(MOD(ABS(Z135),100)&gt;9,MOD(ABS(Z135),100)+2,11),MOD(ABS(Z135),100)),0)+IF(LEN(AA135)&gt;0,IF(MID(AA135,1,1)&lt;&gt;"-",IF(MOD(ABS(AA135),100)&gt;9,MOD(ABS(AA135),100)+2,11),MOD(ABS(AA135),100)),0)+IF(LEN(AB135)&gt;0,IF(MID(AB135,1,1)&lt;&gt;"-",IF(MOD(ABS(AB135),100)&gt;9,MOD(ABS(AB135),100)+2,11),MOD(ABS(AB135),100)),0)+IF(LEN(AC135)&gt;0,IF(MID(AC135,1,1)&lt;&gt;"-",IF(MOD(ABS(AC135),100)&gt;9,MOD(ABS(AC135),100)+2,11),MOD(ABS(AC135),100)),0)+IF(LEN(AD135)&gt;0,IF(MID(AD135,1,1)&lt;&gt;"-",IF(MOD(ABS(AD135),100)&gt;9,MOD(ABS(AD135),100)+2,11),MOD(ABS(AD135),100)),0))</f>
        <v>36</v>
      </c>
      <c r="AQ135" s="99">
        <f>IF(OR(VALUE($AJ135)=0,VALUE($AK135)=0), "0",IF(LEN(Z135)&gt;0,IF(MID(Z135,1,1)&lt;&gt;"-",MOD(Z135,100),IF(MOD(ABS(Z135),100)&gt;9,MOD(ABS(Z135),100)+2,11)),0)+IF(LEN(AA135)&gt;0,IF(MID(AA135,1,1)&lt;&gt;"-",MOD(AA135,100),IF(MOD(ABS(AA135),100)&gt;9,MOD(ABS(AA135),100)+2,11)),0)+IF(LEN(AB135)&gt;0,IF(MID(AB135,1,1)&lt;&gt;"-",MOD(AB135,100),IF(MOD(ABS(AB135),100)&gt;9,MOD(ABS(AB135),100)+2,11)),0)+IF(LEN(AC135)&gt;0,IF(MID(AC135,1,1)&lt;&gt;"-",MOD(AC135,100),IF(MOD(ABS(AC135),100)&gt;9,MOD(ABS(AC135),100)+2,11)),0)+IF(LEN(AD135)&gt;0,IF(MID(AD135,1,1)&lt;&gt;"-",MOD(AD135,100),IF(MOD(ABS(AD135),100)&gt;9,MOD(ABS(AD135),100)+2,11)),0))</f>
        <v>41</v>
      </c>
      <c r="AR135" s="145">
        <f t="shared" si="98"/>
        <v>-5</v>
      </c>
    </row>
    <row r="136" spans="1:46">
      <c r="A136" s="195">
        <v>38</v>
      </c>
      <c r="B136" s="196">
        <v>4</v>
      </c>
      <c r="C136" s="67" t="str">
        <f>IF(A136&gt;0,IF(VLOOKUP(A136,seznam!$A$2:$C$153,3)&gt;0,VLOOKUP(A136,seznam!$A$2:$C$153,3),"------"),"------")</f>
        <v>Štěchov</v>
      </c>
      <c r="D136" s="198">
        <f>O130</f>
        <v>0</v>
      </c>
      <c r="E136" s="198" t="str">
        <f>N130</f>
        <v>:</v>
      </c>
      <c r="F136" s="200">
        <f>M130</f>
        <v>3</v>
      </c>
      <c r="G136" s="202">
        <f>O132</f>
        <v>1</v>
      </c>
      <c r="H136" s="198" t="str">
        <f>N132</f>
        <v>:</v>
      </c>
      <c r="I136" s="200">
        <f>M132</f>
        <v>3</v>
      </c>
      <c r="J136" s="202">
        <f>O134</f>
        <v>1</v>
      </c>
      <c r="K136" s="198" t="str">
        <f>N134</f>
        <v>:</v>
      </c>
      <c r="L136" s="200">
        <f>M134</f>
        <v>3</v>
      </c>
      <c r="M136" s="204"/>
      <c r="N136" s="205"/>
      <c r="O136" s="219"/>
      <c r="P136" s="212">
        <f>D136+G136+J136</f>
        <v>2</v>
      </c>
      <c r="Q136" s="198" t="s">
        <v>7</v>
      </c>
      <c r="R136" s="200">
        <f>F136+I136+L136</f>
        <v>9</v>
      </c>
      <c r="S136" s="224">
        <f>IF(D136&gt;F136,2,IF(AND(D136&lt;F136,E136=":"),1,0))+IF(G136&gt;I136,2,IF(AND(G136&lt;I136,H136=":"),1,0))+IF(J136&gt;L136,2,IF(AND(J136&lt;L136,K136=":"),1,0))</f>
        <v>3</v>
      </c>
      <c r="T136" s="226">
        <v>4</v>
      </c>
      <c r="U136" s="255"/>
      <c r="AH136" s="115"/>
      <c r="AO136" s="273">
        <f t="shared" ref="AO136" si="103">IF($S136=0,"", IF(COUNTIF($S$130:$S$136,$S136)&gt;1, "",  _xlfn.RANK.EQ($S136,$S$130:$S$136,0)  ))</f>
        <v>4</v>
      </c>
      <c r="AP136" s="97"/>
      <c r="AR136" s="145"/>
      <c r="AS136" s="12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-30</v>
      </c>
      <c r="AT136" t="str">
        <f>IF($A136&gt;0,IF(VLOOKUP($A136,seznam!$A$2:$C$153,2)&gt;0,VLOOKUP($A136,seznam!$A$2:$C$153,2),"------"),"------")</f>
        <v>Křelina Matěj</v>
      </c>
    </row>
    <row r="137" spans="1:46" ht="13.5" thickBot="1">
      <c r="A137" s="214"/>
      <c r="B137" s="215"/>
      <c r="C137" s="88" t="str">
        <f>IF(A136&gt;0,IF(VLOOKUP(A136,seznam!$A$2:$C$153,2)&gt;0,VLOOKUP(A136,seznam!$A$2:$C$153,2),"------"),"------")</f>
        <v>Křelina Matěj</v>
      </c>
      <c r="D137" s="216"/>
      <c r="E137" s="216"/>
      <c r="F137" s="217"/>
      <c r="G137" s="218"/>
      <c r="H137" s="216"/>
      <c r="I137" s="217"/>
      <c r="J137" s="218"/>
      <c r="K137" s="216"/>
      <c r="L137" s="217"/>
      <c r="M137" s="220"/>
      <c r="N137" s="221"/>
      <c r="O137" s="222"/>
      <c r="P137" s="223"/>
      <c r="Q137" s="216"/>
      <c r="R137" s="217"/>
      <c r="S137" s="225"/>
      <c r="T137" s="260"/>
      <c r="U137" s="255"/>
      <c r="AH137" s="115"/>
      <c r="AO137" s="274"/>
      <c r="AP137" s="97"/>
      <c r="AR137" s="145"/>
    </row>
    <row r="138" spans="1:46" ht="13.5" thickBot="1">
      <c r="T138" s="136"/>
      <c r="AH138" s="115"/>
      <c r="AP138" s="97"/>
      <c r="AR138" s="145"/>
    </row>
    <row r="139" spans="1:46" ht="13.5" thickBot="1">
      <c r="A139" s="91" t="s">
        <v>2</v>
      </c>
      <c r="B139" s="235" t="s">
        <v>17</v>
      </c>
      <c r="C139" s="236"/>
      <c r="D139" s="237">
        <v>1</v>
      </c>
      <c r="E139" s="238"/>
      <c r="F139" s="239"/>
      <c r="G139" s="240">
        <v>2</v>
      </c>
      <c r="H139" s="238"/>
      <c r="I139" s="239"/>
      <c r="J139" s="240">
        <v>3</v>
      </c>
      <c r="K139" s="238"/>
      <c r="L139" s="239"/>
      <c r="M139" s="240">
        <v>4</v>
      </c>
      <c r="N139" s="238"/>
      <c r="O139" s="241"/>
      <c r="P139" s="237" t="s">
        <v>4</v>
      </c>
      <c r="Q139" s="242"/>
      <c r="R139" s="243"/>
      <c r="S139" s="101" t="s">
        <v>5</v>
      </c>
      <c r="T139" s="92" t="s">
        <v>6</v>
      </c>
      <c r="AH139" s="115"/>
      <c r="AO139" s="45" t="s">
        <v>6</v>
      </c>
      <c r="AP139" s="97"/>
      <c r="AR139" s="145"/>
    </row>
    <row r="140" spans="1:46" ht="13.5" thickBot="1">
      <c r="A140" s="244">
        <v>25</v>
      </c>
      <c r="B140" s="245">
        <v>1</v>
      </c>
      <c r="C140" s="67" t="str">
        <f>IF(A140&gt;0,IF(VLOOKUP(A140,seznam!$A$2:$C$153,3)&gt;0,VLOOKUP(A140,seznam!$A$2:$C$153,3),"------"),"------")</f>
        <v>Blansko</v>
      </c>
      <c r="D140" s="246"/>
      <c r="E140" s="247"/>
      <c r="F140" s="248"/>
      <c r="G140" s="249">
        <f>AE143</f>
        <v>3</v>
      </c>
      <c r="H140" s="250" t="str">
        <f>AF143</f>
        <v>:</v>
      </c>
      <c r="I140" s="251">
        <f>AG143</f>
        <v>2</v>
      </c>
      <c r="J140" s="249">
        <f>AG145</f>
        <v>0</v>
      </c>
      <c r="K140" s="250" t="str">
        <f>AF145</f>
        <v>:</v>
      </c>
      <c r="L140" s="251">
        <f>AE145</f>
        <v>3</v>
      </c>
      <c r="M140" s="249">
        <f>AE140</f>
        <v>3</v>
      </c>
      <c r="N140" s="250" t="str">
        <f>AF140</f>
        <v>:</v>
      </c>
      <c r="O140" s="252">
        <f>AG140</f>
        <v>2</v>
      </c>
      <c r="P140" s="253">
        <f>G140+J140+M140</f>
        <v>6</v>
      </c>
      <c r="Q140" s="250" t="s">
        <v>7</v>
      </c>
      <c r="R140" s="251">
        <f>I140+L140+O140</f>
        <v>7</v>
      </c>
      <c r="S140" s="230">
        <f>IF(G140&gt;I140,2,IF(AND(G140&lt;I140,H140=":"),1,0))+IF(J140&gt;L140,2,IF(AND(J140&lt;L140,K140=":"),1,0))+IF(M140&gt;O140,2,IF(AND(M140&lt;O140,N140=":"),1,0))</f>
        <v>5</v>
      </c>
      <c r="T140" s="262">
        <v>2</v>
      </c>
      <c r="U140" s="254"/>
      <c r="V140" s="68">
        <v>1</v>
      </c>
      <c r="W140" s="4" t="str">
        <f>C141</f>
        <v xml:space="preserve">Polický Jan </v>
      </c>
      <c r="X140" s="7" t="s">
        <v>10</v>
      </c>
      <c r="Y140" s="69" t="str">
        <f>C147</f>
        <v>Kovář Jakub</v>
      </c>
      <c r="Z140" s="70" t="s">
        <v>255</v>
      </c>
      <c r="AA140" s="71" t="s">
        <v>144</v>
      </c>
      <c r="AB140" s="71" t="s">
        <v>225</v>
      </c>
      <c r="AC140" s="71" t="s">
        <v>224</v>
      </c>
      <c r="AD140" s="72" t="s">
        <v>228</v>
      </c>
      <c r="AE140" s="73">
        <f t="shared" ref="AE140:AE145" si="104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3</v>
      </c>
      <c r="AF140" s="11" t="s">
        <v>7</v>
      </c>
      <c r="AG140" s="12">
        <f t="shared" ref="AG140:AG145" si="105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2</v>
      </c>
      <c r="AH140" s="115"/>
      <c r="AI140" t="str">
        <f>IF(OR( AND(A154=AJ140,A156=AK140 ),  AND(A156=AJ140,A154=AK140) ),"a",    IF(OR( AND(A164=AJ140,A166=AK140 ),  AND(A166=AJ140,A164=AK140) ),"b",  ""))</f>
        <v/>
      </c>
      <c r="AJ140">
        <f>IF(ISBLANK(U140), A140,0)</f>
        <v>25</v>
      </c>
      <c r="AK140">
        <f>IF(ISBLANK(U146), A146,0)</f>
        <v>40</v>
      </c>
      <c r="AO140" s="273">
        <f>IF($S140=0,"", IF(COUNTIF($S$140:$S$146,$S140)&gt;1, "",  _xlfn.RANK.EQ($S140,$S$140:$S$146,0)  ))</f>
        <v>2</v>
      </c>
      <c r="AP140" s="100">
        <f>IF(OR(VALUE($AJ140)=0,VALUE($AK140)=0), "0",IF(LEN(Z140)&gt;0,IF(MID(Z140,1,1)&lt;&gt;"-",IF(MOD(ABS(Z140),100)&gt;9,MOD(ABS(Z140),100)+2,11),MOD(ABS(Z140),100)),0)+IF(LEN(AA140)&gt;0,IF(MID(AA140,1,1)&lt;&gt;"-",IF(MOD(ABS(AA140),100)&gt;9,MOD(ABS(AA140),100)+2,11),MOD(ABS(AA140),100)),0)+IF(LEN(AB140)&gt;0,IF(MID(AB140,1,1)&lt;&gt;"-",IF(MOD(ABS(AB140),100)&gt;9,MOD(ABS(AB140),100)+2,11),MOD(ABS(AB140),100)),0)+IF(LEN(AC140)&gt;0,IF(MID(AC140,1,1)&lt;&gt;"-",IF(MOD(ABS(AC140),100)&gt;9,MOD(ABS(AC140),100)+2,11),MOD(ABS(AC140),100)),0)+IF(LEN(AD140)&gt;0,IF(MID(AD140,1,1)&lt;&gt;"-",IF(MOD(ABS(AD140),100)&gt;9,MOD(ABS(AD140),100)+2,11),MOD(ABS(AD140),100)),0))</f>
        <v>55</v>
      </c>
      <c r="AQ140" s="99">
        <f>IF(OR(VALUE($AJ140)=0,VALUE($AK140)=0), "0",IF(LEN(Z140)&gt;0,IF(MID(Z140,1,1)&lt;&gt;"-",MOD(Z140,100),IF(MOD(ABS(Z140),100)&gt;9,MOD(ABS(Z140),100)+2,11)),0)+IF(LEN(AA140)&gt;0,IF(MID(AA140,1,1)&lt;&gt;"-",MOD(AA140,100),IF(MOD(ABS(AA140),100)&gt;9,MOD(ABS(AA140),100)+2,11)),0)+IF(LEN(AB140)&gt;0,IF(MID(AB140,1,1)&lt;&gt;"-",MOD(AB140,100),IF(MOD(ABS(AB140),100)&gt;9,MOD(ABS(AB140),100)+2,11)),0)+IF(LEN(AC140)&gt;0,IF(MID(AC140,1,1)&lt;&gt;"-",MOD(AC140,100),IF(MOD(ABS(AC140),100)&gt;9,MOD(ABS(AC140),100)+2,11)),0)+IF(LEN(AD140)&gt;0,IF(MID(AD140,1,1)&lt;&gt;"-",MOD(AD140,100),IF(MOD(ABS(AD140),100)&gt;9,MOD(ABS(AD140),100)+2,11)),0))</f>
        <v>47</v>
      </c>
      <c r="AR140" s="145">
        <f>AP140-AQ140</f>
        <v>8</v>
      </c>
      <c r="AS140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-4</v>
      </c>
      <c r="AT140" t="str">
        <f>IF($A140&gt;0,IF(VLOOKUP($A140,seznam!$A$2:$C$153,2)&gt;0,VLOOKUP($A140,seznam!$A$2:$C$153,2),"------"),"------")</f>
        <v xml:space="preserve">Polický Jan </v>
      </c>
    </row>
    <row r="141" spans="1:46" ht="13.5" thickBot="1">
      <c r="A141" s="195"/>
      <c r="B141" s="197"/>
      <c r="C141" s="74" t="str">
        <f>IF(A140&gt;0,IF(VLOOKUP(A140,seznam!$A$2:$C$153,2)&gt;0,VLOOKUP(A140,seznam!$A$2:$C$153,2),"------"),"------")</f>
        <v xml:space="preserve">Polický Jan </v>
      </c>
      <c r="D141" s="208"/>
      <c r="E141" s="208"/>
      <c r="F141" s="209"/>
      <c r="G141" s="203"/>
      <c r="H141" s="199"/>
      <c r="I141" s="201"/>
      <c r="J141" s="203"/>
      <c r="K141" s="199"/>
      <c r="L141" s="201"/>
      <c r="M141" s="203"/>
      <c r="N141" s="199"/>
      <c r="O141" s="211"/>
      <c r="P141" s="213"/>
      <c r="Q141" s="199"/>
      <c r="R141" s="201"/>
      <c r="S141" s="228"/>
      <c r="T141" s="259"/>
      <c r="U141" s="254"/>
      <c r="V141" s="75">
        <v>2</v>
      </c>
      <c r="W141" s="5" t="str">
        <f>C143</f>
        <v>Prchal Jindřich</v>
      </c>
      <c r="X141" s="8" t="s">
        <v>10</v>
      </c>
      <c r="Y141" s="76" t="str">
        <f>C145</f>
        <v>Hoppe Martin</v>
      </c>
      <c r="Z141" s="77" t="s">
        <v>218</v>
      </c>
      <c r="AA141" s="78" t="s">
        <v>220</v>
      </c>
      <c r="AB141" s="78" t="s">
        <v>260</v>
      </c>
      <c r="AC141" s="78" t="s">
        <v>226</v>
      </c>
      <c r="AD141" s="79" t="s">
        <v>222</v>
      </c>
      <c r="AE141" s="73">
        <f t="shared" si="104"/>
        <v>2</v>
      </c>
      <c r="AF141" s="13" t="s">
        <v>7</v>
      </c>
      <c r="AG141" s="12">
        <f t="shared" si="105"/>
        <v>3</v>
      </c>
      <c r="AH141" s="115"/>
      <c r="AI141" t="str">
        <f>IF(OR( AND(A154=AJ141,A156=AK141 ),  AND(A156=AJ141,A154=AK141) ),"a",    IF(OR( AND(A164=AJ141,A166=AK141 ),  AND(A166=AJ141,A164=AK141) ),"b",  ""))</f>
        <v/>
      </c>
      <c r="AJ141">
        <f>IF(ISBLANK(U142), A142,0)</f>
        <v>31</v>
      </c>
      <c r="AK141">
        <f>IF(ISBLANK(U144), A144,0)</f>
        <v>27</v>
      </c>
      <c r="AO141" s="274"/>
      <c r="AP141" s="100">
        <f>IF(OR(VALUE($AJ141)=0,VALUE($AK141)=0), "0",IF(LEN(Z141)&gt;0,IF(MID(Z141,1,1)&lt;&gt;"-",IF(MOD(ABS(Z141),100)&gt;9,MOD(ABS(Z141),100)+2,11),MOD(ABS(Z141),100)),0)+IF(LEN(AA141)&gt;0,IF(MID(AA141,1,1)&lt;&gt;"-",IF(MOD(ABS(AA141),100)&gt;9,MOD(ABS(AA141),100)+2,11),MOD(ABS(AA141),100)),0)+IF(LEN(AB141)&gt;0,IF(MID(AB141,1,1)&lt;&gt;"-",IF(MOD(ABS(AB141),100)&gt;9,MOD(ABS(AB141),100)+2,11),MOD(ABS(AB141),100)),0)+IF(LEN(AC141)&gt;0,IF(MID(AC141,1,1)&lt;&gt;"-",IF(MOD(ABS(AC141),100)&gt;9,MOD(ABS(AC141),100)+2,11),MOD(ABS(AC141),100)),0)+IF(LEN(AD141)&gt;0,IF(MID(AD141,1,1)&lt;&gt;"-",IF(MOD(ABS(AD141),100)&gt;9,MOD(ABS(AD141),100)+2,11),MOD(ABS(AD141),100)),0))</f>
        <v>48</v>
      </c>
      <c r="AQ141" s="99">
        <f>IF(OR(VALUE($AJ141)=0,VALUE($AK141)=0), "0",IF(LEN(Z141)&gt;0,IF(MID(Z141,1,1)&lt;&gt;"-",MOD(Z141,100),IF(MOD(ABS(Z141),100)&gt;9,MOD(ABS(Z141),100)+2,11)),0)+IF(LEN(AA141)&gt;0,IF(MID(AA141,1,1)&lt;&gt;"-",MOD(AA141,100),IF(MOD(ABS(AA141),100)&gt;9,MOD(ABS(AA141),100)+2,11)),0)+IF(LEN(AB141)&gt;0,IF(MID(AB141,1,1)&lt;&gt;"-",MOD(AB141,100),IF(MOD(ABS(AB141),100)&gt;9,MOD(ABS(AB141),100)+2,11)),0)+IF(LEN(AC141)&gt;0,IF(MID(AC141,1,1)&lt;&gt;"-",MOD(AC141,100),IF(MOD(ABS(AC141),100)&gt;9,MOD(ABS(AC141),100)+2,11)),0)+IF(LEN(AD141)&gt;0,IF(MID(AD141,1,1)&lt;&gt;"-",MOD(AD141,100),IF(MOD(ABS(AD141),100)&gt;9,MOD(ABS(AD141),100)+2,11)),0))</f>
        <v>58</v>
      </c>
      <c r="AR141" s="145">
        <f t="shared" ref="AR141:AR145" si="106">AP141-AQ141</f>
        <v>-10</v>
      </c>
    </row>
    <row r="142" spans="1:46" ht="13.5" thickBot="1">
      <c r="A142" s="195">
        <v>31</v>
      </c>
      <c r="B142" s="196">
        <v>2</v>
      </c>
      <c r="C142" s="67" t="str">
        <f>IF(A142&gt;0,IF(VLOOKUP(A142,seznam!$A$2:$C$153,3)&gt;0,VLOOKUP(A142,seznam!$A$2:$C$153,3),"------"),"------")</f>
        <v>Kunštát</v>
      </c>
      <c r="D142" s="198">
        <f>I140</f>
        <v>2</v>
      </c>
      <c r="E142" s="198" t="str">
        <f>H140</f>
        <v>:</v>
      </c>
      <c r="F142" s="200">
        <f>G140</f>
        <v>3</v>
      </c>
      <c r="G142" s="204"/>
      <c r="H142" s="205"/>
      <c r="I142" s="206"/>
      <c r="J142" s="202">
        <f>AE141</f>
        <v>2</v>
      </c>
      <c r="K142" s="198" t="str">
        <f>AF141</f>
        <v>:</v>
      </c>
      <c r="L142" s="200">
        <f>AG141</f>
        <v>3</v>
      </c>
      <c r="M142" s="202">
        <f>AE144</f>
        <v>2</v>
      </c>
      <c r="N142" s="198" t="str">
        <f>AF144</f>
        <v>:</v>
      </c>
      <c r="O142" s="210">
        <f>AG144</f>
        <v>3</v>
      </c>
      <c r="P142" s="212">
        <f>D142+J142+M142</f>
        <v>6</v>
      </c>
      <c r="Q142" s="198" t="s">
        <v>7</v>
      </c>
      <c r="R142" s="200">
        <f>F142+L142+O142</f>
        <v>9</v>
      </c>
      <c r="S142" s="224">
        <f>IF(D142&gt;F142,2,IF(AND(D142&lt;F142,E142=":"),1,0))+IF(J142&gt;L142,2,IF(AND(J142&lt;L142,K142=":"),1,0))+IF(M142&gt;O142,2,IF(AND(M142&lt;O142,N142=":"),1,0))</f>
        <v>3</v>
      </c>
      <c r="T142" s="261">
        <v>4</v>
      </c>
      <c r="U142" s="254"/>
      <c r="V142" s="75">
        <v>3</v>
      </c>
      <c r="W142" s="5" t="str">
        <f>C147</f>
        <v>Kovář Jakub</v>
      </c>
      <c r="X142" s="9" t="s">
        <v>10</v>
      </c>
      <c r="Y142" s="76" t="str">
        <f>C145</f>
        <v>Hoppe Martin</v>
      </c>
      <c r="Z142" s="77" t="s">
        <v>223</v>
      </c>
      <c r="AA142" s="78" t="s">
        <v>225</v>
      </c>
      <c r="AB142" s="78" t="s">
        <v>221</v>
      </c>
      <c r="AC142" s="78" t="s">
        <v>221</v>
      </c>
      <c r="AD142" s="79" t="s">
        <v>253</v>
      </c>
      <c r="AE142" s="73">
        <f t="shared" si="104"/>
        <v>2</v>
      </c>
      <c r="AF142" s="13" t="s">
        <v>7</v>
      </c>
      <c r="AG142" s="12">
        <f t="shared" si="105"/>
        <v>3</v>
      </c>
      <c r="AH142" s="115"/>
      <c r="AI142" t="str">
        <f>IF(OR( AND(A154=AJ142,A156=AK142 ),  AND(A156=AJ142,A154=AK142) ),"a",    IF(OR( AND(A164=AJ142,A166=AK142 ),  AND(A166=AJ142,A164=AK142) ),"b",  ""))</f>
        <v/>
      </c>
      <c r="AJ142">
        <f>IF(ISBLANK(U146), A146,0)</f>
        <v>40</v>
      </c>
      <c r="AK142">
        <f>IF(ISBLANK(U144), A144,0)</f>
        <v>27</v>
      </c>
      <c r="AO142" s="273">
        <f t="shared" ref="AO142" si="107">IF($S142=0,"", IF(COUNTIF($S$130:$S$136,$S142)&gt;1, "",  _xlfn.RANK.EQ($S142,$S$130:$S$136,0)  ))</f>
        <v>4</v>
      </c>
      <c r="AP142" s="100">
        <f>IF(OR(VALUE($AJ142)=0,VALUE($AK142)=0), "0",IF(LEN(Z142)&gt;0,IF(MID(Z142,1,1)&lt;&gt;"-",IF(MOD(ABS(Z142),100)&gt;9,MOD(ABS(Z142),100)+2,11),MOD(ABS(Z142),100)),0)+IF(LEN(AA142)&gt;0,IF(MID(AA142,1,1)&lt;&gt;"-",IF(MOD(ABS(AA142),100)&gt;9,MOD(ABS(AA142),100)+2,11),MOD(ABS(AA142),100)),0)+IF(LEN(AB142)&gt;0,IF(MID(AB142,1,1)&lt;&gt;"-",IF(MOD(ABS(AB142),100)&gt;9,MOD(ABS(AB142),100)+2,11),MOD(ABS(AB142),100)),0)+IF(LEN(AC142)&gt;0,IF(MID(AC142,1,1)&lt;&gt;"-",IF(MOD(ABS(AC142),100)&gt;9,MOD(ABS(AC142),100)+2,11),MOD(ABS(AC142),100)),0)+IF(LEN(AD142)&gt;0,IF(MID(AD142,1,1)&lt;&gt;"-",IF(MOD(ABS(AD142),100)&gt;9,MOD(ABS(AD142),100)+2,11),MOD(ABS(AD142),100)),0))</f>
        <v>48</v>
      </c>
      <c r="AQ142" s="99">
        <f t="shared" ref="AQ142:AQ145" si="108">IF(OR(VALUE($AJ142)=0,VALUE($AK142)=0), "0",IF(LEN(Z142)&gt;0,IF(MID(Z142,1,1)&lt;&gt;"-",MOD(Z142,100),IF(MOD(ABS(Z142),100)&gt;9,MOD(ABS(Z142),100)+2,11)),0)+IF(LEN(AA142)&gt;0,IF(MID(AA142,1,1)&lt;&gt;"-",MOD(AA142,100),IF(MOD(ABS(AA142),100)&gt;9,MOD(ABS(AA142),100)+2,11)),0)+IF(LEN(AB142)&gt;0,IF(MID(AB142,1,1)&lt;&gt;"-",MOD(AB142,100),IF(MOD(ABS(AB142),100)&gt;9,MOD(ABS(AB142),100)+2,11)),0)+IF(LEN(AC142)&gt;0,IF(MID(AC142,1,1)&lt;&gt;"-",MOD(AC142,100),IF(MOD(ABS(AC142),100)&gt;9,MOD(ABS(AC142),100)+2,11)),0)+IF(LEN(AD142)&gt;0,IF(MID(AD142,1,1)&lt;&gt;"-",MOD(AD142,100),IF(MOD(ABS(AD142),100)&gt;9,MOD(ABS(AD142),100)+2,11)),0))</f>
        <v>48</v>
      </c>
      <c r="AR142" s="145">
        <f t="shared" si="106"/>
        <v>0</v>
      </c>
      <c r="AS142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-17</v>
      </c>
      <c r="AT142" t="str">
        <f>IF($A142&gt;0,IF(VLOOKUP($A142,seznam!$A$2:$C$153,2)&gt;0,VLOOKUP($A142,seznam!$A$2:$C$153,2),"------"),"------")</f>
        <v>Prchal Jindřich</v>
      </c>
    </row>
    <row r="143" spans="1:46" ht="13.5" thickBot="1">
      <c r="A143" s="195"/>
      <c r="B143" s="197"/>
      <c r="C143" s="74" t="str">
        <f>IF(A142&gt;0,IF(VLOOKUP(A142,seznam!$A$2:$C$153,2)&gt;0,VLOOKUP(A142,seznam!$A$2:$C$153,2),"------"),"------")</f>
        <v>Prchal Jindřich</v>
      </c>
      <c r="D143" s="199"/>
      <c r="E143" s="199"/>
      <c r="F143" s="201"/>
      <c r="G143" s="207"/>
      <c r="H143" s="208"/>
      <c r="I143" s="209"/>
      <c r="J143" s="203"/>
      <c r="K143" s="199"/>
      <c r="L143" s="201"/>
      <c r="M143" s="203"/>
      <c r="N143" s="199"/>
      <c r="O143" s="211"/>
      <c r="P143" s="232"/>
      <c r="Q143" s="233"/>
      <c r="R143" s="234"/>
      <c r="S143" s="228"/>
      <c r="T143" s="259"/>
      <c r="U143" s="254"/>
      <c r="V143" s="75">
        <v>4</v>
      </c>
      <c r="W143" s="5" t="str">
        <f>C141</f>
        <v xml:space="preserve">Polický Jan </v>
      </c>
      <c r="X143" s="8" t="s">
        <v>10</v>
      </c>
      <c r="Y143" s="76" t="str">
        <f>C143</f>
        <v>Prchal Jindřich</v>
      </c>
      <c r="Z143" s="77" t="s">
        <v>223</v>
      </c>
      <c r="AA143" s="78" t="s">
        <v>228</v>
      </c>
      <c r="AB143" s="78" t="s">
        <v>221</v>
      </c>
      <c r="AC143" s="78" t="s">
        <v>217</v>
      </c>
      <c r="AD143" s="79" t="s">
        <v>228</v>
      </c>
      <c r="AE143" s="73">
        <f t="shared" si="104"/>
        <v>3</v>
      </c>
      <c r="AF143" s="13" t="s">
        <v>7</v>
      </c>
      <c r="AG143" s="12">
        <f t="shared" si="105"/>
        <v>2</v>
      </c>
      <c r="AH143" s="115"/>
      <c r="AI143" t="str">
        <f>IF(OR( AND(A154=AJ143,A156=AK143 ),  AND(A156=AJ143,A154=AK143) ),"a",    IF(OR( AND(A164=AJ143,A166=AK143 ),  AND(A166=AJ143,A164=AK143) ),"b",  ""))</f>
        <v/>
      </c>
      <c r="AJ143">
        <f>IF(ISBLANK(U140), A140,0)</f>
        <v>25</v>
      </c>
      <c r="AK143">
        <f>IF(ISBLANK(U142), A142,0)</f>
        <v>31</v>
      </c>
      <c r="AO143" s="274"/>
      <c r="AP143" s="100">
        <f t="shared" ref="AP143:AP145" si="109">IF(OR(VALUE($AJ143)=0,VALUE($AK143)=0), "0",IF(LEN(Z143)&gt;0,IF(MID(Z143,1,1)&lt;&gt;"-",IF(MOD(ABS(Z143),100)&gt;9,MOD(ABS(Z143),100)+2,11),MOD(ABS(Z143),100)),0)+IF(LEN(AA143)&gt;0,IF(MID(AA143,1,1)&lt;&gt;"-",IF(MOD(ABS(AA143),100)&gt;9,MOD(ABS(AA143),100)+2,11),MOD(ABS(AA143),100)),0)+IF(LEN(AB143)&gt;0,IF(MID(AB143,1,1)&lt;&gt;"-",IF(MOD(ABS(AB143),100)&gt;9,MOD(ABS(AB143),100)+2,11),MOD(ABS(AB143),100)),0)+IF(LEN(AC143)&gt;0,IF(MID(AC143,1,1)&lt;&gt;"-",IF(MOD(ABS(AC143),100)&gt;9,MOD(ABS(AC143),100)+2,11),MOD(ABS(AC143),100)),0)+IF(LEN(AD143)&gt;0,IF(MID(AD143,1,1)&lt;&gt;"-",IF(MOD(ABS(AD143),100)&gt;9,MOD(ABS(AD143),100)+2,11),MOD(ABS(AD143),100)),0))</f>
        <v>48</v>
      </c>
      <c r="AQ143" s="99">
        <f t="shared" si="108"/>
        <v>49</v>
      </c>
      <c r="AR143" s="145">
        <f t="shared" si="106"/>
        <v>-1</v>
      </c>
    </row>
    <row r="144" spans="1:46" ht="13.5" thickBot="1">
      <c r="A144" s="195">
        <v>27</v>
      </c>
      <c r="B144" s="196">
        <v>3</v>
      </c>
      <c r="C144" s="67" t="str">
        <f>IF(A144&gt;0,IF(VLOOKUP(A144,seznam!$A$2:$C$153,3)&gt;0,VLOOKUP(A144,seznam!$A$2:$C$153,3),"------"),"------")</f>
        <v>Blansko</v>
      </c>
      <c r="D144" s="198">
        <f>L140</f>
        <v>3</v>
      </c>
      <c r="E144" s="198" t="str">
        <f>K140</f>
        <v>:</v>
      </c>
      <c r="F144" s="200">
        <f>J140</f>
        <v>0</v>
      </c>
      <c r="G144" s="202">
        <f>L142</f>
        <v>3</v>
      </c>
      <c r="H144" s="198" t="str">
        <f>K142</f>
        <v>:</v>
      </c>
      <c r="I144" s="200">
        <f>J142</f>
        <v>2</v>
      </c>
      <c r="J144" s="204"/>
      <c r="K144" s="205"/>
      <c r="L144" s="206"/>
      <c r="M144" s="202">
        <f>AG142</f>
        <v>3</v>
      </c>
      <c r="N144" s="198" t="str">
        <f>AF142</f>
        <v>:</v>
      </c>
      <c r="O144" s="210">
        <f>AE142</f>
        <v>2</v>
      </c>
      <c r="P144" s="212">
        <f>D144+G144+M144</f>
        <v>9</v>
      </c>
      <c r="Q144" s="198" t="s">
        <v>7</v>
      </c>
      <c r="R144" s="200">
        <f>F144+I144+O144</f>
        <v>4</v>
      </c>
      <c r="S144" s="224">
        <f>IF(D144&gt;F144,2,IF(AND(D144&lt;F144,E144=":"),1,0))+IF(G144&gt;I144,2,IF(AND(G144&lt;I144,H144=":"),1,0))+IF(M144&gt;O144,2,IF(AND(M144&lt;O144,N144=":"),1,0))</f>
        <v>6</v>
      </c>
      <c r="T144" s="261">
        <v>1</v>
      </c>
      <c r="U144" s="254"/>
      <c r="V144" s="75">
        <v>5</v>
      </c>
      <c r="W144" s="5" t="str">
        <f>C143</f>
        <v>Prchal Jindřich</v>
      </c>
      <c r="X144" s="8" t="s">
        <v>10</v>
      </c>
      <c r="Y144" s="76" t="str">
        <f>C147</f>
        <v>Kovář Jakub</v>
      </c>
      <c r="Z144" s="77" t="s">
        <v>228</v>
      </c>
      <c r="AA144" s="78" t="s">
        <v>218</v>
      </c>
      <c r="AB144" s="78" t="s">
        <v>219</v>
      </c>
      <c r="AC144" s="78" t="s">
        <v>225</v>
      </c>
      <c r="AD144" s="79" t="s">
        <v>223</v>
      </c>
      <c r="AE144" s="73">
        <f t="shared" si="104"/>
        <v>2</v>
      </c>
      <c r="AF144" s="13" t="s">
        <v>7</v>
      </c>
      <c r="AG144" s="12">
        <f t="shared" si="105"/>
        <v>3</v>
      </c>
      <c r="AH144" s="115"/>
      <c r="AI144" t="str">
        <f>IF(OR( AND(A154=AJ144,A156=AK144 ),  AND(A156=AJ144,A154=AK144) ),"a",    IF(OR( AND(A164=AJ144,A166=AK144 ),  AND(A166=AJ144,A164=AK144) ),"b",  ""))</f>
        <v>b</v>
      </c>
      <c r="AJ144">
        <f>IF(ISBLANK(U142), A142,0)</f>
        <v>31</v>
      </c>
      <c r="AK144">
        <f>IF(ISBLANK(U146), A146,0)</f>
        <v>40</v>
      </c>
      <c r="AO144" s="273">
        <f t="shared" ref="AO144" si="110">IF($S144=0,"", IF(COUNTIF($S$130:$S$136,$S144)&gt;1, "",  _xlfn.RANK.EQ($S144,$S$130:$S$136,0)  ))</f>
        <v>1</v>
      </c>
      <c r="AP144" s="100">
        <f t="shared" si="109"/>
        <v>44</v>
      </c>
      <c r="AQ144" s="99">
        <f t="shared" si="108"/>
        <v>52</v>
      </c>
      <c r="AR144" s="145">
        <f t="shared" si="106"/>
        <v>-8</v>
      </c>
      <c r="AS144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21</v>
      </c>
      <c r="AT144" t="str">
        <f>IF($A144&gt;0,IF(VLOOKUP($A144,seznam!$A$2:$C$153,2)&gt;0,VLOOKUP($A144,seznam!$A$2:$C$153,2),"------"),"------")</f>
        <v>Hoppe Martin</v>
      </c>
    </row>
    <row r="145" spans="1:46" ht="13.5" thickBot="1">
      <c r="A145" s="195"/>
      <c r="B145" s="197"/>
      <c r="C145" s="74" t="str">
        <f>IF(A144&gt;0,IF(VLOOKUP(A144,seznam!$A$2:$C$153,2)&gt;0,VLOOKUP(A144,seznam!$A$2:$C$153,2),"------"),"------")</f>
        <v>Hoppe Martin</v>
      </c>
      <c r="D145" s="199"/>
      <c r="E145" s="199"/>
      <c r="F145" s="201"/>
      <c r="G145" s="203"/>
      <c r="H145" s="199"/>
      <c r="I145" s="201"/>
      <c r="J145" s="207"/>
      <c r="K145" s="208"/>
      <c r="L145" s="209"/>
      <c r="M145" s="203"/>
      <c r="N145" s="199"/>
      <c r="O145" s="211"/>
      <c r="P145" s="213"/>
      <c r="Q145" s="199"/>
      <c r="R145" s="201"/>
      <c r="S145" s="228"/>
      <c r="T145" s="259"/>
      <c r="U145" s="254"/>
      <c r="V145" s="81">
        <v>6</v>
      </c>
      <c r="W145" s="6" t="str">
        <f>C145</f>
        <v>Hoppe Martin</v>
      </c>
      <c r="X145" s="10" t="s">
        <v>10</v>
      </c>
      <c r="Y145" s="82" t="str">
        <f>C141</f>
        <v xml:space="preserve">Polický Jan </v>
      </c>
      <c r="Z145" s="83" t="s">
        <v>224</v>
      </c>
      <c r="AA145" s="84" t="s">
        <v>262</v>
      </c>
      <c r="AB145" s="84" t="s">
        <v>200</v>
      </c>
      <c r="AC145" s="84"/>
      <c r="AD145" s="85"/>
      <c r="AE145" s="125">
        <f t="shared" si="104"/>
        <v>3</v>
      </c>
      <c r="AF145" s="15" t="s">
        <v>7</v>
      </c>
      <c r="AG145" s="66">
        <f t="shared" si="105"/>
        <v>0</v>
      </c>
      <c r="AH145" s="115"/>
      <c r="AI145" t="str">
        <f>IF(OR( AND(A154=AJ145,A156=AK145 ),  AND(A156=AJ145,A154=AK145) ),"a",    IF(OR( AND(A164=AJ145,A166=AK145 ),  AND(A166=AJ145,A164=AK145) ),"b",  ""))</f>
        <v>a</v>
      </c>
      <c r="AJ145">
        <f>IF(ISBLANK(U144), A144,0)</f>
        <v>27</v>
      </c>
      <c r="AK145">
        <f>IF(ISBLANK(U140), A140,0)</f>
        <v>25</v>
      </c>
      <c r="AO145" s="274"/>
      <c r="AP145" s="100">
        <f t="shared" si="109"/>
        <v>36</v>
      </c>
      <c r="AQ145" s="99">
        <f t="shared" si="108"/>
        <v>25</v>
      </c>
      <c r="AR145" s="145">
        <f t="shared" si="106"/>
        <v>11</v>
      </c>
    </row>
    <row r="146" spans="1:46">
      <c r="A146" s="195">
        <v>40</v>
      </c>
      <c r="B146" s="196">
        <v>4</v>
      </c>
      <c r="C146" s="67" t="str">
        <f>IF(A146&gt;0,IF(VLOOKUP(A146,seznam!$A$2:$C$153,3)&gt;0,VLOOKUP(A146,seznam!$A$2:$C$153,3),"------"),"------")</f>
        <v>Bořitov</v>
      </c>
      <c r="D146" s="198">
        <f>O140</f>
        <v>2</v>
      </c>
      <c r="E146" s="198" t="str">
        <f>N140</f>
        <v>:</v>
      </c>
      <c r="F146" s="200">
        <f>M140</f>
        <v>3</v>
      </c>
      <c r="G146" s="202">
        <f>O142</f>
        <v>3</v>
      </c>
      <c r="H146" s="198" t="str">
        <f>N142</f>
        <v>:</v>
      </c>
      <c r="I146" s="200">
        <f>M142</f>
        <v>2</v>
      </c>
      <c r="J146" s="202">
        <f>O144</f>
        <v>2</v>
      </c>
      <c r="K146" s="198" t="str">
        <f>N144</f>
        <v>:</v>
      </c>
      <c r="L146" s="200">
        <f>M144</f>
        <v>3</v>
      </c>
      <c r="M146" s="204"/>
      <c r="N146" s="205"/>
      <c r="O146" s="219"/>
      <c r="P146" s="212">
        <f>D146+G146+J146</f>
        <v>7</v>
      </c>
      <c r="Q146" s="198" t="s">
        <v>7</v>
      </c>
      <c r="R146" s="200">
        <f>F146+I146+L146</f>
        <v>8</v>
      </c>
      <c r="S146" s="224">
        <f>IF(D146&gt;F146,2,IF(AND(D146&lt;F146,E146=":"),1,0))+IF(G146&gt;I146,2,IF(AND(G146&lt;I146,H146=":"),1,0))+IF(J146&gt;L146,2,IF(AND(J146&lt;L146,K146=":"),1,0))</f>
        <v>4</v>
      </c>
      <c r="T146" s="226">
        <v>3</v>
      </c>
      <c r="U146" s="255"/>
      <c r="AH146" s="115"/>
      <c r="AO146" s="273">
        <f t="shared" ref="AO146" si="111">IF($S146=0,"", IF(COUNTIF($S$130:$S$136,$S146)&gt;1, "",  _xlfn.RANK.EQ($S146,$S$130:$S$136,0)  ))</f>
        <v>3</v>
      </c>
      <c r="AP146" s="97"/>
      <c r="AR146" s="145"/>
      <c r="AS146" s="12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0</v>
      </c>
      <c r="AT146" t="str">
        <f>IF($A146&gt;0,IF(VLOOKUP($A146,seznam!$A$2:$C$153,2)&gt;0,VLOOKUP($A146,seznam!$A$2:$C$153,2),"------"),"------")</f>
        <v>Kovář Jakub</v>
      </c>
    </row>
    <row r="147" spans="1:46" ht="13.5" thickBot="1">
      <c r="A147" s="214"/>
      <c r="B147" s="215"/>
      <c r="C147" s="88" t="str">
        <f>IF(A146&gt;0,IF(VLOOKUP(A146,seznam!$A$2:$C$153,2)&gt;0,VLOOKUP(A146,seznam!$A$2:$C$153,2),"------"),"------")</f>
        <v>Kovář Jakub</v>
      </c>
      <c r="D147" s="216"/>
      <c r="E147" s="216"/>
      <c r="F147" s="217"/>
      <c r="G147" s="218"/>
      <c r="H147" s="216"/>
      <c r="I147" s="217"/>
      <c r="J147" s="218"/>
      <c r="K147" s="216"/>
      <c r="L147" s="217"/>
      <c r="M147" s="220"/>
      <c r="N147" s="221"/>
      <c r="O147" s="222"/>
      <c r="P147" s="223"/>
      <c r="Q147" s="216"/>
      <c r="R147" s="217"/>
      <c r="S147" s="225"/>
      <c r="T147" s="260"/>
      <c r="U147" s="255"/>
      <c r="AH147" s="115"/>
      <c r="AO147" s="274"/>
      <c r="AP147" s="97"/>
      <c r="AR147" s="145"/>
    </row>
    <row r="148" spans="1:46" ht="13.5" thickBot="1">
      <c r="T148" s="136"/>
      <c r="AH148" s="115"/>
      <c r="AP148" s="97"/>
      <c r="AR148" s="145"/>
    </row>
    <row r="149" spans="1:46" ht="13.5" thickBot="1">
      <c r="A149" s="91" t="s">
        <v>2</v>
      </c>
      <c r="B149" s="235" t="s">
        <v>33</v>
      </c>
      <c r="C149" s="236"/>
      <c r="D149" s="237">
        <v>1</v>
      </c>
      <c r="E149" s="238"/>
      <c r="F149" s="239"/>
      <c r="G149" s="240">
        <v>2</v>
      </c>
      <c r="H149" s="238"/>
      <c r="I149" s="239"/>
      <c r="J149" s="240">
        <v>3</v>
      </c>
      <c r="K149" s="238"/>
      <c r="L149" s="239"/>
      <c r="M149" s="240">
        <v>4</v>
      </c>
      <c r="N149" s="238"/>
      <c r="O149" s="241"/>
      <c r="P149" s="237" t="s">
        <v>4</v>
      </c>
      <c r="Q149" s="242"/>
      <c r="R149" s="243"/>
      <c r="S149" s="101" t="s">
        <v>5</v>
      </c>
      <c r="T149" s="92" t="s">
        <v>6</v>
      </c>
      <c r="AH149" s="115"/>
      <c r="AO149" s="45" t="s">
        <v>6</v>
      </c>
      <c r="AP149" s="97"/>
      <c r="AR149" s="145"/>
    </row>
    <row r="150" spans="1:46" ht="12.75" customHeight="1" thickBot="1">
      <c r="A150" s="244">
        <f>IF(ISNA(MATCH(1,T130:T137,0)),, INDEX(A130:A137,MATCH(1,T130:T137,0)))</f>
        <v>29</v>
      </c>
      <c r="B150" s="245">
        <v>1</v>
      </c>
      <c r="C150" s="67" t="str">
        <f>IF(A150&gt;0,IF(VLOOKUP(A150,seznam!$A$2:$C$153,3)&gt;0,VLOOKUP(A150,seznam!$A$2:$C$153,3),"------"),"------")</f>
        <v>Blansko</v>
      </c>
      <c r="D150" s="246"/>
      <c r="E150" s="247"/>
      <c r="F150" s="248"/>
      <c r="G150" s="249">
        <f>AE153</f>
        <v>3</v>
      </c>
      <c r="H150" s="250" t="str">
        <f>AF153</f>
        <v>:</v>
      </c>
      <c r="I150" s="251">
        <f>AG153</f>
        <v>1</v>
      </c>
      <c r="J150" s="249">
        <f>AG155</f>
        <v>3</v>
      </c>
      <c r="K150" s="250" t="str">
        <f>AF155</f>
        <v>:</v>
      </c>
      <c r="L150" s="251">
        <f>AE155</f>
        <v>1</v>
      </c>
      <c r="M150" s="249">
        <f>AE150</f>
        <v>3</v>
      </c>
      <c r="N150" s="250" t="str">
        <f>AF150</f>
        <v>:</v>
      </c>
      <c r="O150" s="252">
        <f>AG150</f>
        <v>1</v>
      </c>
      <c r="P150" s="253">
        <f>G150+J150+M150</f>
        <v>9</v>
      </c>
      <c r="Q150" s="250" t="s">
        <v>7</v>
      </c>
      <c r="R150" s="251">
        <f>I150+L150+O150</f>
        <v>3</v>
      </c>
      <c r="S150" s="230">
        <f>IF(G150&gt;I150,2,IF(AND(G150&lt;I150,H150=":"),1,0))+IF(J150&gt;L150,2,IF(AND(J150&lt;L150,K150=":"),1,0))+IF(M150&gt;O150,2,IF(AND(M150&lt;O150,N150=":"),1,0))</f>
        <v>6</v>
      </c>
      <c r="T150" s="262">
        <v>25</v>
      </c>
      <c r="U150" s="254"/>
      <c r="V150" s="68">
        <v>1</v>
      </c>
      <c r="W150" s="4" t="str">
        <f>C151</f>
        <v>Bárta Martin</v>
      </c>
      <c r="X150" s="7" t="s">
        <v>10</v>
      </c>
      <c r="Y150" s="69" t="str">
        <f>C157</f>
        <v xml:space="preserve">Polický Jan </v>
      </c>
      <c r="Z150" s="70" t="s">
        <v>202</v>
      </c>
      <c r="AA150" s="71" t="s">
        <v>224</v>
      </c>
      <c r="AB150" s="71" t="s">
        <v>225</v>
      </c>
      <c r="AC150" s="71" t="s">
        <v>256</v>
      </c>
      <c r="AD150" s="72"/>
      <c r="AE150" s="73">
        <f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3</v>
      </c>
      <c r="AF150" s="11" t="s">
        <v>7</v>
      </c>
      <c r="AG150" s="12">
        <f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1</v>
      </c>
      <c r="AH150" s="115"/>
      <c r="AJ150">
        <f>IF(ISBLANK(U150), A150,0)</f>
        <v>29</v>
      </c>
      <c r="AK150">
        <f>IF(ISBLANK(U156), A156,0)</f>
        <v>25</v>
      </c>
      <c r="AM150">
        <f>A150</f>
        <v>29</v>
      </c>
      <c r="AN150">
        <f>IF(ISBLANK(  T150),"",T150)</f>
        <v>25</v>
      </c>
      <c r="AO150" s="273">
        <f>IF($S150=0,"", IF(COUNTIF($S$150:$S$156,$S150)&gt;1, "",  _xlfn.RANK.EQ($S150,$S$150:$S$156,0)+($AI$128-1)*8  ))</f>
        <v>25</v>
      </c>
      <c r="AP150" s="100">
        <f>IF(OR(VALUE($AJ150)=0,VALUE($AK150)=0), "0",IF(LEN(Z150)&gt;0,IF(MID(Z150,1,1)&lt;&gt;"-",IF(MOD(ABS(Z150),100)&gt;9,MOD(ABS(Z150),100)+2,11),MOD(ABS(Z150),100)),0)+IF(LEN(AA150)&gt;0,IF(MID(AA150,1,1)&lt;&gt;"-",IF(MOD(ABS(AA150),100)&gt;9,MOD(ABS(AA150),100)+2,11),MOD(ABS(AA150),100)),0)+IF(LEN(AB150)&gt;0,IF(MID(AB150,1,1)&lt;&gt;"-",IF(MOD(ABS(AB150),100)&gt;9,MOD(ABS(AB150),100)+2,11),MOD(ABS(AB150),100)),0)+IF(LEN(AC150)&gt;0,IF(MID(AC150,1,1)&lt;&gt;"-",IF(MOD(ABS(AC150),100)&gt;9,MOD(ABS(AC150),100)+2,11),MOD(ABS(AC150),100)),0)+IF(LEN(AD150)&gt;0,IF(MID(AD150,1,1)&lt;&gt;"-",IF(MOD(ABS(AD150),100)&gt;9,MOD(ABS(AD150),100)+2,11),MOD(ABS(AD150),100)),0))</f>
        <v>44</v>
      </c>
      <c r="AQ150" s="99">
        <f>IF(OR(VALUE($AJ150)=0,VALUE($AK150)=0), "0",IF(LEN(Z150)&gt;0,IF(MID(Z150,1,1)&lt;&gt;"-",MOD(Z150,100),IF(MOD(ABS(Z150),100)&gt;9,MOD(ABS(Z150),100)+2,11)),0)+IF(LEN(AA150)&gt;0,IF(MID(AA150,1,1)&lt;&gt;"-",MOD(AA150,100),IF(MOD(ABS(AA150),100)&gt;9,MOD(ABS(AA150),100)+2,11)),0)+IF(LEN(AB150)&gt;0,IF(MID(AB150,1,1)&lt;&gt;"-",MOD(AB150,100),IF(MOD(ABS(AB150),100)&gt;9,MOD(ABS(AB150),100)+2,11)),0)+IF(LEN(AC150)&gt;0,IF(MID(AC150,1,1)&lt;&gt;"-",MOD(AC150,100),IF(MOD(ABS(AC150),100)&gt;9,MOD(ABS(AC150),100)+2,11)),0)+IF(LEN(AD150)&gt;0,IF(MID(AD150,1,1)&lt;&gt;"-",MOD(AD150,100),IF(MOD(ABS(AD150),100)&gt;9,MOD(ABS(AD150),100)+2,11)),0))</f>
        <v>32</v>
      </c>
      <c r="AR150" s="145">
        <f>AP150-AQ150</f>
        <v>12</v>
      </c>
      <c r="AS150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38</v>
      </c>
      <c r="AT150" t="str">
        <f>IF($A150&gt;0,IF(VLOOKUP($A150,seznam!$A$2:$C$153,2)&gt;0,VLOOKUP($A150,seznam!$A$2:$C$153,2),"------"),"------")</f>
        <v>Bárta Martin</v>
      </c>
    </row>
    <row r="151" spans="1:46" ht="12.75" customHeight="1" thickBot="1">
      <c r="A151" s="195"/>
      <c r="B151" s="197"/>
      <c r="C151" s="74" t="str">
        <f>IF(A150&gt;0,IF(VLOOKUP(A150,seznam!$A$2:$C$153,2)&gt;0,VLOOKUP(A150,seznam!$A$2:$C$153,2),"------"),"------")</f>
        <v>Bárta Martin</v>
      </c>
      <c r="D151" s="208"/>
      <c r="E151" s="208"/>
      <c r="F151" s="209"/>
      <c r="G151" s="203"/>
      <c r="H151" s="199"/>
      <c r="I151" s="201"/>
      <c r="J151" s="203"/>
      <c r="K151" s="199"/>
      <c r="L151" s="201"/>
      <c r="M151" s="203"/>
      <c r="N151" s="199"/>
      <c r="O151" s="211"/>
      <c r="P151" s="213"/>
      <c r="Q151" s="199"/>
      <c r="R151" s="201"/>
      <c r="S151" s="228"/>
      <c r="T151" s="259"/>
      <c r="U151" s="254"/>
      <c r="V151" s="75">
        <v>2</v>
      </c>
      <c r="W151" s="5" t="str">
        <f>C153</f>
        <v>Schön Zdeněk</v>
      </c>
      <c r="X151" s="8" t="s">
        <v>10</v>
      </c>
      <c r="Y151" s="76" t="str">
        <f>C155</f>
        <v>Hoppe Martin</v>
      </c>
      <c r="Z151" s="77" t="s">
        <v>257</v>
      </c>
      <c r="AA151" s="78" t="s">
        <v>222</v>
      </c>
      <c r="AB151" s="78" t="s">
        <v>225</v>
      </c>
      <c r="AC151" s="78"/>
      <c r="AD151" s="79"/>
      <c r="AE151" s="73">
        <f t="shared" ref="AE151:AE155" si="112">IF(OR(VALUE($AJ151)=0,VALUE($AK151)=0), "0",IF(AND(LEN(Z151)&gt;0,MID(Z151,1,1)&lt;&gt;"-"),"1","0")+IF(AND(LEN(AA151)&gt;0,MID(AA151,1,1)&lt;&gt;"-"),"1","0")+IF(AND(LEN(AB151)&gt;0,MID(AB151,1,1)&lt;&gt;"-"),"1","0")+IF(AND(LEN(AC151)&gt;0,MID(AC151,1,1)&lt;&gt;"-"),"1","0")+IF(AND(LEN(AD151)&gt;0,MID(AD151,1,1)&lt;&gt;"-"),"1","0"))</f>
        <v>0</v>
      </c>
      <c r="AF151" s="13" t="s">
        <v>7</v>
      </c>
      <c r="AG151" s="12">
        <f t="shared" ref="AG151:AG155" si="113">IF(OR(VALUE($AJ151)=0,VALUE($AK151)=0), "0",IF(AND(LEN(Z151)&gt;0,MID(Z151,1,1)="-"),"1","0")+IF(AND(LEN(AA151)&gt;0,MID(AA151,1,1)="-"),"1","0")+IF(AND(LEN(AB151)&gt;0,MID(AB151,1,1)="-"),"1","0")+IF(AND(LEN(AC151)&gt;0,MID(AC151,1,1)="-"),"1","0")+IF(AND(LEN(AD151)&gt;0,MID(AD151,1,1)="-"),"1","0"))</f>
        <v>3</v>
      </c>
      <c r="AH151" s="115"/>
      <c r="AJ151">
        <f>IF(ISBLANK(U152), A152,0)</f>
        <v>19</v>
      </c>
      <c r="AK151">
        <f>IF(ISBLANK(U154), A154,0)</f>
        <v>27</v>
      </c>
      <c r="AO151" s="274"/>
      <c r="AP151" s="100">
        <f>IF(OR(VALUE($AJ151)=0,VALUE($AK151)=0), "0",IF(LEN(Z151)&gt;0,IF(MID(Z151,1,1)&lt;&gt;"-",IF(MOD(ABS(Z151),100)&gt;9,MOD(ABS(Z151),100)+2,11),MOD(ABS(Z151),100)),0)+IF(LEN(AA151)&gt;0,IF(MID(AA151,1,1)&lt;&gt;"-",IF(MOD(ABS(AA151),100)&gt;9,MOD(ABS(AA151),100)+2,11),MOD(ABS(AA151),100)),0)+IF(LEN(AB151)&gt;0,IF(MID(AB151,1,1)&lt;&gt;"-",IF(MOD(ABS(AB151),100)&gt;9,MOD(ABS(AB151),100)+2,11),MOD(ABS(AB151),100)),0)+IF(LEN(AC151)&gt;0,IF(MID(AC151,1,1)&lt;&gt;"-",IF(MOD(ABS(AC151),100)&gt;9,MOD(ABS(AC151),100)+2,11),MOD(ABS(AC151),100)),0)+IF(LEN(AD151)&gt;0,IF(MID(AD151,1,1)&lt;&gt;"-",IF(MOD(ABS(AD151),100)&gt;9,MOD(ABS(AD151),100)+2,11),MOD(ABS(AD151),100)),0))</f>
        <v>19</v>
      </c>
      <c r="AQ151" s="99">
        <f>IF(OR(VALUE($AJ151)=0,VALUE($AK151)=0), "0",IF(LEN(Z151)&gt;0,IF(MID(Z151,1,1)&lt;&gt;"-",MOD(Z151,100),IF(MOD(ABS(Z151),100)&gt;9,MOD(ABS(Z151),100)+2,11)),0)+IF(LEN(AA151)&gt;0,IF(MID(AA151,1,1)&lt;&gt;"-",MOD(AA151,100),IF(MOD(ABS(AA151),100)&gt;9,MOD(ABS(AA151),100)+2,11)),0)+IF(LEN(AB151)&gt;0,IF(MID(AB151,1,1)&lt;&gt;"-",MOD(AB151,100),IF(MOD(ABS(AB151),100)&gt;9,MOD(ABS(AB151),100)+2,11)),0)+IF(LEN(AC151)&gt;0,IF(MID(AC151,1,1)&lt;&gt;"-",MOD(AC151,100),IF(MOD(ABS(AC151),100)&gt;9,MOD(ABS(AC151),100)+2,11)),0)+IF(LEN(AD151)&gt;0,IF(MID(AD151,1,1)&lt;&gt;"-",MOD(AD151,100),IF(MOD(ABS(AD151),100)&gt;9,MOD(ABS(AD151),100)+2,11)),0))</f>
        <v>33</v>
      </c>
      <c r="AR151" s="145">
        <f t="shared" ref="AR151:AR155" si="114">AP151-AQ151</f>
        <v>-14</v>
      </c>
    </row>
    <row r="152" spans="1:46" ht="12.75" customHeight="1" thickBot="1">
      <c r="A152" s="195">
        <f>IF(ISNA(MATCH(2,T130:T137,0)),, INDEX(A130:A137,MATCH(2,T130:T137,0)))</f>
        <v>19</v>
      </c>
      <c r="B152" s="196">
        <v>2</v>
      </c>
      <c r="C152" s="67" t="str">
        <f>IF(A152&gt;0,IF(VLOOKUP(A152,seznam!$A$2:$C$153,3)&gt;0,VLOOKUP(A152,seznam!$A$2:$C$153,3),"------"),"------")</f>
        <v>Blansko</v>
      </c>
      <c r="D152" s="198">
        <f>I150</f>
        <v>1</v>
      </c>
      <c r="E152" s="198" t="str">
        <f>H150</f>
        <v>:</v>
      </c>
      <c r="F152" s="200">
        <f>G150</f>
        <v>3</v>
      </c>
      <c r="G152" s="204"/>
      <c r="H152" s="205"/>
      <c r="I152" s="206"/>
      <c r="J152" s="202">
        <f>AE151</f>
        <v>0</v>
      </c>
      <c r="K152" s="198" t="str">
        <f>AF151</f>
        <v>:</v>
      </c>
      <c r="L152" s="200">
        <f>AG151</f>
        <v>3</v>
      </c>
      <c r="M152" s="202">
        <f>AE154</f>
        <v>3</v>
      </c>
      <c r="N152" s="198" t="str">
        <f>AF154</f>
        <v>:</v>
      </c>
      <c r="O152" s="210">
        <f>AG154</f>
        <v>0</v>
      </c>
      <c r="P152" s="212">
        <f>D152+J152+M152</f>
        <v>4</v>
      </c>
      <c r="Q152" s="198" t="s">
        <v>7</v>
      </c>
      <c r="R152" s="200">
        <f>F152+L152+O152</f>
        <v>6</v>
      </c>
      <c r="S152" s="224">
        <f>IF(D152&gt;F152,2,IF(AND(D152&lt;F152,E152=":"),1,0))+IF(J152&gt;L152,2,IF(AND(J152&lt;L152,K152=":"),1,0))+IF(M152&gt;O152,2,IF(AND(M152&lt;O152,N152=":"),1,0))</f>
        <v>4</v>
      </c>
      <c r="T152" s="261">
        <v>27</v>
      </c>
      <c r="U152" s="254"/>
      <c r="V152" s="75">
        <v>3</v>
      </c>
      <c r="W152" s="5" t="str">
        <f>C157</f>
        <v xml:space="preserve">Polický Jan </v>
      </c>
      <c r="X152" s="9" t="s">
        <v>10</v>
      </c>
      <c r="Y152" s="76" t="str">
        <f>C155</f>
        <v>Hoppe Martin</v>
      </c>
      <c r="Z152" s="70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>-8</v>
      </c>
      <c r="AA152" s="72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>-12</v>
      </c>
      <c r="AB152" s="71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>-5</v>
      </c>
      <c r="AC152" s="71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81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73">
        <f t="shared" si="112"/>
        <v>0</v>
      </c>
      <c r="AF152" s="13" t="s">
        <v>7</v>
      </c>
      <c r="AG152" s="12">
        <f t="shared" si="113"/>
        <v>3</v>
      </c>
      <c r="AH152" s="115"/>
      <c r="AJ152">
        <f>IF(ISBLANK(U156), A156,0)</f>
        <v>25</v>
      </c>
      <c r="AK152">
        <f>IF(ISBLANK(U154), A154,0)</f>
        <v>27</v>
      </c>
      <c r="AM152">
        <f>A152</f>
        <v>19</v>
      </c>
      <c r="AN152">
        <f>IF(ISBLANK(  T152),"",T152)</f>
        <v>27</v>
      </c>
      <c r="AO152" s="273">
        <f t="shared" ref="AO152" si="115">IF($S152=0,"", IF(COUNTIF($S$150:$S$156,$S152)&gt;1, "",  _xlfn.RANK.EQ($S152,$S$150:$S$156,0)+($AI$128-1)*8  ))</f>
        <v>27</v>
      </c>
      <c r="AP152" s="100">
        <f>IF(OR(VALUE($AJ152)=0,VALUE($AK152)=0), "0",IF(LEN(Z152)&gt;0,IF(MID(Z152,1,1)&lt;&gt;"-",IF(MOD(ABS(Z152),100)&gt;9,MOD(ABS(Z152),100)+2,11),MOD(ABS(Z152),100)),0)+IF(LEN(AA152)&gt;0,IF(MID(AA152,1,1)&lt;&gt;"-",IF(MOD(ABS(AA152),100)&gt;9,MOD(ABS(AA152),100)+2,11),MOD(ABS(AA152),100)),0)+IF(LEN(AB152)&gt;0,IF(MID(AB152,1,1)&lt;&gt;"-",IF(MOD(ABS(AB152),100)&gt;9,MOD(ABS(AB152),100)+2,11),MOD(ABS(AB152),100)),0)+IF(LEN(AC152)&gt;0,IF(MID(AC152,1,1)&lt;&gt;"-",IF(MOD(ABS(AC152),100)&gt;9,MOD(ABS(AC152),100)+2,11),MOD(ABS(AC152),100)),0)+IF(LEN(AD152)&gt;0,IF(MID(AD152,1,1)&lt;&gt;"-",IF(MOD(ABS(AD152),100)&gt;9,MOD(ABS(AD152),100)+2,11),MOD(ABS(AD152),100)),0))</f>
        <v>25</v>
      </c>
      <c r="AQ152" s="99">
        <f t="shared" ref="AQ152:AQ155" si="116">IF(OR(VALUE($AJ152)=0,VALUE($AK152)=0), "0",IF(LEN(Z152)&gt;0,IF(MID(Z152,1,1)&lt;&gt;"-",MOD(Z152,100),IF(MOD(ABS(Z152),100)&gt;9,MOD(ABS(Z152),100)+2,11)),0)+IF(LEN(AA152)&gt;0,IF(MID(AA152,1,1)&lt;&gt;"-",MOD(AA152,100),IF(MOD(ABS(AA152),100)&gt;9,MOD(ABS(AA152),100)+2,11)),0)+IF(LEN(AB152)&gt;0,IF(MID(AB152,1,1)&lt;&gt;"-",MOD(AB152,100),IF(MOD(ABS(AB152),100)&gt;9,MOD(ABS(AB152),100)+2,11)),0)+IF(LEN(AC152)&gt;0,IF(MID(AC152,1,1)&lt;&gt;"-",MOD(AC152,100),IF(MOD(ABS(AC152),100)&gt;9,MOD(ABS(AC152),100)+2,11)),0)+IF(LEN(AD152)&gt;0,IF(MID(AD152,1,1)&lt;&gt;"-",MOD(AD152,100),IF(MOD(ABS(AD152),100)&gt;9,MOD(ABS(AD152),100)+2,11)),0))</f>
        <v>36</v>
      </c>
      <c r="AR152" s="145">
        <f t="shared" si="114"/>
        <v>-11</v>
      </c>
      <c r="AS152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-11</v>
      </c>
      <c r="AT152" t="str">
        <f>IF($A152&gt;0,IF(VLOOKUP($A152,seznam!$A$2:$C$153,2)&gt;0,VLOOKUP($A152,seznam!$A$2:$C$153,2),"------"),"------")</f>
        <v>Schön Zdeněk</v>
      </c>
    </row>
    <row r="153" spans="1:46" ht="12.75" customHeight="1" thickBot="1">
      <c r="A153" s="195"/>
      <c r="B153" s="197"/>
      <c r="C153" s="74" t="str">
        <f>IF(A152&gt;0,IF(VLOOKUP(A152,seznam!$A$2:$C$153,2)&gt;0,VLOOKUP(A152,seznam!$A$2:$C$153,2),"------"),"------")</f>
        <v>Schön Zdeněk</v>
      </c>
      <c r="D153" s="199"/>
      <c r="E153" s="199"/>
      <c r="F153" s="201"/>
      <c r="G153" s="207"/>
      <c r="H153" s="208"/>
      <c r="I153" s="209"/>
      <c r="J153" s="203"/>
      <c r="K153" s="199"/>
      <c r="L153" s="201"/>
      <c r="M153" s="203"/>
      <c r="N153" s="199"/>
      <c r="O153" s="211"/>
      <c r="P153" s="232"/>
      <c r="Q153" s="233"/>
      <c r="R153" s="234"/>
      <c r="S153" s="228"/>
      <c r="T153" s="259"/>
      <c r="U153" s="254"/>
      <c r="V153" s="75">
        <v>4</v>
      </c>
      <c r="W153" s="5" t="str">
        <f>C151</f>
        <v>Bárta Martin</v>
      </c>
      <c r="X153" s="8" t="s">
        <v>10</v>
      </c>
      <c r="Y153" s="76" t="str">
        <f>C153</f>
        <v>Schön Zdeněk</v>
      </c>
      <c r="Z153" s="83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>-11</v>
      </c>
      <c r="AA153" s="84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>8</v>
      </c>
      <c r="AB153" s="84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>6</v>
      </c>
      <c r="AC153" s="84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>4</v>
      </c>
      <c r="AD153" s="182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73">
        <f t="shared" si="112"/>
        <v>3</v>
      </c>
      <c r="AF153" s="13" t="s">
        <v>7</v>
      </c>
      <c r="AG153" s="12">
        <f t="shared" si="113"/>
        <v>1</v>
      </c>
      <c r="AH153" s="115"/>
      <c r="AJ153">
        <f>IF(ISBLANK(U150), A150,0)</f>
        <v>29</v>
      </c>
      <c r="AK153">
        <f>IF(ISBLANK(U152), A152,0)</f>
        <v>19</v>
      </c>
      <c r="AO153" s="274"/>
      <c r="AP153" s="100">
        <f t="shared" ref="AP153:AP155" si="117">IF(OR(VALUE($AJ153)=0,VALUE($AK153)=0), "0",IF(LEN(Z153)&gt;0,IF(MID(Z153,1,1)&lt;&gt;"-",IF(MOD(ABS(Z153),100)&gt;9,MOD(ABS(Z153),100)+2,11),MOD(ABS(Z153),100)),0)+IF(LEN(AA153)&gt;0,IF(MID(AA153,1,1)&lt;&gt;"-",IF(MOD(ABS(AA153),100)&gt;9,MOD(ABS(AA153),100)+2,11),MOD(ABS(AA153),100)),0)+IF(LEN(AB153)&gt;0,IF(MID(AB153,1,1)&lt;&gt;"-",IF(MOD(ABS(AB153),100)&gt;9,MOD(ABS(AB153),100)+2,11),MOD(ABS(AB153),100)),0)+IF(LEN(AC153)&gt;0,IF(MID(AC153,1,1)&lt;&gt;"-",IF(MOD(ABS(AC153),100)&gt;9,MOD(ABS(AC153),100)+2,11),MOD(ABS(AC153),100)),0)+IF(LEN(AD153)&gt;0,IF(MID(AD153,1,1)&lt;&gt;"-",IF(MOD(ABS(AD153),100)&gt;9,MOD(ABS(AD153),100)+2,11),MOD(ABS(AD153),100)),0))</f>
        <v>44</v>
      </c>
      <c r="AQ153" s="99">
        <f t="shared" si="116"/>
        <v>31</v>
      </c>
      <c r="AR153" s="145">
        <f t="shared" si="114"/>
        <v>13</v>
      </c>
    </row>
    <row r="154" spans="1:46" ht="12.75" customHeight="1" thickBot="1">
      <c r="A154" s="195">
        <f>IF(ISNA(MATCH(1,T140:T147,0)),, INDEX(A140:A147,MATCH(1,T140:T147,0)))</f>
        <v>27</v>
      </c>
      <c r="B154" s="196">
        <v>3</v>
      </c>
      <c r="C154" s="67" t="str">
        <f>IF(A154&gt;0,IF(VLOOKUP(A154,seznam!$A$2:$C$153,3)&gt;0,VLOOKUP(A154,seznam!$A$2:$C$153,3),"------"),"------")</f>
        <v>Blansko</v>
      </c>
      <c r="D154" s="198">
        <f>L150</f>
        <v>1</v>
      </c>
      <c r="E154" s="198" t="str">
        <f>K150</f>
        <v>:</v>
      </c>
      <c r="F154" s="200">
        <f>J150</f>
        <v>3</v>
      </c>
      <c r="G154" s="202">
        <f>L152</f>
        <v>3</v>
      </c>
      <c r="H154" s="198" t="str">
        <f>K152</f>
        <v>:</v>
      </c>
      <c r="I154" s="200">
        <f>J152</f>
        <v>0</v>
      </c>
      <c r="J154" s="204"/>
      <c r="K154" s="205"/>
      <c r="L154" s="206"/>
      <c r="M154" s="202">
        <f>AG152</f>
        <v>3</v>
      </c>
      <c r="N154" s="198" t="str">
        <f>AF152</f>
        <v>:</v>
      </c>
      <c r="O154" s="210">
        <f>AE152</f>
        <v>0</v>
      </c>
      <c r="P154" s="212">
        <f>D154+G154+M154</f>
        <v>7</v>
      </c>
      <c r="Q154" s="198" t="s">
        <v>7</v>
      </c>
      <c r="R154" s="200">
        <f>F154+I154+O154</f>
        <v>3</v>
      </c>
      <c r="S154" s="224">
        <f>IF(D154&gt;F154,2,IF(AND(D154&lt;F154,E154=":"),1,0))+IF(G154&gt;I154,2,IF(AND(G154&lt;I154,H154=":"),1,0))+IF(M154&gt;O154,2,IF(AND(M154&lt;O154,N154=":"),1,0))</f>
        <v>5</v>
      </c>
      <c r="T154" s="261">
        <v>26</v>
      </c>
      <c r="U154" s="254"/>
      <c r="V154" s="75">
        <v>5</v>
      </c>
      <c r="W154" s="5" t="str">
        <f>C153</f>
        <v>Schön Zdeněk</v>
      </c>
      <c r="X154" s="8" t="s">
        <v>10</v>
      </c>
      <c r="Y154" s="76" t="str">
        <f>C157</f>
        <v xml:space="preserve">Polický Jan </v>
      </c>
      <c r="Z154" s="77" t="s">
        <v>219</v>
      </c>
      <c r="AA154" s="78" t="s">
        <v>202</v>
      </c>
      <c r="AB154" s="78" t="s">
        <v>220</v>
      </c>
      <c r="AC154" s="78"/>
      <c r="AD154" s="79"/>
      <c r="AE154" s="73">
        <f t="shared" si="112"/>
        <v>3</v>
      </c>
      <c r="AF154" s="13" t="s">
        <v>7</v>
      </c>
      <c r="AG154" s="12">
        <f t="shared" si="113"/>
        <v>0</v>
      </c>
      <c r="AH154" s="115"/>
      <c r="AJ154">
        <f>IF(ISBLANK(U152), A152,0)</f>
        <v>19</v>
      </c>
      <c r="AK154">
        <f>IF(ISBLANK(U156), A156,0)</f>
        <v>25</v>
      </c>
      <c r="AM154">
        <f>A154</f>
        <v>27</v>
      </c>
      <c r="AN154">
        <f>IF(ISBLANK(  T154),"",T154)</f>
        <v>26</v>
      </c>
      <c r="AO154" s="273">
        <f t="shared" ref="AO154" si="118">IF($S154=0,"", IF(COUNTIF($S$150:$S$156,$S154)&gt;1, "",  _xlfn.RANK.EQ($S154,$S$150:$S$156,0)+($AI$128-1)*8  ))</f>
        <v>26</v>
      </c>
      <c r="AP154" s="100">
        <f t="shared" si="117"/>
        <v>33</v>
      </c>
      <c r="AQ154" s="99">
        <f t="shared" si="116"/>
        <v>17</v>
      </c>
      <c r="AR154" s="145">
        <f t="shared" si="114"/>
        <v>16</v>
      </c>
      <c r="AS154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12</v>
      </c>
      <c r="AT154" t="str">
        <f>IF($A154&gt;0,IF(VLOOKUP($A154,seznam!$A$2:$C$153,2)&gt;0,VLOOKUP($A154,seznam!$A$2:$C$153,2),"------"),"------")</f>
        <v>Hoppe Martin</v>
      </c>
    </row>
    <row r="155" spans="1:46" ht="13.5" customHeight="1" thickBot="1">
      <c r="A155" s="195"/>
      <c r="B155" s="197"/>
      <c r="C155" s="74" t="str">
        <f>IF(A154&gt;0,IF(VLOOKUP(A154,seznam!$A$2:$C$153,2)&gt;0,VLOOKUP(A154,seznam!$A$2:$C$153,2),"------"),"------")</f>
        <v>Hoppe Martin</v>
      </c>
      <c r="D155" s="199"/>
      <c r="E155" s="199"/>
      <c r="F155" s="201"/>
      <c r="G155" s="203"/>
      <c r="H155" s="199"/>
      <c r="I155" s="201"/>
      <c r="J155" s="207"/>
      <c r="K155" s="208"/>
      <c r="L155" s="209"/>
      <c r="M155" s="203"/>
      <c r="N155" s="199"/>
      <c r="O155" s="211"/>
      <c r="P155" s="213"/>
      <c r="Q155" s="199"/>
      <c r="R155" s="201"/>
      <c r="S155" s="228"/>
      <c r="T155" s="259"/>
      <c r="U155" s="254"/>
      <c r="V155" s="81">
        <v>6</v>
      </c>
      <c r="W155" s="6" t="str">
        <f>C155</f>
        <v>Hoppe Martin</v>
      </c>
      <c r="X155" s="10" t="s">
        <v>10</v>
      </c>
      <c r="Y155" s="82" t="str">
        <f>C151</f>
        <v>Bárta Martin</v>
      </c>
      <c r="Z155" s="83" t="s">
        <v>222</v>
      </c>
      <c r="AA155" s="84" t="s">
        <v>218</v>
      </c>
      <c r="AB155" s="84" t="s">
        <v>256</v>
      </c>
      <c r="AC155" s="84" t="s">
        <v>218</v>
      </c>
      <c r="AD155" s="85"/>
      <c r="AE155" s="73">
        <f t="shared" si="112"/>
        <v>1</v>
      </c>
      <c r="AF155" s="15" t="s">
        <v>7</v>
      </c>
      <c r="AG155" s="12">
        <f t="shared" si="113"/>
        <v>3</v>
      </c>
      <c r="AH155" s="115"/>
      <c r="AJ155">
        <f>IF(ISBLANK(U154), A154,0)</f>
        <v>27</v>
      </c>
      <c r="AK155">
        <f>IF(ISBLANK(U150), A150,0)</f>
        <v>29</v>
      </c>
      <c r="AO155" s="274"/>
      <c r="AP155" s="100">
        <f t="shared" si="117"/>
        <v>31</v>
      </c>
      <c r="AQ155" s="99">
        <f t="shared" si="116"/>
        <v>44</v>
      </c>
      <c r="AR155" s="145">
        <f t="shared" si="114"/>
        <v>-13</v>
      </c>
    </row>
    <row r="156" spans="1:46" ht="12.75" customHeight="1">
      <c r="A156" s="195">
        <f>IF(ISNA(MATCH(2,T140:T147,0)),, INDEX(A140:A147,MATCH(2,T140:T147,0)))</f>
        <v>25</v>
      </c>
      <c r="B156" s="196">
        <v>4</v>
      </c>
      <c r="C156" s="67" t="str">
        <f>IF(A156&gt;0,IF(VLOOKUP(A156,seznam!$A$2:$C$153,3)&gt;0,VLOOKUP(A156,seznam!$A$2:$C$153,3),"------"),"------")</f>
        <v>Blansko</v>
      </c>
      <c r="D156" s="198">
        <f>O150</f>
        <v>1</v>
      </c>
      <c r="E156" s="198" t="str">
        <f>N150</f>
        <v>:</v>
      </c>
      <c r="F156" s="200">
        <f>M150</f>
        <v>3</v>
      </c>
      <c r="G156" s="202">
        <f>O152</f>
        <v>0</v>
      </c>
      <c r="H156" s="198" t="str">
        <f>N152</f>
        <v>:</v>
      </c>
      <c r="I156" s="200">
        <f>M152</f>
        <v>3</v>
      </c>
      <c r="J156" s="202">
        <f>O154</f>
        <v>0</v>
      </c>
      <c r="K156" s="198" t="str">
        <f>N154</f>
        <v>:</v>
      </c>
      <c r="L156" s="200">
        <f>M154</f>
        <v>3</v>
      </c>
      <c r="M156" s="204"/>
      <c r="N156" s="205"/>
      <c r="O156" s="219"/>
      <c r="P156" s="212">
        <f>D156+G156+J156</f>
        <v>1</v>
      </c>
      <c r="Q156" s="198" t="s">
        <v>7</v>
      </c>
      <c r="R156" s="200">
        <f>F156+I156+L156</f>
        <v>9</v>
      </c>
      <c r="S156" s="224">
        <f>IF(D156&gt;F156,2,IF(AND(D156&lt;F156,E156=":"),1,0))+IF(G156&gt;I156,2,IF(AND(G156&lt;I156,H156=":"),1,0))+IF(J156&gt;L156,2,IF(AND(J156&lt;L156,K156=":"),1,0))</f>
        <v>3</v>
      </c>
      <c r="T156" s="226">
        <v>28</v>
      </c>
      <c r="U156" s="255"/>
      <c r="AH156" s="115"/>
      <c r="AM156">
        <f>A156</f>
        <v>25</v>
      </c>
      <c r="AN156">
        <f>IF(ISBLANK(  T156),"",T156)</f>
        <v>28</v>
      </c>
      <c r="AO156" s="273">
        <f t="shared" ref="AO156" si="119">IF($S156=0,"", IF(COUNTIF($S$150:$S$156,$S156)&gt;1, "",  _xlfn.RANK.EQ($S156,$S$150:$S$156,0)+($AI$128-1)*8  ))</f>
        <v>28</v>
      </c>
      <c r="AP156" s="97"/>
      <c r="AR156" s="145"/>
      <c r="AS156" s="12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-39</v>
      </c>
      <c r="AT156" t="str">
        <f>IF($A156&gt;0,IF(VLOOKUP($A156,seznam!$A$2:$C$153,2)&gt;0,VLOOKUP($A156,seznam!$A$2:$C$153,2),"------"),"------")</f>
        <v xml:space="preserve">Polický Jan </v>
      </c>
    </row>
    <row r="157" spans="1:46" ht="13.5" customHeight="1" thickBot="1">
      <c r="A157" s="214"/>
      <c r="B157" s="215"/>
      <c r="C157" s="88" t="str">
        <f>IF(A156&gt;0,IF(VLOOKUP(A156,seznam!$A$2:$C$153,2)&gt;0,VLOOKUP(A156,seznam!$A$2:$C$153,2),"------"),"------")</f>
        <v xml:space="preserve">Polický Jan </v>
      </c>
      <c r="D157" s="216"/>
      <c r="E157" s="216"/>
      <c r="F157" s="217"/>
      <c r="G157" s="218"/>
      <c r="H157" s="216"/>
      <c r="I157" s="217"/>
      <c r="J157" s="218"/>
      <c r="K157" s="216"/>
      <c r="L157" s="217"/>
      <c r="M157" s="220"/>
      <c r="N157" s="221"/>
      <c r="O157" s="222"/>
      <c r="P157" s="223"/>
      <c r="Q157" s="216"/>
      <c r="R157" s="217"/>
      <c r="S157" s="225"/>
      <c r="T157" s="260"/>
      <c r="U157" s="255"/>
      <c r="AH157" s="115"/>
      <c r="AO157" s="274"/>
      <c r="AP157" s="97"/>
      <c r="AR157" s="145"/>
    </row>
    <row r="158" spans="1:46" ht="13.5" thickBot="1">
      <c r="T158" s="136"/>
      <c r="AH158" s="115"/>
      <c r="AP158" s="97"/>
      <c r="AR158" s="145"/>
    </row>
    <row r="159" spans="1:46" ht="13.5" thickBot="1">
      <c r="A159" s="91" t="s">
        <v>2</v>
      </c>
      <c r="B159" s="235" t="s">
        <v>34</v>
      </c>
      <c r="C159" s="236"/>
      <c r="D159" s="237">
        <v>1</v>
      </c>
      <c r="E159" s="238"/>
      <c r="F159" s="239"/>
      <c r="G159" s="240">
        <v>2</v>
      </c>
      <c r="H159" s="238"/>
      <c r="I159" s="239"/>
      <c r="J159" s="240">
        <v>3</v>
      </c>
      <c r="K159" s="238"/>
      <c r="L159" s="239"/>
      <c r="M159" s="240">
        <v>4</v>
      </c>
      <c r="N159" s="238"/>
      <c r="O159" s="241"/>
      <c r="P159" s="237" t="s">
        <v>4</v>
      </c>
      <c r="Q159" s="242"/>
      <c r="R159" s="243"/>
      <c r="S159" s="101" t="s">
        <v>5</v>
      </c>
      <c r="T159" s="92" t="s">
        <v>6</v>
      </c>
      <c r="AH159" s="115"/>
      <c r="AO159" s="45" t="s">
        <v>6</v>
      </c>
      <c r="AP159" s="97"/>
      <c r="AR159" s="145"/>
    </row>
    <row r="160" spans="1:46" ht="12.75" customHeight="1" thickBot="1">
      <c r="A160" s="244">
        <f>IF(ISNA(MATCH(3,T130:T137,0)),,INDEX(A130:A137,MATCH(3,T130:T137,0)))</f>
        <v>26</v>
      </c>
      <c r="B160" s="245">
        <v>1</v>
      </c>
      <c r="C160" s="67" t="str">
        <f>IF(A160&gt;0,IF(VLOOKUP(A160,seznam!$A$2:$C$153,3)&gt;0,VLOOKUP(A160,seznam!$A$2:$C$153,3),"------"),"------")</f>
        <v>Kunštát</v>
      </c>
      <c r="D160" s="246"/>
      <c r="E160" s="247"/>
      <c r="F160" s="248"/>
      <c r="G160" s="249">
        <f>AE163</f>
        <v>3</v>
      </c>
      <c r="H160" s="250" t="str">
        <f>AF163</f>
        <v>:</v>
      </c>
      <c r="I160" s="251">
        <f>AG163</f>
        <v>1</v>
      </c>
      <c r="J160" s="249">
        <f>AG165</f>
        <v>1</v>
      </c>
      <c r="K160" s="250" t="str">
        <f>AF165</f>
        <v>:</v>
      </c>
      <c r="L160" s="251">
        <f>AE165</f>
        <v>3</v>
      </c>
      <c r="M160" s="249">
        <f>AE160</f>
        <v>3</v>
      </c>
      <c r="N160" s="250" t="str">
        <f>AF160</f>
        <v>:</v>
      </c>
      <c r="O160" s="252">
        <f>AG160</f>
        <v>2</v>
      </c>
      <c r="P160" s="253">
        <f>G160+J160+M160</f>
        <v>7</v>
      </c>
      <c r="Q160" s="250" t="s">
        <v>7</v>
      </c>
      <c r="R160" s="251">
        <f>I160+L160+O160</f>
        <v>6</v>
      </c>
      <c r="S160" s="230">
        <f>IF(G160&gt;I160,2,IF(AND(G160&lt;I160,H160=":"),1,0))+IF(J160&gt;L160,2,IF(AND(J160&lt;L160,K160=":"),1,0))+IF(M160&gt;O160,2,IF(AND(M160&lt;O160,N160=":"),1,0))</f>
        <v>5</v>
      </c>
      <c r="T160" s="262">
        <v>30</v>
      </c>
      <c r="U160" s="254"/>
      <c r="V160" s="68">
        <v>1</v>
      </c>
      <c r="W160" s="4" t="str">
        <f>C161</f>
        <v>Chloupek Jan</v>
      </c>
      <c r="X160" s="7" t="s">
        <v>10</v>
      </c>
      <c r="Y160" s="69" t="str">
        <f>C167</f>
        <v>Prchal Jindřich</v>
      </c>
      <c r="Z160" s="70" t="s">
        <v>220</v>
      </c>
      <c r="AA160" s="71" t="s">
        <v>225</v>
      </c>
      <c r="AB160" s="71" t="s">
        <v>262</v>
      </c>
      <c r="AC160" s="71" t="s">
        <v>227</v>
      </c>
      <c r="AD160" s="72" t="s">
        <v>219</v>
      </c>
      <c r="AE160" s="73">
        <f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3</v>
      </c>
      <c r="AF160" s="11" t="s">
        <v>7</v>
      </c>
      <c r="AG160" s="12">
        <f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2</v>
      </c>
      <c r="AH160" s="115"/>
      <c r="AJ160">
        <f>IF(ISBLANK(U160), A160,0)</f>
        <v>26</v>
      </c>
      <c r="AK160">
        <f>IF(ISBLANK(U166), A166,0)</f>
        <v>31</v>
      </c>
      <c r="AM160">
        <f>A160</f>
        <v>26</v>
      </c>
      <c r="AN160">
        <f>IF(ISBLANK(  T160),"",T160)</f>
        <v>30</v>
      </c>
      <c r="AO160" s="273">
        <f>IF($S160=0,"", IF(COUNTIF($S$160:$S$166,$S160)&gt;1, "",  _xlfn.RANK.EQ($S160,$S$160:$S$166,0)+($AI$128-1)*8  +4))</f>
        <v>30</v>
      </c>
      <c r="AP160" s="100">
        <f>IF(OR(VALUE($AJ160)=0,VALUE($AK160)=0), "0",IF(LEN(Z160)&gt;0,IF(MID(Z160,1,1)&lt;&gt;"-",IF(MOD(ABS(Z160),100)&gt;9,MOD(ABS(Z160),100)+2,11),MOD(ABS(Z160),100)),0)+IF(LEN(AA160)&gt;0,IF(MID(AA160,1,1)&lt;&gt;"-",IF(MOD(ABS(AA160),100)&gt;9,MOD(ABS(AA160),100)+2,11),MOD(ABS(AA160),100)),0)+IF(LEN(AB160)&gt;0,IF(MID(AB160,1,1)&lt;&gt;"-",IF(MOD(ABS(AB160),100)&gt;9,MOD(ABS(AB160),100)+2,11),MOD(ABS(AB160),100)),0)+IF(LEN(AC160)&gt;0,IF(MID(AC160,1,1)&lt;&gt;"-",IF(MOD(ABS(AC160),100)&gt;9,MOD(ABS(AC160),100)+2,11),MOD(ABS(AC160),100)),0)+IF(LEN(AD160)&gt;0,IF(MID(AD160,1,1)&lt;&gt;"-",IF(MOD(ABS(AD160),100)&gt;9,MOD(ABS(AD160),100)+2,11),MOD(ABS(AD160),100)),0))</f>
        <v>49</v>
      </c>
      <c r="AQ160" s="99">
        <f>IF(OR(VALUE($AJ160)=0,VALUE($AK160)=0), "0",IF(LEN(Z160)&gt;0,IF(MID(Z160,1,1)&lt;&gt;"-",MOD(Z160,100),IF(MOD(ABS(Z160),100)&gt;9,MOD(ABS(Z160),100)+2,11)),0)+IF(LEN(AA160)&gt;0,IF(MID(AA160,1,1)&lt;&gt;"-",MOD(AA160,100),IF(MOD(ABS(AA160),100)&gt;9,MOD(ABS(AA160),100)+2,11)),0)+IF(LEN(AB160)&gt;0,IF(MID(AB160,1,1)&lt;&gt;"-",MOD(AB160,100),IF(MOD(ABS(AB160),100)&gt;9,MOD(ABS(AB160),100)+2,11)),0)+IF(LEN(AC160)&gt;0,IF(MID(AC160,1,1)&lt;&gt;"-",MOD(AC160,100),IF(MOD(ABS(AC160),100)&gt;9,MOD(ABS(AC160),100)+2,11)),0)+IF(LEN(AD160)&gt;0,IF(MID(AD160,1,1)&lt;&gt;"-",MOD(AD160,100),IF(MOD(ABS(AD160),100)&gt;9,MOD(ABS(AD160),100)+2,11)),0))</f>
        <v>49</v>
      </c>
      <c r="AR160" s="145">
        <f>AP160-AQ160</f>
        <v>0</v>
      </c>
      <c r="AS160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2</v>
      </c>
      <c r="AT160" t="str">
        <f>IF($A160&gt;0,IF(VLOOKUP($A160,seznam!$A$2:$C$153,2)&gt;0,VLOOKUP($A160,seznam!$A$2:$C$153,2),"------"),"------")</f>
        <v>Chloupek Jan</v>
      </c>
    </row>
    <row r="161" spans="1:46" ht="12.75" customHeight="1" thickBot="1">
      <c r="A161" s="195"/>
      <c r="B161" s="197"/>
      <c r="C161" s="74" t="str">
        <f>IF(A160&gt;0,IF(VLOOKUP(A160,seznam!$A$2:$C$153,2)&gt;0,VLOOKUP(A160,seznam!$A$2:$C$153,2),"------"),"------")</f>
        <v>Chloupek Jan</v>
      </c>
      <c r="D161" s="208"/>
      <c r="E161" s="208"/>
      <c r="F161" s="209"/>
      <c r="G161" s="203"/>
      <c r="H161" s="199"/>
      <c r="I161" s="201"/>
      <c r="J161" s="203"/>
      <c r="K161" s="199"/>
      <c r="L161" s="201"/>
      <c r="M161" s="203"/>
      <c r="N161" s="199"/>
      <c r="O161" s="211"/>
      <c r="P161" s="213"/>
      <c r="Q161" s="199"/>
      <c r="R161" s="201"/>
      <c r="S161" s="228"/>
      <c r="T161" s="259"/>
      <c r="U161" s="254"/>
      <c r="V161" s="75">
        <v>2</v>
      </c>
      <c r="W161" s="5" t="str">
        <f>C163</f>
        <v>Křelina Matěj</v>
      </c>
      <c r="X161" s="8" t="s">
        <v>10</v>
      </c>
      <c r="Y161" s="76" t="str">
        <f>C165</f>
        <v>Kovář Jakub</v>
      </c>
      <c r="Z161" s="77" t="s">
        <v>258</v>
      </c>
      <c r="AA161" s="78" t="s">
        <v>221</v>
      </c>
      <c r="AB161" s="78" t="s">
        <v>217</v>
      </c>
      <c r="AC161" s="78" t="s">
        <v>223</v>
      </c>
      <c r="AD161" s="79"/>
      <c r="AE161" s="73">
        <f t="shared" ref="AE161:AE165" si="120">IF(OR(VALUE($AJ161)=0,VALUE($AK161)=0), "0",IF(AND(LEN(Z161)&gt;0,MID(Z161,1,1)&lt;&gt;"-"),"1","0")+IF(AND(LEN(AA161)&gt;0,MID(AA161,1,1)&lt;&gt;"-"),"1","0")+IF(AND(LEN(AB161)&gt;0,MID(AB161,1,1)&lt;&gt;"-"),"1","0")+IF(AND(LEN(AC161)&gt;0,MID(AC161,1,1)&lt;&gt;"-"),"1","0")+IF(AND(LEN(AD161)&gt;0,MID(AD161,1,1)&lt;&gt;"-"),"1","0"))</f>
        <v>1</v>
      </c>
      <c r="AF161" s="13" t="s">
        <v>7</v>
      </c>
      <c r="AG161" s="12">
        <f t="shared" ref="AG161:AG165" si="121">IF(OR(VALUE($AJ161)=0,VALUE($AK161)=0), "0",IF(AND(LEN(Z161)&gt;0,MID(Z161,1,1)="-"),"1","0")+IF(AND(LEN(AA161)&gt;0,MID(AA161,1,1)="-"),"1","0")+IF(AND(LEN(AB161)&gt;0,MID(AB161,1,1)="-"),"1","0")+IF(AND(LEN(AC161)&gt;0,MID(AC161,1,1)="-"),"1","0")+IF(AND(LEN(AD161)&gt;0,MID(AD161,1,1)="-"),"1","0"))</f>
        <v>3</v>
      </c>
      <c r="AH161" s="115"/>
      <c r="AJ161">
        <f>IF(ISBLANK(U162), A162,0)</f>
        <v>38</v>
      </c>
      <c r="AK161">
        <f>IF(ISBLANK(U164), A164,0)</f>
        <v>40</v>
      </c>
      <c r="AO161" s="274"/>
      <c r="AP161" s="100">
        <f>IF(OR(VALUE($AJ161)=0,VALUE($AK161)=0), "0",IF(LEN(Z161)&gt;0,IF(MID(Z161,1,1)&lt;&gt;"-",IF(MOD(ABS(Z161),100)&gt;9,MOD(ABS(Z161),100)+2,11),MOD(ABS(Z161),100)),0)+IF(LEN(AA161)&gt;0,IF(MID(AA161,1,1)&lt;&gt;"-",IF(MOD(ABS(AA161),100)&gt;9,MOD(ABS(AA161),100)+2,11),MOD(ABS(AA161),100)),0)+IF(LEN(AB161)&gt;0,IF(MID(AB161,1,1)&lt;&gt;"-",IF(MOD(ABS(AB161),100)&gt;9,MOD(ABS(AB161),100)+2,11),MOD(ABS(AB161),100)),0)+IF(LEN(AC161)&gt;0,IF(MID(AC161,1,1)&lt;&gt;"-",IF(MOD(ABS(AC161),100)&gt;9,MOD(ABS(AC161),100)+2,11),MOD(ABS(AC161),100)),0)+IF(LEN(AD161)&gt;0,IF(MID(AD161,1,1)&lt;&gt;"-",IF(MOD(ABS(AD161),100)&gt;9,MOD(ABS(AD161),100)+2,11),MOD(ABS(AD161),100)),0))</f>
        <v>38</v>
      </c>
      <c r="AQ161" s="99">
        <f>IF(OR(VALUE($AJ161)=0,VALUE($AK161)=0), "0",IF(LEN(Z161)&gt;0,IF(MID(Z161,1,1)&lt;&gt;"-",MOD(Z161,100),IF(MOD(ABS(Z161),100)&gt;9,MOD(ABS(Z161),100)+2,11)),0)+IF(LEN(AA161)&gt;0,IF(MID(AA161,1,1)&lt;&gt;"-",MOD(AA161,100),IF(MOD(ABS(AA161),100)&gt;9,MOD(ABS(AA161),100)+2,11)),0)+IF(LEN(AB161)&gt;0,IF(MID(AB161,1,1)&lt;&gt;"-",MOD(AB161,100),IF(MOD(ABS(AB161),100)&gt;9,MOD(ABS(AB161),100)+2,11)),0)+IF(LEN(AC161)&gt;0,IF(MID(AC161,1,1)&lt;&gt;"-",MOD(AC161,100),IF(MOD(ABS(AC161),100)&gt;9,MOD(ABS(AC161),100)+2,11)),0)+IF(LEN(AD161)&gt;0,IF(MID(AD161,1,1)&lt;&gt;"-",MOD(AD161,100),IF(MOD(ABS(AD161),100)&gt;9,MOD(ABS(AD161),100)+2,11)),0))</f>
        <v>45</v>
      </c>
      <c r="AR161" s="145">
        <f t="shared" ref="AR161:AR165" si="122">AP161-AQ161</f>
        <v>-7</v>
      </c>
    </row>
    <row r="162" spans="1:46" ht="12.75" customHeight="1" thickBot="1">
      <c r="A162" s="195">
        <f>IF(ISNA(MATCH(4,T130:T137,0)),, INDEX(A130:A137,MATCH(4,T130:T137,0)))</f>
        <v>38</v>
      </c>
      <c r="B162" s="196">
        <v>2</v>
      </c>
      <c r="C162" s="67" t="str">
        <f>IF(A162&gt;0,IF(VLOOKUP(A162,seznam!$A$2:$C$153,3)&gt;0,VLOOKUP(A162,seznam!$A$2:$C$153,3),"------"),"------")</f>
        <v>Štěchov</v>
      </c>
      <c r="D162" s="198">
        <f>I160</f>
        <v>1</v>
      </c>
      <c r="E162" s="198" t="str">
        <f>H160</f>
        <v>:</v>
      </c>
      <c r="F162" s="200">
        <f>G160</f>
        <v>3</v>
      </c>
      <c r="G162" s="204"/>
      <c r="H162" s="205"/>
      <c r="I162" s="206"/>
      <c r="J162" s="202">
        <f>AE161</f>
        <v>1</v>
      </c>
      <c r="K162" s="198" t="str">
        <f>AF161</f>
        <v>:</v>
      </c>
      <c r="L162" s="200">
        <f>AG161</f>
        <v>3</v>
      </c>
      <c r="M162" s="202">
        <f>AE164</f>
        <v>2</v>
      </c>
      <c r="N162" s="198" t="str">
        <f>AF164</f>
        <v>:</v>
      </c>
      <c r="O162" s="210">
        <f>AG164</f>
        <v>3</v>
      </c>
      <c r="P162" s="212">
        <f>D162+J162+M162</f>
        <v>4</v>
      </c>
      <c r="Q162" s="198" t="s">
        <v>7</v>
      </c>
      <c r="R162" s="200">
        <f>F162+L162+O162</f>
        <v>9</v>
      </c>
      <c r="S162" s="224">
        <f>IF(D162&gt;F162,2,IF(AND(D162&lt;F162,E162=":"),1,0))+IF(J162&gt;L162,2,IF(AND(J162&lt;L162,K162=":"),1,0))+IF(M162&gt;O162,2,IF(AND(M162&lt;O162,N162=":"),1,0))</f>
        <v>3</v>
      </c>
      <c r="T162" s="261">
        <v>32</v>
      </c>
      <c r="U162" s="254"/>
      <c r="V162" s="75">
        <v>3</v>
      </c>
      <c r="W162" s="5" t="str">
        <f>C167</f>
        <v>Prchal Jindřich</v>
      </c>
      <c r="X162" s="9" t="s">
        <v>10</v>
      </c>
      <c r="Y162" s="76" t="str">
        <f>C165</f>
        <v>Kovář Jakub</v>
      </c>
      <c r="Z162" s="70" t="str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>10</v>
      </c>
      <c r="AA162" s="71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>-5</v>
      </c>
      <c r="AB162" s="71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>9</v>
      </c>
      <c r="AC162" s="71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>-9</v>
      </c>
      <c r="AD162" s="181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>-7</v>
      </c>
      <c r="AE162" s="73">
        <f t="shared" si="120"/>
        <v>2</v>
      </c>
      <c r="AF162" s="13" t="s">
        <v>7</v>
      </c>
      <c r="AG162" s="12">
        <f t="shared" si="121"/>
        <v>3</v>
      </c>
      <c r="AH162" s="115"/>
      <c r="AJ162">
        <f>IF(ISBLANK(U166), A166,0)</f>
        <v>31</v>
      </c>
      <c r="AK162">
        <f>IF(ISBLANK(U164), A164,0)</f>
        <v>40</v>
      </c>
      <c r="AM162">
        <f>A162</f>
        <v>38</v>
      </c>
      <c r="AN162">
        <f>IF(ISBLANK(  T162),"",T162)</f>
        <v>32</v>
      </c>
      <c r="AO162" s="273">
        <f t="shared" ref="AO162" si="123">IF($S162=0,"", IF(COUNTIF($S$160:$S$166,$S162)&gt;1, "",  _xlfn.RANK.EQ($S162,$S$160:$S$166,0)+($AI$128-1)*8  +4))</f>
        <v>32</v>
      </c>
      <c r="AP162" s="100">
        <f>IF(OR(VALUE($AJ162)=0,VALUE($AK162)=0), "0",IF(LEN(Z162)&gt;0,IF(MID(Z162,1,1)&lt;&gt;"-",IF(MOD(ABS(Z162),100)&gt;9,MOD(ABS(Z162),100)+2,11),MOD(ABS(Z162),100)),0)+IF(LEN(AA162)&gt;0,IF(MID(AA162,1,1)&lt;&gt;"-",IF(MOD(ABS(AA162),100)&gt;9,MOD(ABS(AA162),100)+2,11),MOD(ABS(AA162),100)),0)+IF(LEN(AB162)&gt;0,IF(MID(AB162,1,1)&lt;&gt;"-",IF(MOD(ABS(AB162),100)&gt;9,MOD(ABS(AB162),100)+2,11),MOD(ABS(AB162),100)),0)+IF(LEN(AC162)&gt;0,IF(MID(AC162,1,1)&lt;&gt;"-",IF(MOD(ABS(AC162),100)&gt;9,MOD(ABS(AC162),100)+2,11),MOD(ABS(AC162),100)),0)+IF(LEN(AD162)&gt;0,IF(MID(AD162,1,1)&lt;&gt;"-",IF(MOD(ABS(AD162),100)&gt;9,MOD(ABS(AD162),100)+2,11),MOD(ABS(AD162),100)),0))</f>
        <v>44</v>
      </c>
      <c r="AQ162" s="99">
        <f t="shared" ref="AQ162:AQ165" si="124">IF(OR(VALUE($AJ162)=0,VALUE($AK162)=0), "0",IF(LEN(Z162)&gt;0,IF(MID(Z162,1,1)&lt;&gt;"-",MOD(Z162,100),IF(MOD(ABS(Z162),100)&gt;9,MOD(ABS(Z162),100)+2,11)),0)+IF(LEN(AA162)&gt;0,IF(MID(AA162,1,1)&lt;&gt;"-",MOD(AA162,100),IF(MOD(ABS(AA162),100)&gt;9,MOD(ABS(AA162),100)+2,11)),0)+IF(LEN(AB162)&gt;0,IF(MID(AB162,1,1)&lt;&gt;"-",MOD(AB162,100),IF(MOD(ABS(AB162),100)&gt;9,MOD(ABS(AB162),100)+2,11)),0)+IF(LEN(AC162)&gt;0,IF(MID(AC162,1,1)&lt;&gt;"-",MOD(AC162,100),IF(MOD(ABS(AC162),100)&gt;9,MOD(ABS(AC162),100)+2,11)),0)+IF(LEN(AD162)&gt;0,IF(MID(AD162,1,1)&lt;&gt;"-",MOD(AD162,100),IF(MOD(ABS(AD162),100)&gt;9,MOD(ABS(AD162),100)+2,11)),0))</f>
        <v>52</v>
      </c>
      <c r="AR162" s="145">
        <f t="shared" si="122"/>
        <v>-8</v>
      </c>
      <c r="AS162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-13</v>
      </c>
      <c r="AT162" t="str">
        <f>IF($A162&gt;0,IF(VLOOKUP($A162,seznam!$A$2:$C$153,2)&gt;0,VLOOKUP($A162,seznam!$A$2:$C$153,2),"------"),"------")</f>
        <v>Křelina Matěj</v>
      </c>
    </row>
    <row r="163" spans="1:46" ht="12.75" customHeight="1" thickBot="1">
      <c r="A163" s="195"/>
      <c r="B163" s="197"/>
      <c r="C163" s="74" t="str">
        <f>IF(A162&gt;0,IF(VLOOKUP(A162,seznam!$A$2:$C$153,2)&gt;0,VLOOKUP(A162,seznam!$A$2:$C$153,2),"------"),"------")</f>
        <v>Křelina Matěj</v>
      </c>
      <c r="D163" s="199"/>
      <c r="E163" s="199"/>
      <c r="F163" s="201"/>
      <c r="G163" s="207"/>
      <c r="H163" s="208"/>
      <c r="I163" s="209"/>
      <c r="J163" s="203"/>
      <c r="K163" s="199"/>
      <c r="L163" s="201"/>
      <c r="M163" s="203"/>
      <c r="N163" s="199"/>
      <c r="O163" s="211"/>
      <c r="P163" s="232"/>
      <c r="Q163" s="233"/>
      <c r="R163" s="234"/>
      <c r="S163" s="228"/>
      <c r="T163" s="259"/>
      <c r="U163" s="254"/>
      <c r="V163" s="75">
        <v>4</v>
      </c>
      <c r="W163" s="5" t="str">
        <f>C161</f>
        <v>Chloupek Jan</v>
      </c>
      <c r="X163" s="8" t="s">
        <v>10</v>
      </c>
      <c r="Y163" s="76" t="str">
        <f>C163</f>
        <v>Křelina Matěj</v>
      </c>
      <c r="Z163" s="83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>-4</v>
      </c>
      <c r="AA163" s="84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>9</v>
      </c>
      <c r="AB163" s="84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>9</v>
      </c>
      <c r="AC163" s="84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>6</v>
      </c>
      <c r="AD163" s="182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73">
        <f t="shared" si="120"/>
        <v>3</v>
      </c>
      <c r="AF163" s="13" t="s">
        <v>7</v>
      </c>
      <c r="AG163" s="12">
        <f t="shared" si="121"/>
        <v>1</v>
      </c>
      <c r="AH163" s="115"/>
      <c r="AJ163">
        <f>IF(ISBLANK(U160), A160,0)</f>
        <v>26</v>
      </c>
      <c r="AK163">
        <f>IF(ISBLANK(U162), A162,0)</f>
        <v>38</v>
      </c>
      <c r="AO163" s="274"/>
      <c r="AP163" s="100">
        <f t="shared" ref="AP163:AP165" si="125">IF(OR(VALUE($AJ163)=0,VALUE($AK163)=0), "0",IF(LEN(Z163)&gt;0,IF(MID(Z163,1,1)&lt;&gt;"-",IF(MOD(ABS(Z163),100)&gt;9,MOD(ABS(Z163),100)+2,11),MOD(ABS(Z163),100)),0)+IF(LEN(AA163)&gt;0,IF(MID(AA163,1,1)&lt;&gt;"-",IF(MOD(ABS(AA163),100)&gt;9,MOD(ABS(AA163),100)+2,11),MOD(ABS(AA163),100)),0)+IF(LEN(AB163)&gt;0,IF(MID(AB163,1,1)&lt;&gt;"-",IF(MOD(ABS(AB163),100)&gt;9,MOD(ABS(AB163),100)+2,11),MOD(ABS(AB163),100)),0)+IF(LEN(AC163)&gt;0,IF(MID(AC163,1,1)&lt;&gt;"-",IF(MOD(ABS(AC163),100)&gt;9,MOD(ABS(AC163),100)+2,11),MOD(ABS(AC163),100)),0)+IF(LEN(AD163)&gt;0,IF(MID(AD163,1,1)&lt;&gt;"-",IF(MOD(ABS(AD163),100)&gt;9,MOD(ABS(AD163),100)+2,11),MOD(ABS(AD163),100)),0))</f>
        <v>37</v>
      </c>
      <c r="AQ163" s="99">
        <f t="shared" si="124"/>
        <v>35</v>
      </c>
      <c r="AR163" s="145">
        <f t="shared" si="122"/>
        <v>2</v>
      </c>
    </row>
    <row r="164" spans="1:46" ht="12.75" customHeight="1" thickBot="1">
      <c r="A164" s="195">
        <f>IF(ISNA(MATCH(3,T140:T147,0)),, INDEX(A140:A147,MATCH(3,T140:T147,0)))</f>
        <v>40</v>
      </c>
      <c r="B164" s="196">
        <v>3</v>
      </c>
      <c r="C164" s="67" t="str">
        <f>IF(A164&gt;0,IF(VLOOKUP(A164,seznam!$A$2:$C$153,3)&gt;0,VLOOKUP(A164,seznam!$A$2:$C$153,3),"------"),"------")</f>
        <v>Bořitov</v>
      </c>
      <c r="D164" s="198">
        <f>L160</f>
        <v>3</v>
      </c>
      <c r="E164" s="198" t="str">
        <f>K160</f>
        <v>:</v>
      </c>
      <c r="F164" s="200">
        <f>J160</f>
        <v>1</v>
      </c>
      <c r="G164" s="202">
        <f>L162</f>
        <v>3</v>
      </c>
      <c r="H164" s="198" t="str">
        <f>K162</f>
        <v>:</v>
      </c>
      <c r="I164" s="200">
        <f>J162</f>
        <v>1</v>
      </c>
      <c r="J164" s="204"/>
      <c r="K164" s="205"/>
      <c r="L164" s="206"/>
      <c r="M164" s="202">
        <f>AG162</f>
        <v>3</v>
      </c>
      <c r="N164" s="198" t="str">
        <f>AF162</f>
        <v>:</v>
      </c>
      <c r="O164" s="210">
        <f>AE162</f>
        <v>2</v>
      </c>
      <c r="P164" s="212">
        <f>D164+G164+M164</f>
        <v>9</v>
      </c>
      <c r="Q164" s="198" t="s">
        <v>7</v>
      </c>
      <c r="R164" s="200">
        <f>F164+I164+O164</f>
        <v>4</v>
      </c>
      <c r="S164" s="224">
        <f>IF(D164&gt;F164,2,IF(AND(D164&lt;F164,E164=":"),1,0))+IF(G164&gt;I164,2,IF(AND(G164&lt;I164,H164=":"),1,0))+IF(M164&gt;O164,2,IF(AND(M164&lt;O164,N164=":"),1,0))</f>
        <v>6</v>
      </c>
      <c r="T164" s="258">
        <v>29</v>
      </c>
      <c r="U164" s="254"/>
      <c r="V164" s="75">
        <v>5</v>
      </c>
      <c r="W164" s="5" t="str">
        <f>C163</f>
        <v>Křelina Matěj</v>
      </c>
      <c r="X164" s="8" t="s">
        <v>10</v>
      </c>
      <c r="Y164" s="76" t="str">
        <f>C167</f>
        <v>Prchal Jindřich</v>
      </c>
      <c r="Z164" s="77" t="s">
        <v>228</v>
      </c>
      <c r="AA164" s="78" t="s">
        <v>223</v>
      </c>
      <c r="AB164" s="78" t="s">
        <v>200</v>
      </c>
      <c r="AC164" s="78" t="s">
        <v>225</v>
      </c>
      <c r="AD164" s="79" t="s">
        <v>218</v>
      </c>
      <c r="AE164" s="73">
        <f t="shared" si="120"/>
        <v>2</v>
      </c>
      <c r="AF164" s="13" t="s">
        <v>7</v>
      </c>
      <c r="AG164" s="12">
        <f t="shared" si="121"/>
        <v>3</v>
      </c>
      <c r="AH164" s="115"/>
      <c r="AJ164">
        <f>IF(ISBLANK(U162), A162,0)</f>
        <v>38</v>
      </c>
      <c r="AK164">
        <f>IF(ISBLANK(U166), A166,0)</f>
        <v>31</v>
      </c>
      <c r="AM164">
        <f>A164</f>
        <v>40</v>
      </c>
      <c r="AN164">
        <f>IF(ISBLANK(  T164),"",T164)</f>
        <v>29</v>
      </c>
      <c r="AO164" s="273">
        <f t="shared" ref="AO164" si="126">IF($S164=0,"", IF(COUNTIF($S$160:$S$166,$S164)&gt;1, "",  _xlfn.RANK.EQ($S164,$S$160:$S$166,0)+($AI$128-1)*8  +4))</f>
        <v>29</v>
      </c>
      <c r="AP164" s="100">
        <f t="shared" si="125"/>
        <v>44</v>
      </c>
      <c r="AQ164" s="99">
        <f t="shared" si="124"/>
        <v>48</v>
      </c>
      <c r="AR164" s="145">
        <f t="shared" si="122"/>
        <v>-4</v>
      </c>
      <c r="AS164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15</v>
      </c>
      <c r="AT164" t="str">
        <f>IF($A164&gt;0,IF(VLOOKUP($A164,seznam!$A$2:$C$153,2)&gt;0,VLOOKUP($A164,seznam!$A$2:$C$153,2),"------"),"------")</f>
        <v>Kovář Jakub</v>
      </c>
    </row>
    <row r="165" spans="1:46" ht="13.5" customHeight="1" thickBot="1">
      <c r="A165" s="195"/>
      <c r="B165" s="197"/>
      <c r="C165" s="74" t="str">
        <f>IF(A164&gt;0,IF(VLOOKUP(A164,seznam!$A$2:$C$153,2)&gt;0,VLOOKUP(A164,seznam!$A$2:$C$153,2),"------"),"------")</f>
        <v>Kovář Jakub</v>
      </c>
      <c r="D165" s="199"/>
      <c r="E165" s="199"/>
      <c r="F165" s="201"/>
      <c r="G165" s="203"/>
      <c r="H165" s="199"/>
      <c r="I165" s="201"/>
      <c r="J165" s="207"/>
      <c r="K165" s="208"/>
      <c r="L165" s="209"/>
      <c r="M165" s="203"/>
      <c r="N165" s="199"/>
      <c r="O165" s="211"/>
      <c r="P165" s="213"/>
      <c r="Q165" s="199"/>
      <c r="R165" s="201"/>
      <c r="S165" s="228"/>
      <c r="T165" s="259"/>
      <c r="U165" s="254"/>
      <c r="V165" s="81">
        <v>6</v>
      </c>
      <c r="W165" s="6" t="str">
        <f>C165</f>
        <v>Kovář Jakub</v>
      </c>
      <c r="X165" s="10" t="s">
        <v>10</v>
      </c>
      <c r="Y165" s="82" t="str">
        <f>C161</f>
        <v>Chloupek Jan</v>
      </c>
      <c r="Z165" s="83" t="s">
        <v>219</v>
      </c>
      <c r="AA165" s="84" t="s">
        <v>219</v>
      </c>
      <c r="AB165" s="84" t="s">
        <v>227</v>
      </c>
      <c r="AC165" s="84" t="s">
        <v>224</v>
      </c>
      <c r="AD165" s="85"/>
      <c r="AE165" s="125">
        <f t="shared" si="120"/>
        <v>3</v>
      </c>
      <c r="AF165" s="15" t="s">
        <v>7</v>
      </c>
      <c r="AG165" s="66">
        <f t="shared" si="121"/>
        <v>1</v>
      </c>
      <c r="AH165" s="115"/>
      <c r="AJ165">
        <f>IF(ISBLANK(U164), A164,0)</f>
        <v>40</v>
      </c>
      <c r="AK165">
        <f>IF(ISBLANK(U160), A160,0)</f>
        <v>26</v>
      </c>
      <c r="AO165" s="274"/>
      <c r="AP165" s="100">
        <f t="shared" si="125"/>
        <v>37</v>
      </c>
      <c r="AQ165" s="99">
        <f t="shared" si="124"/>
        <v>37</v>
      </c>
      <c r="AR165" s="145">
        <f t="shared" si="122"/>
        <v>0</v>
      </c>
    </row>
    <row r="166" spans="1:46" ht="12.75" customHeight="1">
      <c r="A166" s="195">
        <f>IF(ISNA(MATCH(4,T140:T147,0)),, INDEX(A140:A147,MATCH(4,T140:T147,0)))</f>
        <v>31</v>
      </c>
      <c r="B166" s="196">
        <v>4</v>
      </c>
      <c r="C166" s="67" t="str">
        <f>IF(A166&gt;0,IF(VLOOKUP(A166,seznam!$A$2:$C$153,3)&gt;0,VLOOKUP(A166,seznam!$A$2:$C$153,3),"------"),"------")</f>
        <v>Kunštát</v>
      </c>
      <c r="D166" s="198">
        <f>O160</f>
        <v>2</v>
      </c>
      <c r="E166" s="198" t="str">
        <f>N160</f>
        <v>:</v>
      </c>
      <c r="F166" s="200">
        <f>M160</f>
        <v>3</v>
      </c>
      <c r="G166" s="202">
        <f>O162</f>
        <v>3</v>
      </c>
      <c r="H166" s="198" t="str">
        <f>N162</f>
        <v>:</v>
      </c>
      <c r="I166" s="200">
        <f>M162</f>
        <v>2</v>
      </c>
      <c r="J166" s="202">
        <f>O164</f>
        <v>2</v>
      </c>
      <c r="K166" s="198" t="str">
        <f>N164</f>
        <v>:</v>
      </c>
      <c r="L166" s="200">
        <f>M164</f>
        <v>3</v>
      </c>
      <c r="M166" s="204"/>
      <c r="N166" s="205"/>
      <c r="O166" s="219"/>
      <c r="P166" s="212">
        <f>D166+G166+J166</f>
        <v>7</v>
      </c>
      <c r="Q166" s="198" t="s">
        <v>7</v>
      </c>
      <c r="R166" s="200">
        <f>F166+I166+L166</f>
        <v>8</v>
      </c>
      <c r="S166" s="224">
        <f>IF(D166&gt;F166,2,IF(AND(D166&lt;F166,E166=":"),1,0))+IF(G166&gt;I166,2,IF(AND(G166&lt;I166,H166=":"),1,0))+IF(J166&gt;L166,2,IF(AND(J166&lt;L166,K166=":"),1,0))</f>
        <v>4</v>
      </c>
      <c r="T166" s="226">
        <v>31</v>
      </c>
      <c r="U166" s="255"/>
      <c r="AH166" s="115"/>
      <c r="AM166">
        <f>A166</f>
        <v>31</v>
      </c>
      <c r="AN166">
        <f>IF(ISBLANK(  T166),"",T166)</f>
        <v>31</v>
      </c>
      <c r="AO166" s="273">
        <f t="shared" ref="AO166" si="127">IF($S166=0,"", IF(COUNTIF($S$160:$S$166,$S166)&gt;1, "",  _xlfn.RANK.EQ($S166,$S$160:$S$166,0)+($AI$128-1)*8  +4))</f>
        <v>31</v>
      </c>
      <c r="AP166" s="97"/>
      <c r="AR166" s="145"/>
      <c r="AS166" s="12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-4</v>
      </c>
      <c r="AT166" t="str">
        <f>IF($A166&gt;0,IF(VLOOKUP($A166,seznam!$A$2:$C$153,2)&gt;0,VLOOKUP($A166,seznam!$A$2:$C$153,2),"------"),"------")</f>
        <v>Prchal Jindřich</v>
      </c>
    </row>
    <row r="167" spans="1:46" ht="13.5" customHeight="1" thickBot="1">
      <c r="A167" s="214"/>
      <c r="B167" s="215"/>
      <c r="C167" s="88" t="str">
        <f>IF(A166&gt;0,IF(VLOOKUP(A166,seznam!$A$2:$C$153,2)&gt;0,VLOOKUP(A166,seznam!$A$2:$C$153,2),"------"),"------")</f>
        <v>Prchal Jindřich</v>
      </c>
      <c r="D167" s="216"/>
      <c r="E167" s="216"/>
      <c r="F167" s="217"/>
      <c r="G167" s="218"/>
      <c r="H167" s="216"/>
      <c r="I167" s="217"/>
      <c r="J167" s="218"/>
      <c r="K167" s="216"/>
      <c r="L167" s="217"/>
      <c r="M167" s="220"/>
      <c r="N167" s="221"/>
      <c r="O167" s="222"/>
      <c r="P167" s="223"/>
      <c r="Q167" s="216"/>
      <c r="R167" s="217"/>
      <c r="S167" s="225"/>
      <c r="T167" s="260"/>
      <c r="U167" s="255"/>
      <c r="AH167" s="115"/>
      <c r="AO167" s="274"/>
      <c r="AP167" s="97"/>
      <c r="AR167" s="145"/>
    </row>
    <row r="168" spans="1:46">
      <c r="AG168"/>
      <c r="AH168" s="115"/>
      <c r="AP168" s="97"/>
      <c r="AR168" s="145"/>
    </row>
    <row r="169" spans="1:46" ht="39.950000000000003" customHeight="1">
      <c r="B169" s="256" t="str">
        <f>CONCATENATE(Výsledky!$A$1," - ",Výsledky!$B$1,"  ",Výsledky!$C$1,"        ",Výsledky!$D$1, "                  DIVIZE  ",AI170)</f>
        <v>OBTM - Vysočany  26.11.2023                          DIVIZE  5</v>
      </c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7"/>
      <c r="Q169" s="257"/>
      <c r="R169" s="257"/>
      <c r="S169" s="257"/>
      <c r="T169" s="257"/>
      <c r="U169" s="257"/>
      <c r="V169" s="257"/>
      <c r="W169" s="257"/>
      <c r="X169" s="257"/>
      <c r="Y169" s="257"/>
      <c r="Z169" s="257"/>
      <c r="AA169" s="257"/>
      <c r="AB169" s="257"/>
      <c r="AC169" s="257"/>
      <c r="AD169" s="257"/>
      <c r="AE169" s="257"/>
      <c r="AF169" s="257"/>
      <c r="AG169" s="257"/>
      <c r="AH169" s="115"/>
      <c r="AO169"/>
      <c r="AP169" s="97"/>
      <c r="AR169" s="145"/>
    </row>
    <row r="170" spans="1:46" ht="13.5" thickBot="1">
      <c r="AH170" s="115"/>
      <c r="AI170">
        <v>5</v>
      </c>
      <c r="AP170" s="97"/>
      <c r="AR170" s="145"/>
    </row>
    <row r="171" spans="1:46" ht="13.5" thickBot="1">
      <c r="A171" s="91" t="s">
        <v>2</v>
      </c>
      <c r="B171" s="235" t="s">
        <v>18</v>
      </c>
      <c r="C171" s="236"/>
      <c r="D171" s="237">
        <v>1</v>
      </c>
      <c r="E171" s="238"/>
      <c r="F171" s="239"/>
      <c r="G171" s="240">
        <v>2</v>
      </c>
      <c r="H171" s="238"/>
      <c r="I171" s="239"/>
      <c r="J171" s="240">
        <v>3</v>
      </c>
      <c r="K171" s="238"/>
      <c r="L171" s="239"/>
      <c r="M171" s="240">
        <v>4</v>
      </c>
      <c r="N171" s="238"/>
      <c r="O171" s="241"/>
      <c r="P171" s="237" t="s">
        <v>4</v>
      </c>
      <c r="Q171" s="242"/>
      <c r="R171" s="243"/>
      <c r="S171" s="101" t="s">
        <v>5</v>
      </c>
      <c r="T171" s="92" t="s">
        <v>6</v>
      </c>
      <c r="AH171" s="115"/>
      <c r="AO171" s="45" t="s">
        <v>6</v>
      </c>
      <c r="AP171" s="97"/>
      <c r="AR171" s="145"/>
    </row>
    <row r="172" spans="1:46" ht="13.5" thickBot="1">
      <c r="A172" s="244">
        <v>28</v>
      </c>
      <c r="B172" s="245">
        <v>1</v>
      </c>
      <c r="C172" s="67" t="str">
        <f>IF(A172&gt;0,IF(VLOOKUP(A172,seznam!$A$2:$C$153,3)&gt;0,VLOOKUP(A172,seznam!$A$2:$C$153,3),"------"),"------")</f>
        <v>Blansko</v>
      </c>
      <c r="D172" s="246"/>
      <c r="E172" s="247"/>
      <c r="F172" s="248"/>
      <c r="G172" s="249">
        <f>AE175</f>
        <v>3</v>
      </c>
      <c r="H172" s="250" t="str">
        <f>AF175</f>
        <v>:</v>
      </c>
      <c r="I172" s="251">
        <f>AG175</f>
        <v>0</v>
      </c>
      <c r="J172" s="249">
        <f>AG177</f>
        <v>2</v>
      </c>
      <c r="K172" s="250" t="str">
        <f>AF177</f>
        <v>:</v>
      </c>
      <c r="L172" s="251">
        <f>AE177</f>
        <v>3</v>
      </c>
      <c r="M172" s="249">
        <f>AE172</f>
        <v>3</v>
      </c>
      <c r="N172" s="250" t="str">
        <f>AF172</f>
        <v>:</v>
      </c>
      <c r="O172" s="252">
        <f>AG172</f>
        <v>0</v>
      </c>
      <c r="P172" s="253">
        <f>G172+J172+M172</f>
        <v>8</v>
      </c>
      <c r="Q172" s="250" t="s">
        <v>7</v>
      </c>
      <c r="R172" s="251">
        <f>I172+L172+O172</f>
        <v>3</v>
      </c>
      <c r="S172" s="230">
        <f>IF(G172&gt;I172,2,IF(AND(G172&lt;I172,H172=":"),1,0))+IF(J172&gt;L172,2,IF(AND(J172&lt;L172,K172=":"),1,0))+IF(M172&gt;O172,2,IF(AND(M172&lt;O172,N172=":"),1,0))</f>
        <v>5</v>
      </c>
      <c r="T172" s="262">
        <v>2</v>
      </c>
      <c r="U172" s="254"/>
      <c r="V172" s="68">
        <v>1</v>
      </c>
      <c r="W172" s="4" t="str">
        <f>C173</f>
        <v>Kuchař Viktor</v>
      </c>
      <c r="X172" s="151" t="s">
        <v>10</v>
      </c>
      <c r="Y172" s="69" t="str">
        <f>C179</f>
        <v>Kuběna Adam</v>
      </c>
      <c r="Z172" s="70" t="s">
        <v>200</v>
      </c>
      <c r="AA172" s="71" t="s">
        <v>219</v>
      </c>
      <c r="AB172" s="71" t="s">
        <v>228</v>
      </c>
      <c r="AC172" s="71"/>
      <c r="AD172" s="72"/>
      <c r="AE172" s="73">
        <f t="shared" ref="AE172:AE177" si="128"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3</v>
      </c>
      <c r="AF172" s="152" t="s">
        <v>7</v>
      </c>
      <c r="AG172" s="12">
        <f t="shared" ref="AG172:AG177" si="129"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0</v>
      </c>
      <c r="AH172" s="115"/>
      <c r="AI172" t="str">
        <f>IF(OR( AND(A192=AJ172,A194=AK172 ),  AND(A194=AJ172,A192=AK172) ),"a",    IF(OR( AND(A202=AJ172,A204=AK172 ),  AND(A204=AJ172,A202=AK172) ),"b",  ""))</f>
        <v/>
      </c>
      <c r="AJ172">
        <f>IF(ISBLANK(U172), A172,0)</f>
        <v>28</v>
      </c>
      <c r="AK172">
        <f>IF(ISBLANK(U178), A178,0)</f>
        <v>113</v>
      </c>
      <c r="AO172" s="273">
        <f>IF($S172=0,"", IF(COUNTIF($S$172:$S$178,$S172)&gt;1, "",  _xlfn.RANK.EQ($S172,$S$172:$S$178,0)  ))</f>
        <v>2</v>
      </c>
      <c r="AP172" s="100">
        <f>IF(OR(VALUE($AJ172)=0,VALUE($AK172)=0), "0",IF(LEN(Z172)&gt;0,IF(MID(Z172,1,1)&lt;&gt;"-",IF(MOD(ABS(Z172),100)&gt;9,MOD(ABS(Z172),100)+2,11),MOD(ABS(Z172),100)),0)+IF(LEN(AA172)&gt;0,IF(MID(AA172,1,1)&lt;&gt;"-",IF(MOD(ABS(AA172),100)&gt;9,MOD(ABS(AA172),100)+2,11),MOD(ABS(AA172),100)),0)+IF(LEN(AB172)&gt;0,IF(MID(AB172,1,1)&lt;&gt;"-",IF(MOD(ABS(AB172),100)&gt;9,MOD(ABS(AB172),100)+2,11),MOD(ABS(AB172),100)),0)+IF(LEN(AC172)&gt;0,IF(MID(AC172,1,1)&lt;&gt;"-",IF(MOD(ABS(AC172),100)&gt;9,MOD(ABS(AC172),100)+2,11),MOD(ABS(AC172),100)),0)+IF(LEN(AD172)&gt;0,IF(MID(AD172,1,1)&lt;&gt;"-",IF(MOD(ABS(AD172),100)&gt;9,MOD(ABS(AD172),100)+2,11),MOD(ABS(AD172),100)),0))</f>
        <v>34</v>
      </c>
      <c r="AQ172" s="99">
        <f>IF(OR(VALUE($AJ172)=0,VALUE($AK172)=0), "0",IF(LEN(Z172)&gt;0,IF(MID(Z172,1,1)&lt;&gt;"-",MOD(Z172,100),IF(MOD(ABS(Z172),100)&gt;9,MOD(ABS(Z172),100)+2,11)),0)+IF(LEN(AA172)&gt;0,IF(MID(AA172,1,1)&lt;&gt;"-",MOD(AA172,100),IF(MOD(ABS(AA172),100)&gt;9,MOD(ABS(AA172),100)+2,11)),0)+IF(LEN(AB172)&gt;0,IF(MID(AB172,1,1)&lt;&gt;"-",MOD(AB172,100),IF(MOD(ABS(AB172),100)&gt;9,MOD(ABS(AB172),100)+2,11)),0)+IF(LEN(AC172)&gt;0,IF(MID(AC172,1,1)&lt;&gt;"-",MOD(AC172,100),IF(MOD(ABS(AC172),100)&gt;9,MOD(ABS(AC172),100)+2,11)),0)+IF(LEN(AD172)&gt;0,IF(MID(AD172,1,1)&lt;&gt;"-",MOD(AD172,100),IF(MOD(ABS(AD172),100)&gt;9,MOD(ABS(AD172),100)+2,11)),0))</f>
        <v>24</v>
      </c>
      <c r="AR172" s="145">
        <f>AP172-AQ172</f>
        <v>10</v>
      </c>
      <c r="AS172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26</v>
      </c>
      <c r="AT172" t="str">
        <f>IF($A172&gt;0,IF(VLOOKUP($A172,seznam!$A$2:$C$153,2)&gt;0,VLOOKUP($A172,seznam!$A$2:$C$153,2),"------"),"------")</f>
        <v>Kuchař Viktor</v>
      </c>
    </row>
    <row r="173" spans="1:46" ht="13.5" thickBot="1">
      <c r="A173" s="195"/>
      <c r="B173" s="197"/>
      <c r="C173" s="74" t="str">
        <f>IF(A172&gt;0,IF(VLOOKUP(A172,seznam!$A$2:$C$153,2)&gt;0,VLOOKUP(A172,seznam!$A$2:$C$153,2),"------"),"------")</f>
        <v>Kuchař Viktor</v>
      </c>
      <c r="D173" s="208"/>
      <c r="E173" s="208"/>
      <c r="F173" s="209"/>
      <c r="G173" s="203"/>
      <c r="H173" s="199"/>
      <c r="I173" s="201"/>
      <c r="J173" s="203"/>
      <c r="K173" s="199"/>
      <c r="L173" s="201"/>
      <c r="M173" s="203"/>
      <c r="N173" s="199"/>
      <c r="O173" s="211"/>
      <c r="P173" s="213"/>
      <c r="Q173" s="199"/>
      <c r="R173" s="201"/>
      <c r="S173" s="228"/>
      <c r="T173" s="259"/>
      <c r="U173" s="254"/>
      <c r="V173" s="75">
        <v>2</v>
      </c>
      <c r="W173" s="5" t="str">
        <f>C175</f>
        <v>Štaud Brian</v>
      </c>
      <c r="X173" s="153" t="s">
        <v>10</v>
      </c>
      <c r="Y173" s="76" t="str">
        <f>C177</f>
        <v>Přikrylová Adéla</v>
      </c>
      <c r="Z173" s="77" t="s">
        <v>221</v>
      </c>
      <c r="AA173" s="78" t="s">
        <v>217</v>
      </c>
      <c r="AB173" s="78" t="s">
        <v>227</v>
      </c>
      <c r="AC173" s="78" t="s">
        <v>223</v>
      </c>
      <c r="AD173" s="79"/>
      <c r="AE173" s="73">
        <f t="shared" si="128"/>
        <v>1</v>
      </c>
      <c r="AF173" s="154" t="s">
        <v>7</v>
      </c>
      <c r="AG173" s="12">
        <f t="shared" si="129"/>
        <v>3</v>
      </c>
      <c r="AH173" s="115"/>
      <c r="AI173" t="str">
        <f>IF(OR( AND(A192=AJ173,A194=AK173 ),  AND(A194=AJ173,A192=AK173) ),"a",    IF(OR( AND(A202=AJ173,A204=AK173 ),  AND(A204=AJ173,A202=AK173) ),"b",  ""))</f>
        <v/>
      </c>
      <c r="AJ173">
        <f>IF(ISBLANK(U174), A174,0)</f>
        <v>42</v>
      </c>
      <c r="AK173">
        <f>IF(ISBLANK(U176), A176,0)</f>
        <v>33</v>
      </c>
      <c r="AO173" s="274"/>
      <c r="AP173" s="100">
        <f>IF(OR(VALUE($AJ173)=0,VALUE($AK173)=0), "0",IF(LEN(Z173)&gt;0,IF(MID(Z173,1,1)&lt;&gt;"-",IF(MOD(ABS(Z173),100)&gt;9,MOD(ABS(Z173),100)+2,11),MOD(ABS(Z173),100)),0)+IF(LEN(AA173)&gt;0,IF(MID(AA173,1,1)&lt;&gt;"-",IF(MOD(ABS(AA173),100)&gt;9,MOD(ABS(AA173),100)+2,11),MOD(ABS(AA173),100)),0)+IF(LEN(AB173)&gt;0,IF(MID(AB173,1,1)&lt;&gt;"-",IF(MOD(ABS(AB173),100)&gt;9,MOD(ABS(AB173),100)+2,11),MOD(ABS(AB173),100)),0)+IF(LEN(AC173)&gt;0,IF(MID(AC173,1,1)&lt;&gt;"-",IF(MOD(ABS(AC173),100)&gt;9,MOD(ABS(AC173),100)+2,11),MOD(ABS(AC173),100)),0)+IF(LEN(AD173)&gt;0,IF(MID(AD173,1,1)&lt;&gt;"-",IF(MOD(ABS(AD173),100)&gt;9,MOD(ABS(AD173),100)+2,11),MOD(ABS(AD173),100)),0))</f>
        <v>28</v>
      </c>
      <c r="AQ173" s="99">
        <f>IF(OR(VALUE($AJ173)=0,VALUE($AK173)=0), "0",IF(LEN(Z173)&gt;0,IF(MID(Z173,1,1)&lt;&gt;"-",MOD(Z173,100),IF(MOD(ABS(Z173),100)&gt;9,MOD(ABS(Z173),100)+2,11)),0)+IF(LEN(AA173)&gt;0,IF(MID(AA173,1,1)&lt;&gt;"-",MOD(AA173,100),IF(MOD(ABS(AA173),100)&gt;9,MOD(ABS(AA173),100)+2,11)),0)+IF(LEN(AB173)&gt;0,IF(MID(AB173,1,1)&lt;&gt;"-",MOD(AB173,100),IF(MOD(ABS(AB173),100)&gt;9,MOD(ABS(AB173),100)+2,11)),0)+IF(LEN(AC173)&gt;0,IF(MID(AC173,1,1)&lt;&gt;"-",MOD(AC173,100),IF(MOD(ABS(AC173),100)&gt;9,MOD(ABS(AC173),100)+2,11)),0)+IF(LEN(AD173)&gt;0,IF(MID(AD173,1,1)&lt;&gt;"-",MOD(AD173,100),IF(MOD(ABS(AD173),100)&gt;9,MOD(ABS(AD173),100)+2,11)),0))</f>
        <v>40</v>
      </c>
      <c r="AR173" s="145">
        <f t="shared" ref="AR173:AR177" si="130">AP173-AQ173</f>
        <v>-12</v>
      </c>
    </row>
    <row r="174" spans="1:46" ht="13.5" thickBot="1">
      <c r="A174" s="195">
        <v>42</v>
      </c>
      <c r="B174" s="196">
        <v>2</v>
      </c>
      <c r="C174" s="67" t="str">
        <f>IF(A174&gt;0,IF(VLOOKUP(A174,seznam!$A$2:$C$153,3)&gt;0,VLOOKUP(A174,seznam!$A$2:$C$153,3),"------"),"------")</f>
        <v>Kunštát</v>
      </c>
      <c r="D174" s="198">
        <f>I172</f>
        <v>0</v>
      </c>
      <c r="E174" s="198" t="str">
        <f>H172</f>
        <v>:</v>
      </c>
      <c r="F174" s="200">
        <f>G172</f>
        <v>3</v>
      </c>
      <c r="G174" s="204"/>
      <c r="H174" s="205"/>
      <c r="I174" s="206"/>
      <c r="J174" s="202">
        <f>AE173</f>
        <v>1</v>
      </c>
      <c r="K174" s="198" t="str">
        <f>AF173</f>
        <v>:</v>
      </c>
      <c r="L174" s="200">
        <f>AG173</f>
        <v>3</v>
      </c>
      <c r="M174" s="202">
        <f>AE176</f>
        <v>1</v>
      </c>
      <c r="N174" s="198" t="str">
        <f>AF176</f>
        <v>:</v>
      </c>
      <c r="O174" s="210">
        <f>AG176</f>
        <v>3</v>
      </c>
      <c r="P174" s="212">
        <f>D174+J174+M174</f>
        <v>2</v>
      </c>
      <c r="Q174" s="198" t="s">
        <v>7</v>
      </c>
      <c r="R174" s="200">
        <f>F174+L174+O174</f>
        <v>9</v>
      </c>
      <c r="S174" s="224">
        <f>IF(D174&gt;F174,2,IF(AND(D174&lt;F174,E174=":"),1,0))+IF(J174&gt;L174,2,IF(AND(J174&lt;L174,K174=":"),1,0))+IF(M174&gt;O174,2,IF(AND(M174&lt;O174,N174=":"),1,0))</f>
        <v>3</v>
      </c>
      <c r="T174" s="261">
        <v>4</v>
      </c>
      <c r="U174" s="254"/>
      <c r="V174" s="75">
        <v>3</v>
      </c>
      <c r="W174" s="5" t="str">
        <f>C179</f>
        <v>Kuběna Adam</v>
      </c>
      <c r="X174" s="46" t="s">
        <v>10</v>
      </c>
      <c r="Y174" s="76" t="str">
        <f>C177</f>
        <v>Přikrylová Adéla</v>
      </c>
      <c r="Z174" s="77" t="s">
        <v>225</v>
      </c>
      <c r="AA174" s="78" t="s">
        <v>218</v>
      </c>
      <c r="AB174" s="78" t="s">
        <v>217</v>
      </c>
      <c r="AC174" s="78"/>
      <c r="AD174" s="79"/>
      <c r="AE174" s="73">
        <f t="shared" si="128"/>
        <v>0</v>
      </c>
      <c r="AF174" s="154" t="s">
        <v>7</v>
      </c>
      <c r="AG174" s="12">
        <f t="shared" si="129"/>
        <v>3</v>
      </c>
      <c r="AH174" s="115"/>
      <c r="AI174" t="str">
        <f>IF(OR( AND(A192=AJ174,A194=AK174 ),  AND(A194=AJ174,A192=AK174) ),"a",    IF(OR( AND(A202=AJ174,A204=AK174 ),  AND(A204=AJ174,A202=AK174) ),"b",  ""))</f>
        <v/>
      </c>
      <c r="AJ174">
        <f>IF(ISBLANK(U178), A178,0)</f>
        <v>113</v>
      </c>
      <c r="AK174">
        <f>IF(ISBLANK(U176), A176,0)</f>
        <v>33</v>
      </c>
      <c r="AO174" s="273">
        <f t="shared" ref="AO174" si="131">IF($S174=0,"", IF(COUNTIF($S$172:$S$178,$S174)&gt;1, "",  _xlfn.RANK.EQ($S174,$S$172:$S$178,0)  ))</f>
        <v>4</v>
      </c>
      <c r="AP174" s="100">
        <f>IF(OR(VALUE($AJ174)=0,VALUE($AK174)=0), "0",IF(LEN(Z174)&gt;0,IF(MID(Z174,1,1)&lt;&gt;"-",IF(MOD(ABS(Z174),100)&gt;9,MOD(ABS(Z174),100)+2,11),MOD(ABS(Z174),100)),0)+IF(LEN(AA174)&gt;0,IF(MID(AA174,1,1)&lt;&gt;"-",IF(MOD(ABS(AA174),100)&gt;9,MOD(ABS(AA174),100)+2,11),MOD(ABS(AA174),100)),0)+IF(LEN(AB174)&gt;0,IF(MID(AB174,1,1)&lt;&gt;"-",IF(MOD(ABS(AB174),100)&gt;9,MOD(ABS(AB174),100)+2,11),MOD(ABS(AB174),100)),0)+IF(LEN(AC174)&gt;0,IF(MID(AC174,1,1)&lt;&gt;"-",IF(MOD(ABS(AC174),100)&gt;9,MOD(ABS(AC174),100)+2,11),MOD(ABS(AC174),100)),0)+IF(LEN(AD174)&gt;0,IF(MID(AD174,1,1)&lt;&gt;"-",IF(MOD(ABS(AD174),100)&gt;9,MOD(ABS(AD174),100)+2,11),MOD(ABS(AD174),100)),0))</f>
        <v>20</v>
      </c>
      <c r="AQ174" s="99">
        <f t="shared" ref="AQ174:AQ177" si="132">IF(OR(VALUE($AJ174)=0,VALUE($AK174)=0), "0",IF(LEN(Z174)&gt;0,IF(MID(Z174,1,1)&lt;&gt;"-",MOD(Z174,100),IF(MOD(ABS(Z174),100)&gt;9,MOD(ABS(Z174),100)+2,11)),0)+IF(LEN(AA174)&gt;0,IF(MID(AA174,1,1)&lt;&gt;"-",MOD(AA174,100),IF(MOD(ABS(AA174),100)&gt;9,MOD(ABS(AA174),100)+2,11)),0)+IF(LEN(AB174)&gt;0,IF(MID(AB174,1,1)&lt;&gt;"-",MOD(AB174,100),IF(MOD(ABS(AB174),100)&gt;9,MOD(ABS(AB174),100)+2,11)),0)+IF(LEN(AC174)&gt;0,IF(MID(AC174,1,1)&lt;&gt;"-",MOD(AC174,100),IF(MOD(ABS(AC174),100)&gt;9,MOD(ABS(AC174),100)+2,11)),0)+IF(LEN(AD174)&gt;0,IF(MID(AD174,1,1)&lt;&gt;"-",MOD(AD174,100),IF(MOD(ABS(AD174),100)&gt;9,MOD(ABS(AD174),100)+2,11)),0))</f>
        <v>33</v>
      </c>
      <c r="AR174" s="145">
        <f t="shared" si="130"/>
        <v>-13</v>
      </c>
      <c r="AS174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-42</v>
      </c>
      <c r="AT174" t="str">
        <f>IF($A174&gt;0,IF(VLOOKUP($A174,seznam!$A$2:$C$153,2)&gt;0,VLOOKUP($A174,seznam!$A$2:$C$153,2),"------"),"------")</f>
        <v>Štaud Brian</v>
      </c>
    </row>
    <row r="175" spans="1:46" ht="13.5" thickBot="1">
      <c r="A175" s="195"/>
      <c r="B175" s="197"/>
      <c r="C175" s="74" t="str">
        <f>IF(A174&gt;0,IF(VLOOKUP(A174,seznam!$A$2:$C$153,2)&gt;0,VLOOKUP(A174,seznam!$A$2:$C$153,2),"------"),"------")</f>
        <v>Štaud Brian</v>
      </c>
      <c r="D175" s="199"/>
      <c r="E175" s="199"/>
      <c r="F175" s="201"/>
      <c r="G175" s="207"/>
      <c r="H175" s="208"/>
      <c r="I175" s="209"/>
      <c r="J175" s="203"/>
      <c r="K175" s="199"/>
      <c r="L175" s="201"/>
      <c r="M175" s="203"/>
      <c r="N175" s="199"/>
      <c r="O175" s="211"/>
      <c r="P175" s="232"/>
      <c r="Q175" s="233"/>
      <c r="R175" s="234"/>
      <c r="S175" s="228"/>
      <c r="T175" s="259"/>
      <c r="U175" s="254"/>
      <c r="V175" s="75">
        <v>4</v>
      </c>
      <c r="W175" s="5" t="str">
        <f>C173</f>
        <v>Kuchař Viktor</v>
      </c>
      <c r="X175" s="153" t="s">
        <v>10</v>
      </c>
      <c r="Y175" s="76" t="str">
        <f>C175</f>
        <v>Štaud Brian</v>
      </c>
      <c r="Z175" s="77" t="s">
        <v>224</v>
      </c>
      <c r="AA175" s="78" t="s">
        <v>220</v>
      </c>
      <c r="AB175" s="78" t="s">
        <v>201</v>
      </c>
      <c r="AC175" s="78"/>
      <c r="AD175" s="79"/>
      <c r="AE175" s="73">
        <f t="shared" si="128"/>
        <v>3</v>
      </c>
      <c r="AF175" s="154" t="s">
        <v>7</v>
      </c>
      <c r="AG175" s="12">
        <f t="shared" si="129"/>
        <v>0</v>
      </c>
      <c r="AH175" s="115"/>
      <c r="AI175" t="str">
        <f>IF(OR( AND(A192=AJ175,A194=AK175 ),  AND(A194=AJ175,A192=AK175) ),"a",    IF(OR( AND(A202=AJ175,A204=AK175 ),  AND(A204=AJ175,A202=AK175) ),"b",  ""))</f>
        <v/>
      </c>
      <c r="AJ175">
        <f>IF(ISBLANK(U172), A172,0)</f>
        <v>28</v>
      </c>
      <c r="AK175">
        <f>IF(ISBLANK(U174), A174,0)</f>
        <v>42</v>
      </c>
      <c r="AO175" s="274"/>
      <c r="AP175" s="100">
        <f t="shared" ref="AP175:AP177" si="133">IF(OR(VALUE($AJ175)=0,VALUE($AK175)=0), "0",IF(LEN(Z175)&gt;0,IF(MID(Z175,1,1)&lt;&gt;"-",IF(MOD(ABS(Z175),100)&gt;9,MOD(ABS(Z175),100)+2,11),MOD(ABS(Z175),100)),0)+IF(LEN(AA175)&gt;0,IF(MID(AA175,1,1)&lt;&gt;"-",IF(MOD(ABS(AA175),100)&gt;9,MOD(ABS(AA175),100)+2,11),MOD(ABS(AA175),100)),0)+IF(LEN(AB175)&gt;0,IF(MID(AB175,1,1)&lt;&gt;"-",IF(MOD(ABS(AB175),100)&gt;9,MOD(ABS(AB175),100)+2,11),MOD(ABS(AB175),100)),0)+IF(LEN(AC175)&gt;0,IF(MID(AC175,1,1)&lt;&gt;"-",IF(MOD(ABS(AC175),100)&gt;9,MOD(ABS(AC175),100)+2,11),MOD(ABS(AC175),100)),0)+IF(LEN(AD175)&gt;0,IF(MID(AD175,1,1)&lt;&gt;"-",IF(MOD(ABS(AD175),100)&gt;9,MOD(ABS(AD175),100)+2,11),MOD(ABS(AD175),100)),0))</f>
        <v>33</v>
      </c>
      <c r="AQ175" s="99">
        <f t="shared" si="132"/>
        <v>17</v>
      </c>
      <c r="AR175" s="145">
        <f t="shared" si="130"/>
        <v>16</v>
      </c>
    </row>
    <row r="176" spans="1:46" ht="13.5" thickBot="1">
      <c r="A176" s="195">
        <v>33</v>
      </c>
      <c r="B176" s="196">
        <v>3</v>
      </c>
      <c r="C176" s="67" t="str">
        <f>IF(A176&gt;0,IF(VLOOKUP(A176,seznam!$A$2:$C$153,3)&gt;0,VLOOKUP(A176,seznam!$A$2:$C$153,3),"------"),"------")</f>
        <v>Blansko</v>
      </c>
      <c r="D176" s="198">
        <f>L172</f>
        <v>3</v>
      </c>
      <c r="E176" s="198" t="str">
        <f>K172</f>
        <v>:</v>
      </c>
      <c r="F176" s="200">
        <f>J172</f>
        <v>2</v>
      </c>
      <c r="G176" s="202">
        <f>L174</f>
        <v>3</v>
      </c>
      <c r="H176" s="198" t="str">
        <f>K174</f>
        <v>:</v>
      </c>
      <c r="I176" s="200">
        <f>J174</f>
        <v>1</v>
      </c>
      <c r="J176" s="204"/>
      <c r="K176" s="205"/>
      <c r="L176" s="206"/>
      <c r="M176" s="202">
        <f>AG174</f>
        <v>3</v>
      </c>
      <c r="N176" s="198" t="str">
        <f>AF174</f>
        <v>:</v>
      </c>
      <c r="O176" s="210">
        <f>AE174</f>
        <v>0</v>
      </c>
      <c r="P176" s="212">
        <f>D176+G176+M176</f>
        <v>9</v>
      </c>
      <c r="Q176" s="198" t="s">
        <v>7</v>
      </c>
      <c r="R176" s="200">
        <f>F176+I176+O176</f>
        <v>3</v>
      </c>
      <c r="S176" s="224">
        <f>IF(D176&gt;F176,2,IF(AND(D176&lt;F176,E176=":"),1,0))+IF(G176&gt;I176,2,IF(AND(G176&lt;I176,H176=":"),1,0))+IF(M176&gt;O176,2,IF(AND(M176&lt;O176,N176=":"),1,0))</f>
        <v>6</v>
      </c>
      <c r="T176" s="261">
        <v>1</v>
      </c>
      <c r="U176" s="254"/>
      <c r="V176" s="75">
        <v>5</v>
      </c>
      <c r="W176" s="5" t="str">
        <f>C175</f>
        <v>Štaud Brian</v>
      </c>
      <c r="X176" s="153" t="s">
        <v>10</v>
      </c>
      <c r="Y176" s="76" t="str">
        <f>C179</f>
        <v>Kuběna Adam</v>
      </c>
      <c r="Z176" s="77" t="s">
        <v>225</v>
      </c>
      <c r="AA176" s="78" t="s">
        <v>228</v>
      </c>
      <c r="AB176" s="78" t="s">
        <v>226</v>
      </c>
      <c r="AC176" s="78" t="s">
        <v>218</v>
      </c>
      <c r="AD176" s="79"/>
      <c r="AE176" s="73">
        <f t="shared" si="128"/>
        <v>1</v>
      </c>
      <c r="AF176" s="154" t="s">
        <v>7</v>
      </c>
      <c r="AG176" s="12">
        <f t="shared" si="129"/>
        <v>3</v>
      </c>
      <c r="AH176" s="115"/>
      <c r="AI176" t="str">
        <f>IF(OR( AND(A192=AJ176,A194=AK176 ),  AND(A194=AJ176,A192=AK176) ),"a",    IF(OR( AND(A202=AJ176,A204=AK176 ),  AND(A204=AJ176,A202=AK176) ),"b",  ""))</f>
        <v>b</v>
      </c>
      <c r="AJ176">
        <f>IF(ISBLANK(U174), A174,0)</f>
        <v>42</v>
      </c>
      <c r="AK176">
        <f>IF(ISBLANK(U178), A178,0)</f>
        <v>113</v>
      </c>
      <c r="AO176" s="273">
        <f t="shared" ref="AO176" si="134">IF($S176=0,"", IF(COUNTIF($S$172:$S$178,$S176)&gt;1, "",  _xlfn.RANK.EQ($S176,$S$172:$S$178,0)  ))</f>
        <v>1</v>
      </c>
      <c r="AP176" s="100">
        <f t="shared" si="133"/>
        <v>29</v>
      </c>
      <c r="AQ176" s="99">
        <f t="shared" si="132"/>
        <v>43</v>
      </c>
      <c r="AR176" s="145">
        <f t="shared" si="130"/>
        <v>-14</v>
      </c>
      <c r="AS176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25</v>
      </c>
      <c r="AT176" t="str">
        <f>IF($A176&gt;0,IF(VLOOKUP($A176,seznam!$A$2:$C$153,2)&gt;0,VLOOKUP($A176,seznam!$A$2:$C$153,2),"------"),"------")</f>
        <v>Přikrylová Adéla</v>
      </c>
    </row>
    <row r="177" spans="1:46" ht="13.5" thickBot="1">
      <c r="A177" s="195"/>
      <c r="B177" s="197"/>
      <c r="C177" s="74" t="str">
        <f>IF(A176&gt;0,IF(VLOOKUP(A176,seznam!$A$2:$C$153,2)&gt;0,VLOOKUP(A176,seznam!$A$2:$C$153,2),"------"),"------")</f>
        <v>Přikrylová Adéla</v>
      </c>
      <c r="D177" s="199"/>
      <c r="E177" s="199"/>
      <c r="F177" s="201"/>
      <c r="G177" s="203"/>
      <c r="H177" s="199"/>
      <c r="I177" s="201"/>
      <c r="J177" s="207"/>
      <c r="K177" s="208"/>
      <c r="L177" s="209"/>
      <c r="M177" s="203"/>
      <c r="N177" s="199"/>
      <c r="O177" s="211"/>
      <c r="P177" s="213"/>
      <c r="Q177" s="199"/>
      <c r="R177" s="201"/>
      <c r="S177" s="228"/>
      <c r="T177" s="259"/>
      <c r="U177" s="254"/>
      <c r="V177" s="81">
        <v>6</v>
      </c>
      <c r="W177" s="6" t="str">
        <f>C177</f>
        <v>Přikrylová Adéla</v>
      </c>
      <c r="X177" s="155" t="s">
        <v>10</v>
      </c>
      <c r="Y177" s="82" t="str">
        <f>C173</f>
        <v>Kuchař Viktor</v>
      </c>
      <c r="Z177" s="83" t="s">
        <v>226</v>
      </c>
      <c r="AA177" s="84" t="s">
        <v>217</v>
      </c>
      <c r="AB177" s="84" t="s">
        <v>200</v>
      </c>
      <c r="AC177" s="84" t="s">
        <v>220</v>
      </c>
      <c r="AD177" s="85" t="s">
        <v>262</v>
      </c>
      <c r="AE177" s="125">
        <f t="shared" si="128"/>
        <v>3</v>
      </c>
      <c r="AF177" s="156" t="s">
        <v>7</v>
      </c>
      <c r="AG177" s="66">
        <f t="shared" si="129"/>
        <v>2</v>
      </c>
      <c r="AH177" s="115"/>
      <c r="AI177" t="str">
        <f>IF(OR( AND(A192=AJ177,A194=AK177 ),  AND(A194=AJ177,A192=AK177) ),"a",    IF(OR( AND(A202=AJ177,A204=AK177 ),  AND(A204=AJ177,A202=AK177) ),"b",  ""))</f>
        <v>a</v>
      </c>
      <c r="AJ177">
        <f>IF(ISBLANK(U176), A176,0)</f>
        <v>33</v>
      </c>
      <c r="AK177">
        <f>IF(ISBLANK(U172), A172,0)</f>
        <v>28</v>
      </c>
      <c r="AO177" s="274"/>
      <c r="AP177" s="100">
        <f t="shared" si="133"/>
        <v>45</v>
      </c>
      <c r="AQ177" s="99">
        <f t="shared" si="132"/>
        <v>45</v>
      </c>
      <c r="AR177" s="145">
        <f t="shared" si="130"/>
        <v>0</v>
      </c>
    </row>
    <row r="178" spans="1:46">
      <c r="A178" s="195">
        <v>113</v>
      </c>
      <c r="B178" s="196">
        <v>4</v>
      </c>
      <c r="C178" s="67" t="str">
        <f>IF(A178&gt;0,IF(VLOOKUP(A178,seznam!$A$2:$C$153,3)&gt;0,VLOOKUP(A178,seznam!$A$2:$C$153,3),"------"),"------")</f>
        <v>Vysočany</v>
      </c>
      <c r="D178" s="198">
        <f>O172</f>
        <v>0</v>
      </c>
      <c r="E178" s="198" t="str">
        <f>N172</f>
        <v>:</v>
      </c>
      <c r="F178" s="200">
        <f>M172</f>
        <v>3</v>
      </c>
      <c r="G178" s="202">
        <f>O174</f>
        <v>3</v>
      </c>
      <c r="H178" s="198" t="str">
        <f>N174</f>
        <v>:</v>
      </c>
      <c r="I178" s="200">
        <f>M174</f>
        <v>1</v>
      </c>
      <c r="J178" s="202">
        <f>O176</f>
        <v>0</v>
      </c>
      <c r="K178" s="198" t="str">
        <f>N176</f>
        <v>:</v>
      </c>
      <c r="L178" s="200">
        <f>M176</f>
        <v>3</v>
      </c>
      <c r="M178" s="204"/>
      <c r="N178" s="205"/>
      <c r="O178" s="219"/>
      <c r="P178" s="212">
        <f>D178+G178+J178</f>
        <v>3</v>
      </c>
      <c r="Q178" s="198" t="s">
        <v>7</v>
      </c>
      <c r="R178" s="200">
        <f>F178+I178+L178</f>
        <v>7</v>
      </c>
      <c r="S178" s="224">
        <f>IF(D178&gt;F178,2,IF(AND(D178&lt;F178,E178=":"),1,0))+IF(G178&gt;I178,2,IF(AND(G178&lt;I178,H178=":"),1,0))+IF(J178&gt;L178,2,IF(AND(J178&lt;L178,K178=":"),1,0))</f>
        <v>4</v>
      </c>
      <c r="T178" s="226">
        <v>3</v>
      </c>
      <c r="U178" s="255"/>
      <c r="AH178" s="115"/>
      <c r="AO178" s="273">
        <f t="shared" ref="AO178" si="135">IF($S178=0,"", IF(COUNTIF($S$172:$S$178,$S178)&gt;1, "",  _xlfn.RANK.EQ($S178,$S$172:$S$178,0)  ))</f>
        <v>3</v>
      </c>
      <c r="AP178" s="97"/>
      <c r="AR178" s="145"/>
      <c r="AS178" s="12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-9</v>
      </c>
      <c r="AT178" t="str">
        <f>IF($A178&gt;0,IF(VLOOKUP($A178,seznam!$A$2:$C$153,2)&gt;0,VLOOKUP($A178,seznam!$A$2:$C$153,2),"------"),"------")</f>
        <v>Kuběna Adam</v>
      </c>
    </row>
    <row r="179" spans="1:46" ht="13.5" thickBot="1">
      <c r="A179" s="214"/>
      <c r="B179" s="215"/>
      <c r="C179" s="88" t="str">
        <f>IF(A178&gt;0,IF(VLOOKUP(A178,seznam!$A$2:$C$153,2)&gt;0,VLOOKUP(A178,seznam!$A$2:$C$153,2),"------"),"------")</f>
        <v>Kuběna Adam</v>
      </c>
      <c r="D179" s="216"/>
      <c r="E179" s="216"/>
      <c r="F179" s="217"/>
      <c r="G179" s="218"/>
      <c r="H179" s="216"/>
      <c r="I179" s="217"/>
      <c r="J179" s="218"/>
      <c r="K179" s="216"/>
      <c r="L179" s="217"/>
      <c r="M179" s="220"/>
      <c r="N179" s="221"/>
      <c r="O179" s="222"/>
      <c r="P179" s="223"/>
      <c r="Q179" s="216"/>
      <c r="R179" s="217"/>
      <c r="S179" s="225"/>
      <c r="T179" s="260"/>
      <c r="U179" s="255"/>
      <c r="AH179" s="115"/>
      <c r="AO179" s="274"/>
      <c r="AP179" s="97"/>
      <c r="AR179" s="145"/>
    </row>
    <row r="180" spans="1:46" ht="13.5" thickBot="1">
      <c r="T180" s="136"/>
      <c r="AH180" s="115"/>
      <c r="AP180" s="97"/>
      <c r="AR180" s="145"/>
    </row>
    <row r="181" spans="1:46" ht="13.5" thickBot="1">
      <c r="A181" s="91" t="s">
        <v>2</v>
      </c>
      <c r="B181" s="235" t="s">
        <v>19</v>
      </c>
      <c r="C181" s="236"/>
      <c r="D181" s="237">
        <v>1</v>
      </c>
      <c r="E181" s="238"/>
      <c r="F181" s="239"/>
      <c r="G181" s="240">
        <v>2</v>
      </c>
      <c r="H181" s="238"/>
      <c r="I181" s="239"/>
      <c r="J181" s="240">
        <v>3</v>
      </c>
      <c r="K181" s="238"/>
      <c r="L181" s="239"/>
      <c r="M181" s="240">
        <v>4</v>
      </c>
      <c r="N181" s="238"/>
      <c r="O181" s="241"/>
      <c r="P181" s="237" t="s">
        <v>4</v>
      </c>
      <c r="Q181" s="242"/>
      <c r="R181" s="243"/>
      <c r="S181" s="101" t="s">
        <v>5</v>
      </c>
      <c r="T181" s="92" t="s">
        <v>6</v>
      </c>
      <c r="AH181" s="115"/>
      <c r="AO181" s="45" t="s">
        <v>6</v>
      </c>
      <c r="AP181" s="97"/>
      <c r="AR181" s="145"/>
    </row>
    <row r="182" spans="1:46" ht="13.5" thickBot="1">
      <c r="A182" s="244">
        <v>32</v>
      </c>
      <c r="B182" s="245">
        <v>1</v>
      </c>
      <c r="C182" s="67" t="str">
        <f>IF(A182&gt;0,IF(VLOOKUP(A182,seznam!$A$2:$C$153,3)&gt;0,VLOOKUP(A182,seznam!$A$2:$C$153,3),"------"),"------")</f>
        <v>Blansko</v>
      </c>
      <c r="D182" s="246"/>
      <c r="E182" s="247"/>
      <c r="F182" s="248"/>
      <c r="G182" s="249">
        <f>AE185</f>
        <v>2</v>
      </c>
      <c r="H182" s="250" t="str">
        <f>AF185</f>
        <v>:</v>
      </c>
      <c r="I182" s="251">
        <f>AG185</f>
        <v>3</v>
      </c>
      <c r="J182" s="249">
        <f>AG187</f>
        <v>3</v>
      </c>
      <c r="K182" s="250" t="str">
        <f>AF187</f>
        <v>:</v>
      </c>
      <c r="L182" s="251">
        <f>AE187</f>
        <v>0</v>
      </c>
      <c r="M182" s="249">
        <f>AE182</f>
        <v>3</v>
      </c>
      <c r="N182" s="250" t="str">
        <f>AF182</f>
        <v>:</v>
      </c>
      <c r="O182" s="252">
        <f>AG182</f>
        <v>1</v>
      </c>
      <c r="P182" s="253">
        <f>G182+J182+M182</f>
        <v>8</v>
      </c>
      <c r="Q182" s="250" t="s">
        <v>7</v>
      </c>
      <c r="R182" s="251">
        <f>I182+L182+O182</f>
        <v>4</v>
      </c>
      <c r="S182" s="230">
        <f>IF(G182&gt;I182,2,IF(AND(G182&lt;I182,H182=":"),1,0))+IF(J182&gt;L182,2,IF(AND(J182&lt;L182,K182=":"),1,0))+IF(M182&gt;O182,2,IF(AND(M182&lt;O182,N182=":"),1,0))</f>
        <v>5</v>
      </c>
      <c r="T182" s="262">
        <v>1</v>
      </c>
      <c r="U182" s="254"/>
      <c r="V182" s="68">
        <v>1</v>
      </c>
      <c r="W182" s="4" t="str">
        <f>C183</f>
        <v>Kyzlinková Michaela</v>
      </c>
      <c r="X182" s="151" t="s">
        <v>10</v>
      </c>
      <c r="Y182" s="69" t="str">
        <f>C189</f>
        <v>Přikryl Jan</v>
      </c>
      <c r="Z182" s="70" t="s">
        <v>220</v>
      </c>
      <c r="AA182" s="71" t="s">
        <v>225</v>
      </c>
      <c r="AB182" s="71" t="s">
        <v>256</v>
      </c>
      <c r="AC182" s="71" t="s">
        <v>224</v>
      </c>
      <c r="AD182" s="72"/>
      <c r="AE182" s="73">
        <f t="shared" ref="AE182:AE185" si="136">IF(OR(VALUE($AJ182)=0,VALUE($AK182)=0), "0",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)</f>
        <v>3</v>
      </c>
      <c r="AF182" s="152" t="s">
        <v>7</v>
      </c>
      <c r="AG182" s="12">
        <f t="shared" ref="AG182:AG185" si="1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1</v>
      </c>
      <c r="AH182" s="115"/>
      <c r="AI182" t="str">
        <f>IF(OR( AND(A196=AJ182,A198=AK182 ),  AND(A198=AJ182,A196=AK182) ),"a",    IF(OR( AND(A206=AJ182,A208=AK182 ),  AND(A208=AJ182,A206=AK182) ),"b",  ""))</f>
        <v/>
      </c>
      <c r="AJ182">
        <f>IF(ISBLANK(U182), A182,0)</f>
        <v>32</v>
      </c>
      <c r="AK182">
        <f>IF(ISBLANK(U188), A188,0)</f>
        <v>114</v>
      </c>
      <c r="AO182" s="273" t="str">
        <f>IF($S182=0,"", IF(COUNTIF($S$182:$S$188,$S182)&gt;1, "",  _xlfn.RANK.EQ($S182,$S$182:$S$188,0)  ))</f>
        <v/>
      </c>
      <c r="AP182" s="100">
        <f>IF(OR(VALUE($AJ182)=0,VALUE($AK182)=0), "0",IF(LEN(Z182)&gt;0,IF(MID(Z182,1,1)&lt;&gt;"-",IF(MOD(ABS(Z182),100)&gt;9,MOD(ABS(Z182),100)+2,11),MOD(ABS(Z182),100)),0)+IF(LEN(AA182)&gt;0,IF(MID(AA182,1,1)&lt;&gt;"-",IF(MOD(ABS(AA182),100)&gt;9,MOD(ABS(AA182),100)+2,11),MOD(ABS(AA182),100)),0)+IF(LEN(AB182)&gt;0,IF(MID(AB182,1,1)&lt;&gt;"-",IF(MOD(ABS(AB182),100)&gt;9,MOD(ABS(AB182),100)+2,11),MOD(ABS(AB182),100)),0)+IF(LEN(AC182)&gt;0,IF(MID(AC182,1,1)&lt;&gt;"-",IF(MOD(ABS(AC182),100)&gt;9,MOD(ABS(AC182),100)+2,11),MOD(ABS(AC182),100)),0)+IF(LEN(AD182)&gt;0,IF(MID(AD182,1,1)&lt;&gt;"-",IF(MOD(ABS(AD182),100)&gt;9,MOD(ABS(AD182),100)+2,11),MOD(ABS(AD182),100)),0))</f>
        <v>44</v>
      </c>
      <c r="AQ182" s="99">
        <f>IF(OR(VALUE($AJ182)=0,VALUE($AK182)=0), "0",IF(LEN(Z182)&gt;0,IF(MID(Z182,1,1)&lt;&gt;"-",MOD(Z182,100),IF(MOD(ABS(Z182),100)&gt;9,MOD(ABS(Z182),100)+2,11)),0)+IF(LEN(AA182)&gt;0,IF(MID(AA182,1,1)&lt;&gt;"-",MOD(AA182,100),IF(MOD(ABS(AA182),100)&gt;9,MOD(ABS(AA182),100)+2,11)),0)+IF(LEN(AB182)&gt;0,IF(MID(AB182,1,1)&lt;&gt;"-",MOD(AB182,100),IF(MOD(ABS(AB182),100)&gt;9,MOD(ABS(AB182),100)+2,11)),0)+IF(LEN(AC182)&gt;0,IF(MID(AC182,1,1)&lt;&gt;"-",MOD(AC182,100),IF(MOD(ABS(AC182),100)&gt;9,MOD(ABS(AC182),100)+2,11)),0)+IF(LEN(AD182)&gt;0,IF(MID(AD182,1,1)&lt;&gt;"-",MOD(AD182,100),IF(MOD(ABS(AD182),100)&gt;9,MOD(ABS(AD182),100)+2,11)),0))</f>
        <v>36</v>
      </c>
      <c r="AR182" s="145">
        <f>AP182-AQ182</f>
        <v>8</v>
      </c>
      <c r="AS182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25</v>
      </c>
      <c r="AT182" t="str">
        <f>IF($A182&gt;0,IF(VLOOKUP($A182,seznam!$A$2:$C$153,2)&gt;0,VLOOKUP($A182,seznam!$A$2:$C$153,2),"------"),"------")</f>
        <v>Kyzlinková Michaela</v>
      </c>
    </row>
    <row r="183" spans="1:46" ht="13.5" thickBot="1">
      <c r="A183" s="195"/>
      <c r="B183" s="197"/>
      <c r="C183" s="74" t="str">
        <f>IF(A182&gt;0,IF(VLOOKUP(A182,seznam!$A$2:$C$153,2)&gt;0,VLOOKUP(A182,seznam!$A$2:$C$153,2),"------"),"------")</f>
        <v>Kyzlinková Michaela</v>
      </c>
      <c r="D183" s="208"/>
      <c r="E183" s="208"/>
      <c r="F183" s="209"/>
      <c r="G183" s="203"/>
      <c r="H183" s="199"/>
      <c r="I183" s="201"/>
      <c r="J183" s="203"/>
      <c r="K183" s="199"/>
      <c r="L183" s="201"/>
      <c r="M183" s="203"/>
      <c r="N183" s="199"/>
      <c r="O183" s="211"/>
      <c r="P183" s="213"/>
      <c r="Q183" s="199"/>
      <c r="R183" s="201"/>
      <c r="S183" s="228"/>
      <c r="T183" s="259"/>
      <c r="U183" s="254"/>
      <c r="V183" s="75">
        <v>2</v>
      </c>
      <c r="W183" s="5" t="str">
        <f>C185</f>
        <v>Kuběna Matěj</v>
      </c>
      <c r="X183" s="153" t="s">
        <v>10</v>
      </c>
      <c r="Y183" s="76" t="str">
        <f>C187</f>
        <v>Křepelová Kamila</v>
      </c>
      <c r="Z183" s="77" t="s">
        <v>224</v>
      </c>
      <c r="AA183" s="78" t="s">
        <v>203</v>
      </c>
      <c r="AB183" s="78" t="s">
        <v>254</v>
      </c>
      <c r="AC183" s="78" t="s">
        <v>221</v>
      </c>
      <c r="AD183" s="79"/>
      <c r="AE183" s="73">
        <f t="shared" si="136"/>
        <v>3</v>
      </c>
      <c r="AF183" s="154" t="s">
        <v>7</v>
      </c>
      <c r="AG183" s="12">
        <f t="shared" si="137"/>
        <v>1</v>
      </c>
      <c r="AH183" s="115"/>
      <c r="AI183" t="str">
        <f>IF(OR( AND(A196=AJ183,A198=AK183 ),  AND(A198=AJ183,A196=AK183) ),"a",    IF(OR( AND(A206=AJ183,A208=AK183 ),  AND(A208=AJ183,A206=AK183) ),"b",  ""))</f>
        <v/>
      </c>
      <c r="AJ183">
        <f>IF(ISBLANK(U184), A184,0)</f>
        <v>112</v>
      </c>
      <c r="AK183">
        <f>IF(ISBLANK(U186), A186,0)</f>
        <v>41</v>
      </c>
      <c r="AO183" s="274"/>
      <c r="AP183" s="100">
        <f>IF(OR(VALUE($AJ183)=0,VALUE($AK183)=0), "0",IF(LEN(Z183)&gt;0,IF(MID(Z183,1,1)&lt;&gt;"-",IF(MOD(ABS(Z183),100)&gt;9,MOD(ABS(Z183),100)+2,11),MOD(ABS(Z183),100)),0)+IF(LEN(AA183)&gt;0,IF(MID(AA183,1,1)&lt;&gt;"-",IF(MOD(ABS(AA183),100)&gt;9,MOD(ABS(AA183),100)+2,11),MOD(ABS(AA183),100)),0)+IF(LEN(AB183)&gt;0,IF(MID(AB183,1,1)&lt;&gt;"-",IF(MOD(ABS(AB183),100)&gt;9,MOD(ABS(AB183),100)+2,11),MOD(ABS(AB183),100)),0)+IF(LEN(AC183)&gt;0,IF(MID(AC183,1,1)&lt;&gt;"-",IF(MOD(ABS(AC183),100)&gt;9,MOD(ABS(AC183),100)+2,11),MOD(ABS(AC183),100)),0)+IF(LEN(AD183)&gt;0,IF(MID(AD183,1,1)&lt;&gt;"-",IF(MOD(ABS(AD183),100)&gt;9,MOD(ABS(AD183),100)+2,11),MOD(ABS(AD183),100)),0))</f>
        <v>44</v>
      </c>
      <c r="AQ183" s="99">
        <f>IF(OR(VALUE($AJ183)=0,VALUE($AK183)=0), "0",IF(LEN(Z183)&gt;0,IF(MID(Z183,1,1)&lt;&gt;"-",MOD(Z183,100),IF(MOD(ABS(Z183),100)&gt;9,MOD(ABS(Z183),100)+2,11)),0)+IF(LEN(AA183)&gt;0,IF(MID(AA183,1,1)&lt;&gt;"-",MOD(AA183,100),IF(MOD(ABS(AA183),100)&gt;9,MOD(ABS(AA183),100)+2,11)),0)+IF(LEN(AB183)&gt;0,IF(MID(AB183,1,1)&lt;&gt;"-",MOD(AB183,100),IF(MOD(ABS(AB183),100)&gt;9,MOD(ABS(AB183),100)+2,11)),0)+IF(LEN(AC183)&gt;0,IF(MID(AC183,1,1)&lt;&gt;"-",MOD(AC183,100),IF(MOD(ABS(AC183),100)&gt;9,MOD(ABS(AC183),100)+2,11)),0)+IF(LEN(AD183)&gt;0,IF(MID(AD183,1,1)&lt;&gt;"-",MOD(AD183,100),IF(MOD(ABS(AD183),100)&gt;9,MOD(ABS(AD183),100)+2,11)),0))</f>
        <v>29</v>
      </c>
      <c r="AR183" s="145">
        <f t="shared" ref="AR183:AR187" si="138">AP183-AQ183</f>
        <v>15</v>
      </c>
    </row>
    <row r="184" spans="1:46" ht="13.5" thickBot="1">
      <c r="A184" s="195">
        <v>112</v>
      </c>
      <c r="B184" s="196">
        <v>2</v>
      </c>
      <c r="C184" s="67" t="str">
        <f>IF(A184&gt;0,IF(VLOOKUP(A184,seznam!$A$2:$C$153,3)&gt;0,VLOOKUP(A184,seznam!$A$2:$C$153,3),"------"),"------")</f>
        <v>Vysočany</v>
      </c>
      <c r="D184" s="198">
        <f>I182</f>
        <v>3</v>
      </c>
      <c r="E184" s="198" t="str">
        <f>H182</f>
        <v>:</v>
      </c>
      <c r="F184" s="200">
        <f>G182</f>
        <v>2</v>
      </c>
      <c r="G184" s="204"/>
      <c r="H184" s="205"/>
      <c r="I184" s="206"/>
      <c r="J184" s="202">
        <f>AE183</f>
        <v>3</v>
      </c>
      <c r="K184" s="198" t="str">
        <f>AF183</f>
        <v>:</v>
      </c>
      <c r="L184" s="200">
        <f>AG183</f>
        <v>1</v>
      </c>
      <c r="M184" s="202">
        <f>AE186</f>
        <v>2</v>
      </c>
      <c r="N184" s="198" t="str">
        <f>AF186</f>
        <v>:</v>
      </c>
      <c r="O184" s="210">
        <f>AG186</f>
        <v>3</v>
      </c>
      <c r="P184" s="212">
        <f>D184+J184+M184</f>
        <v>8</v>
      </c>
      <c r="Q184" s="198" t="s">
        <v>7</v>
      </c>
      <c r="R184" s="200">
        <f>F184+L184+O184</f>
        <v>6</v>
      </c>
      <c r="S184" s="224">
        <f>IF(D184&gt;F184,2,IF(AND(D184&lt;F184,E184=":"),1,0))+IF(J184&gt;L184,2,IF(AND(J184&lt;L184,K184=":"),1,0))+IF(M184&gt;O184,2,IF(AND(M184&lt;O184,N184=":"),1,0))</f>
        <v>5</v>
      </c>
      <c r="T184" s="261">
        <v>2</v>
      </c>
      <c r="U184" s="254"/>
      <c r="V184" s="75">
        <v>3</v>
      </c>
      <c r="W184" s="5" t="str">
        <f>C189</f>
        <v>Přikryl Jan</v>
      </c>
      <c r="X184" s="46" t="s">
        <v>10</v>
      </c>
      <c r="Y184" s="76" t="str">
        <f>C187</f>
        <v>Křepelová Kamila</v>
      </c>
      <c r="Z184" s="77" t="s">
        <v>220</v>
      </c>
      <c r="AA184" s="78" t="s">
        <v>201</v>
      </c>
      <c r="AB184" s="78" t="s">
        <v>222</v>
      </c>
      <c r="AC184" s="78" t="s">
        <v>219</v>
      </c>
      <c r="AD184" s="79"/>
      <c r="AE184" s="73">
        <f t="shared" si="136"/>
        <v>3</v>
      </c>
      <c r="AF184" s="154" t="s">
        <v>7</v>
      </c>
      <c r="AG184" s="12">
        <f t="shared" si="137"/>
        <v>1</v>
      </c>
      <c r="AH184" s="115"/>
      <c r="AI184" t="str">
        <f>IF(OR( AND(A196=AJ184,A198=AK184 ),  AND(A198=AJ184,A196=AK184) ),"a",    IF(OR( AND(A206=AJ184,A208=AK184 ),  AND(A208=AJ184,A206=AK184) ),"b",  ""))</f>
        <v>b</v>
      </c>
      <c r="AJ184">
        <f>IF(ISBLANK(U188), A188,0)</f>
        <v>114</v>
      </c>
      <c r="AK184">
        <f>IF(ISBLANK(U186), A186,0)</f>
        <v>41</v>
      </c>
      <c r="AO184" s="273" t="str">
        <f t="shared" ref="AO184" si="139">IF($S184=0,"", IF(COUNTIF($S$182:$S$188,$S184)&gt;1, "",  _xlfn.RANK.EQ($S184,$S$182:$S$188,0)  ))</f>
        <v/>
      </c>
      <c r="AP184" s="100">
        <f>IF(OR(VALUE($AJ184)=0,VALUE($AK184)=0), "0",IF(LEN(Z184)&gt;0,IF(MID(Z184,1,1)&lt;&gt;"-",IF(MOD(ABS(Z184),100)&gt;9,MOD(ABS(Z184),100)+2,11),MOD(ABS(Z184),100)),0)+IF(LEN(AA184)&gt;0,IF(MID(AA184,1,1)&lt;&gt;"-",IF(MOD(ABS(AA184),100)&gt;9,MOD(ABS(AA184),100)+2,11),MOD(ABS(AA184),100)),0)+IF(LEN(AB184)&gt;0,IF(MID(AB184,1,1)&lt;&gt;"-",IF(MOD(ABS(AB184),100)&gt;9,MOD(ABS(AB184),100)+2,11),MOD(ABS(AB184),100)),0)+IF(LEN(AC184)&gt;0,IF(MID(AC184,1,1)&lt;&gt;"-",IF(MOD(ABS(AC184),100)&gt;9,MOD(ABS(AC184),100)+2,11),MOD(ABS(AC184),100)),0)+IF(LEN(AD184)&gt;0,IF(MID(AD184,1,1)&lt;&gt;"-",IF(MOD(ABS(AD184),100)&gt;9,MOD(ABS(AD184),100)+2,11),MOD(ABS(AD184),100)),0))</f>
        <v>41</v>
      </c>
      <c r="AQ184" s="99">
        <f t="shared" ref="AQ184:AQ185" si="140">IF(OR(VALUE($AJ184)=0,VALUE($AK184)=0), "0",IF(LEN(Z184)&gt;0,IF(MID(Z184,1,1)&lt;&gt;"-",MOD(Z184,100),IF(MOD(ABS(Z184),100)&gt;9,MOD(ABS(Z184),100)+2,11)),0)+IF(LEN(AA184)&gt;0,IF(MID(AA184,1,1)&lt;&gt;"-",MOD(AA184,100),IF(MOD(ABS(AA184),100)&gt;9,MOD(ABS(AA184),100)+2,11)),0)+IF(LEN(AB184)&gt;0,IF(MID(AB184,1,1)&lt;&gt;"-",MOD(AB184,100),IF(MOD(ABS(AB184),100)&gt;9,MOD(ABS(AB184),100)+2,11)),0)+IF(LEN(AC184)&gt;0,IF(MID(AC184,1,1)&lt;&gt;"-",MOD(AC184,100),IF(MOD(ABS(AC184),100)&gt;9,MOD(ABS(AC184),100)+2,11)),0)+IF(LEN(AD184)&gt;0,IF(MID(AD184,1,1)&lt;&gt;"-",MOD(AD184,100),IF(MOD(ABS(AD184),100)&gt;9,MOD(ABS(AD184),100)+2,11)),0))</f>
        <v>29</v>
      </c>
      <c r="AR184" s="145">
        <f t="shared" si="138"/>
        <v>12</v>
      </c>
      <c r="AS184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9</v>
      </c>
      <c r="AT184" t="str">
        <f>IF($A184&gt;0,IF(VLOOKUP($A184,seznam!$A$2:$C$153,2)&gt;0,VLOOKUP($A184,seznam!$A$2:$C$153,2),"------"),"------")</f>
        <v>Kuběna Matěj</v>
      </c>
    </row>
    <row r="185" spans="1:46" ht="13.5" thickBot="1">
      <c r="A185" s="195"/>
      <c r="B185" s="197"/>
      <c r="C185" s="74" t="str">
        <f>IF(A184&gt;0,IF(VLOOKUP(A184,seznam!$A$2:$C$153,2)&gt;0,VLOOKUP(A184,seznam!$A$2:$C$153,2),"------"),"------")</f>
        <v>Kuběna Matěj</v>
      </c>
      <c r="D185" s="199"/>
      <c r="E185" s="199"/>
      <c r="F185" s="201"/>
      <c r="G185" s="207"/>
      <c r="H185" s="208"/>
      <c r="I185" s="209"/>
      <c r="J185" s="203"/>
      <c r="K185" s="199"/>
      <c r="L185" s="201"/>
      <c r="M185" s="203"/>
      <c r="N185" s="199"/>
      <c r="O185" s="211"/>
      <c r="P185" s="232"/>
      <c r="Q185" s="233"/>
      <c r="R185" s="234"/>
      <c r="S185" s="228"/>
      <c r="T185" s="259"/>
      <c r="U185" s="254"/>
      <c r="V185" s="75">
        <v>4</v>
      </c>
      <c r="W185" s="5" t="str">
        <f>C183</f>
        <v>Kyzlinková Michaela</v>
      </c>
      <c r="X185" s="153" t="s">
        <v>10</v>
      </c>
      <c r="Y185" s="76" t="str">
        <f>C185</f>
        <v>Kuběna Matěj</v>
      </c>
      <c r="Z185" s="77" t="s">
        <v>258</v>
      </c>
      <c r="AA185" s="78" t="s">
        <v>254</v>
      </c>
      <c r="AB185" s="78" t="s">
        <v>256</v>
      </c>
      <c r="AC185" s="78" t="s">
        <v>201</v>
      </c>
      <c r="AD185" s="79" t="s">
        <v>222</v>
      </c>
      <c r="AE185" s="73">
        <f t="shared" si="136"/>
        <v>2</v>
      </c>
      <c r="AF185" s="154" t="s">
        <v>7</v>
      </c>
      <c r="AG185" s="12">
        <f t="shared" si="137"/>
        <v>3</v>
      </c>
      <c r="AH185" s="115"/>
      <c r="AI185" t="str">
        <f>IF(OR( AND(A196=AJ185,A198=AK185 ),  AND(A198=AJ185,A196=AK185) ),"a",    IF(OR( AND(A206=AJ185,A208=AK185 ),  AND(A208=AJ185,A206=AK185) ),"b",  ""))</f>
        <v>a</v>
      </c>
      <c r="AJ185">
        <f>IF(ISBLANK(U182), A182,0)</f>
        <v>32</v>
      </c>
      <c r="AK185">
        <f>IF(ISBLANK(U184), A184,0)</f>
        <v>112</v>
      </c>
      <c r="AO185" s="274"/>
      <c r="AP185" s="100">
        <f t="shared" ref="AP185" si="141">IF(OR(VALUE($AJ185)=0,VALUE($AK185)=0), "0",IF(LEN(Z185)&gt;0,IF(MID(Z185,1,1)&lt;&gt;"-",IF(MOD(ABS(Z185),100)&gt;9,MOD(ABS(Z185),100)+2,11),MOD(ABS(Z185),100)),0)+IF(LEN(AA185)&gt;0,IF(MID(AA185,1,1)&lt;&gt;"-",IF(MOD(ABS(AA185),100)&gt;9,MOD(ABS(AA185),100)+2,11),MOD(ABS(AA185),100)),0)+IF(LEN(AB185)&gt;0,IF(MID(AB185,1,1)&lt;&gt;"-",IF(MOD(ABS(AB185),100)&gt;9,MOD(ABS(AB185),100)+2,11),MOD(ABS(AB185),100)),0)+IF(LEN(AC185)&gt;0,IF(MID(AC185,1,1)&lt;&gt;"-",IF(MOD(ABS(AC185),100)&gt;9,MOD(ABS(AC185),100)+2,11),MOD(ABS(AC185),100)),0)+IF(LEN(AD185)&gt;0,IF(MID(AD185,1,1)&lt;&gt;"-",IF(MOD(ABS(AD185),100)&gt;9,MOD(ABS(AD185),100)+2,11),MOD(ABS(AD185),100)),0))</f>
        <v>57</v>
      </c>
      <c r="AQ185" s="99">
        <f t="shared" si="140"/>
        <v>54</v>
      </c>
      <c r="AR185" s="145">
        <f t="shared" si="138"/>
        <v>3</v>
      </c>
    </row>
    <row r="186" spans="1:46" ht="13.5" thickBot="1">
      <c r="A186" s="195">
        <v>41</v>
      </c>
      <c r="B186" s="196">
        <v>3</v>
      </c>
      <c r="C186" s="67" t="str">
        <f>IF(A186&gt;0,IF(VLOOKUP(A186,seznam!$A$2:$C$153,3)&gt;0,VLOOKUP(A186,seznam!$A$2:$C$153,3),"------"),"------")</f>
        <v>Zbraslavec</v>
      </c>
      <c r="D186" s="198">
        <f>L182</f>
        <v>0</v>
      </c>
      <c r="E186" s="198" t="str">
        <f>K182</f>
        <v>:</v>
      </c>
      <c r="F186" s="200">
        <f>J182</f>
        <v>3</v>
      </c>
      <c r="G186" s="202">
        <f>L184</f>
        <v>1</v>
      </c>
      <c r="H186" s="198" t="str">
        <f>K184</f>
        <v>:</v>
      </c>
      <c r="I186" s="200">
        <f>J184</f>
        <v>3</v>
      </c>
      <c r="J186" s="204"/>
      <c r="K186" s="205"/>
      <c r="L186" s="206"/>
      <c r="M186" s="202">
        <f>AG184</f>
        <v>1</v>
      </c>
      <c r="N186" s="198" t="str">
        <f>AF184</f>
        <v>:</v>
      </c>
      <c r="O186" s="210">
        <f>AE184</f>
        <v>3</v>
      </c>
      <c r="P186" s="212">
        <f>D186+G186+M186</f>
        <v>2</v>
      </c>
      <c r="Q186" s="198" t="s">
        <v>7</v>
      </c>
      <c r="R186" s="200">
        <f>F186+I186+O186</f>
        <v>9</v>
      </c>
      <c r="S186" s="224">
        <f>IF(D186&gt;F186,2,IF(AND(D186&lt;F186,E186=":"),1,0))+IF(G186&gt;I186,2,IF(AND(G186&lt;I186,H186=":"),1,0))+IF(M186&gt;O186,2,IF(AND(M186&lt;O186,N186=":"),1,0))</f>
        <v>3</v>
      </c>
      <c r="T186" s="261">
        <v>4</v>
      </c>
      <c r="U186" s="254"/>
      <c r="V186" s="75">
        <v>5</v>
      </c>
      <c r="W186" s="5" t="str">
        <f>C185</f>
        <v>Kuběna Matěj</v>
      </c>
      <c r="X186" s="153" t="s">
        <v>10</v>
      </c>
      <c r="Y186" s="76" t="str">
        <f>C189</f>
        <v>Přikryl Jan</v>
      </c>
      <c r="Z186" s="77" t="s">
        <v>201</v>
      </c>
      <c r="AA186" s="78" t="s">
        <v>219</v>
      </c>
      <c r="AB186" s="78" t="s">
        <v>217</v>
      </c>
      <c r="AC186" s="78" t="s">
        <v>217</v>
      </c>
      <c r="AD186" s="79" t="s">
        <v>222</v>
      </c>
      <c r="AE186" s="73">
        <f>IF(OR(VALUE($AJ186)=0,VALUE($AK186)=0), "0",IF(AND(LEN(Z186)&gt;0,MID(Z186,1,1)&lt;&gt;"-"),"1","0")+IF(AND(LEN(AA186)&gt;0,MID(AA186,1,1)&lt;&gt;"-"),"1","0")+IF(AND(LEN(AB186)&gt;0,MID(AB186,1,1)&lt;&gt;"-"),"1","0")+IF(AND(LEN(AC186)&gt;0,MID(AC186,1,1)&lt;&gt;"-"),"1","0")+IF(AND(LEN(AD186)&gt;0,MID(AD186,1,1)&lt;&gt;"-"),"1","0"))</f>
        <v>2</v>
      </c>
      <c r="AF186" s="154" t="s">
        <v>7</v>
      </c>
      <c r="AG186" s="12">
        <f>IF(OR(VALUE($AJ186)=0,VALUE($AK186)=0), "0",IF(AND(LEN(Z186)&gt;0,MID(Z186,1,1)="-"),"1","0")+IF(AND(LEN(AA186)&gt;0,MID(AA186,1,1)="-"),"1","0")+IF(AND(LEN(AB186)&gt;0,MID(AB186,1,1)="-"),"1","0")+IF(AND(LEN(AC186)&gt;0,MID(AC186,1,1)="-"),"1","0")+IF(AND(LEN(AD186)&gt;0,MID(AD186,1,1)="-"),"1","0"))</f>
        <v>3</v>
      </c>
      <c r="AH186" s="115"/>
      <c r="AI186" t="str">
        <f>IF(OR( AND(A196=AJ186,A198=AK186 ),  AND(A198=AJ186,A196=AK186) ),"a",    IF(OR( AND(A206=AJ186,A208=AK186 ),  AND(A208=AJ186,A206=AK186) ),"b",  ""))</f>
        <v/>
      </c>
      <c r="AJ186">
        <f>IF(ISBLANK(U184), A184,0)</f>
        <v>112</v>
      </c>
      <c r="AK186">
        <f>IF(ISBLANK(U188), A188,0)</f>
        <v>114</v>
      </c>
      <c r="AO186" s="273">
        <f t="shared" ref="AO186" si="142">IF($S186=0,"", IF(COUNTIF($S$182:$S$188,$S186)&gt;1, "",  _xlfn.RANK.EQ($S186,$S$182:$S$188,0)  ))</f>
        <v>4</v>
      </c>
      <c r="AP186" s="100">
        <f>IF(OR(VALUE($AJ186)=0,VALUE($AK186)=0), "0",IF(LEN(Z186)&gt;0,IF(MID(Z186,1,1)&lt;&gt;"-",IF(MOD(ABS(Z186),100)&gt;9,MOD(ABS(Z186),100)+2,11),MOD(ABS(Z186),100)),0)+IF(LEN(AA186)&gt;0,IF(MID(AA186,1,1)&lt;&gt;"-",IF(MOD(ABS(AA186),100)&gt;9,MOD(ABS(AA186),100)+2,11),MOD(ABS(AA186),100)),0)+IF(LEN(AB186)&gt;0,IF(MID(AB186,1,1)&lt;&gt;"-",IF(MOD(ABS(AB186),100)&gt;9,MOD(ABS(AB186),100)+2,11),MOD(ABS(AB186),100)),0)+IF(LEN(AC186)&gt;0,IF(MID(AC186,1,1)&lt;&gt;"-",IF(MOD(ABS(AC186),100)&gt;9,MOD(ABS(AC186),100)+2,11),MOD(ABS(AC186),100)),0)+IF(LEN(AD186)&gt;0,IF(MID(AD186,1,1)&lt;&gt;"-",IF(MOD(ABS(AD186),100)&gt;9,MOD(ABS(AD186),100)+2,11),MOD(ABS(AD186),100)),0))</f>
        <v>42</v>
      </c>
      <c r="AQ186" s="99">
        <f>IF(OR(VALUE($AJ186)=0,VALUE($AK186)=0), "0",IF(LEN(Z186)&gt;0,IF(MID(Z186,1,1)&lt;&gt;"-",MOD(Z186,100),IF(MOD(ABS(Z186),100)&gt;9,MOD(ABS(Z186),100)+2,11)),0)+IF(LEN(AA186)&gt;0,IF(MID(AA186,1,1)&lt;&gt;"-",MOD(AA186,100),IF(MOD(ABS(AA186),100)&gt;9,MOD(ABS(AA186),100)+2,11)),0)+IF(LEN(AB186)&gt;0,IF(MID(AB186,1,1)&lt;&gt;"-",MOD(AB186,100),IF(MOD(ABS(AB186),100)&gt;9,MOD(ABS(AB186),100)+2,11)),0)+IF(LEN(AC186)&gt;0,IF(MID(AC186,1,1)&lt;&gt;"-",MOD(AC186,100),IF(MOD(ABS(AC186),100)&gt;9,MOD(ABS(AC186),100)+2,11)),0)+IF(LEN(AD186)&gt;0,IF(MID(AD186,1,1)&lt;&gt;"-",MOD(AD186,100),IF(MOD(ABS(AD186),100)&gt;9,MOD(ABS(AD186),100)+2,11)),0))</f>
        <v>45</v>
      </c>
      <c r="AR186" s="145">
        <f t="shared" si="138"/>
        <v>-3</v>
      </c>
      <c r="AS186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-41</v>
      </c>
      <c r="AT186" t="str">
        <f>IF($A186&gt;0,IF(VLOOKUP($A186,seznam!$A$2:$C$153,2)&gt;0,VLOOKUP($A186,seznam!$A$2:$C$153,2),"------"),"------")</f>
        <v>Křepelová Kamila</v>
      </c>
    </row>
    <row r="187" spans="1:46" ht="13.5" thickBot="1">
      <c r="A187" s="195"/>
      <c r="B187" s="197"/>
      <c r="C187" s="74" t="str">
        <f>IF(A186&gt;0,IF(VLOOKUP(A186,seznam!$A$2:$C$153,2)&gt;0,VLOOKUP(A186,seznam!$A$2:$C$153,2),"------"),"------")</f>
        <v>Křepelová Kamila</v>
      </c>
      <c r="D187" s="199"/>
      <c r="E187" s="199"/>
      <c r="F187" s="201"/>
      <c r="G187" s="203"/>
      <c r="H187" s="199"/>
      <c r="I187" s="201"/>
      <c r="J187" s="207"/>
      <c r="K187" s="208"/>
      <c r="L187" s="209"/>
      <c r="M187" s="203"/>
      <c r="N187" s="199"/>
      <c r="O187" s="211"/>
      <c r="P187" s="213"/>
      <c r="Q187" s="199"/>
      <c r="R187" s="201"/>
      <c r="S187" s="228"/>
      <c r="T187" s="259"/>
      <c r="U187" s="254"/>
      <c r="V187" s="81">
        <v>6</v>
      </c>
      <c r="W187" s="6" t="str">
        <f>C187</f>
        <v>Křepelová Kamila</v>
      </c>
      <c r="X187" s="155" t="s">
        <v>10</v>
      </c>
      <c r="Y187" s="82" t="str">
        <f>C183</f>
        <v>Kyzlinková Michaela</v>
      </c>
      <c r="Z187" s="83" t="s">
        <v>222</v>
      </c>
      <c r="AA187" s="84" t="s">
        <v>218</v>
      </c>
      <c r="AB187" s="84" t="s">
        <v>217</v>
      </c>
      <c r="AC187" s="84"/>
      <c r="AD187" s="85"/>
      <c r="AE187" s="125">
        <f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0</v>
      </c>
      <c r="AF187" s="156" t="s">
        <v>7</v>
      </c>
      <c r="AG187" s="66">
        <f>IF(OR(VALUE($AJ187)=0,VALUE($AK187)=0), "0",IF(AND(LEN(Z187)&gt;0,MID(Z187,1,1)="-"),"1","0")+IF(AND(LEN(AA187)&gt;0,MID(AA187,1,1)="-"),"1","0")+IF(AND(LEN(AB187)&gt;0,MID(AB187,1,1)="-"),"1","0")+IF(AND(LEN(AC187)&gt;0,MID(AC187,1,1)="-"),"1","0")+IF(AND(LEN(AD187)&gt;0,MID(AD187,1,1)="-"),"1","0"))</f>
        <v>3</v>
      </c>
      <c r="AH187" s="115"/>
      <c r="AI187" t="str">
        <f>IF(OR( AND(A196=AJ187,A198=AK187 ),  AND(A198=AJ187,A196=AK187) ),"a",    IF(OR( AND(A206=AJ187,A208=AK187 ),  AND(A208=AJ187,A206=AK187) ),"b",  ""))</f>
        <v/>
      </c>
      <c r="AJ187">
        <f>IF(ISBLANK(U186), A186,0)</f>
        <v>41</v>
      </c>
      <c r="AK187">
        <f>IF(ISBLANK(U182), A182,0)</f>
        <v>32</v>
      </c>
      <c r="AO187" s="274"/>
      <c r="AP187" s="100">
        <f>IF(OR(VALUE($AJ187)=0,VALUE($AK187)=0), "0",IF(LEN(Z187)&gt;0,IF(MID(Z187,1,1)&lt;&gt;"-",IF(MOD(ABS(Z187),100)&gt;9,MOD(ABS(Z187),100)+2,11),MOD(ABS(Z187),100)),0)+IF(LEN(AA187)&gt;0,IF(MID(AA187,1,1)&lt;&gt;"-",IF(MOD(ABS(AA187),100)&gt;9,MOD(ABS(AA187),100)+2,11),MOD(ABS(AA187),100)),0)+IF(LEN(AB187)&gt;0,IF(MID(AB187,1,1)&lt;&gt;"-",IF(MOD(ABS(AB187),100)&gt;9,MOD(ABS(AB187),100)+2,11),MOD(ABS(AB187),100)),0)+IF(LEN(AC187)&gt;0,IF(MID(AC187,1,1)&lt;&gt;"-",IF(MOD(ABS(AC187),100)&gt;9,MOD(ABS(AC187),100)+2,11),MOD(ABS(AC187),100)),0)+IF(LEN(AD187)&gt;0,IF(MID(AD187,1,1)&lt;&gt;"-",IF(MOD(ABS(AD187),100)&gt;9,MOD(ABS(AD187),100)+2,11),MOD(ABS(AD187),100)),0))</f>
        <v>19</v>
      </c>
      <c r="AQ187" s="99">
        <f>IF(OR(VALUE($AJ187)=0,VALUE($AK187)=0), "0",IF(LEN(Z187)&gt;0,IF(MID(Z187,1,1)&lt;&gt;"-",MOD(Z187,100),IF(MOD(ABS(Z187),100)&gt;9,MOD(ABS(Z187),100)+2,11)),0)+IF(LEN(AA187)&gt;0,IF(MID(AA187,1,1)&lt;&gt;"-",MOD(AA187,100),IF(MOD(ABS(AA187),100)&gt;9,MOD(ABS(AA187),100)+2,11)),0)+IF(LEN(AB187)&gt;0,IF(MID(AB187,1,1)&lt;&gt;"-",MOD(AB187,100),IF(MOD(ABS(AB187),100)&gt;9,MOD(ABS(AB187),100)+2,11)),0)+IF(LEN(AC187)&gt;0,IF(MID(AC187,1,1)&lt;&gt;"-",MOD(AC187,100),IF(MOD(ABS(AC187),100)&gt;9,MOD(ABS(AC187),100)+2,11)),0)+IF(LEN(AD187)&gt;0,IF(MID(AD187,1,1)&lt;&gt;"-",MOD(AD187,100),IF(MOD(ABS(AD187),100)&gt;9,MOD(ABS(AD187),100)+2,11)),0))</f>
        <v>33</v>
      </c>
      <c r="AR187" s="145">
        <f t="shared" si="138"/>
        <v>-14</v>
      </c>
    </row>
    <row r="188" spans="1:46">
      <c r="A188" s="195">
        <v>114</v>
      </c>
      <c r="B188" s="196">
        <v>4</v>
      </c>
      <c r="C188" s="67" t="str">
        <f>IF(A188&gt;0,IF(VLOOKUP(A188,seznam!$A$2:$C$153,3)&gt;0,VLOOKUP(A188,seznam!$A$2:$C$153,3),"------"),"------")</f>
        <v>Blansko</v>
      </c>
      <c r="D188" s="198">
        <f>O182</f>
        <v>1</v>
      </c>
      <c r="E188" s="198" t="str">
        <f>N182</f>
        <v>:</v>
      </c>
      <c r="F188" s="200">
        <f>M182</f>
        <v>3</v>
      </c>
      <c r="G188" s="202">
        <f>O184</f>
        <v>3</v>
      </c>
      <c r="H188" s="198" t="str">
        <f>N184</f>
        <v>:</v>
      </c>
      <c r="I188" s="200">
        <f>M184</f>
        <v>2</v>
      </c>
      <c r="J188" s="202">
        <f>O186</f>
        <v>3</v>
      </c>
      <c r="K188" s="198" t="str">
        <f>N186</f>
        <v>:</v>
      </c>
      <c r="L188" s="200">
        <f>M186</f>
        <v>1</v>
      </c>
      <c r="M188" s="204"/>
      <c r="N188" s="205"/>
      <c r="O188" s="219"/>
      <c r="P188" s="212">
        <f>D188+G188+J188</f>
        <v>7</v>
      </c>
      <c r="Q188" s="198" t="s">
        <v>7</v>
      </c>
      <c r="R188" s="200">
        <f>F188+I188+L188</f>
        <v>6</v>
      </c>
      <c r="S188" s="224">
        <f>IF(D188&gt;F188,2,IF(AND(D188&lt;F188,E188=":"),1,0))+IF(G188&gt;I188,2,IF(AND(G188&lt;I188,H188=":"),1,0))+IF(J188&gt;L188,2,IF(AND(J188&lt;L188,K188=":"),1,0))</f>
        <v>5</v>
      </c>
      <c r="T188" s="226">
        <v>3</v>
      </c>
      <c r="U188" s="255"/>
      <c r="AH188" s="115"/>
      <c r="AO188" s="273" t="str">
        <f t="shared" ref="AO188" si="143">IF($S188=0,"", IF(COUNTIF($S$182:$S$188,$S188)&gt;1, "",  _xlfn.RANK.EQ($S188,$S$182:$S$188,0)  ))</f>
        <v/>
      </c>
      <c r="AP188" s="97"/>
      <c r="AR188" s="145"/>
      <c r="AS188" s="12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7</v>
      </c>
      <c r="AT188" t="str">
        <f>IF($A188&gt;0,IF(VLOOKUP($A188,seznam!$A$2:$C$153,2)&gt;0,VLOOKUP($A188,seznam!$A$2:$C$153,2),"------"),"------")</f>
        <v>Přikryl Jan</v>
      </c>
    </row>
    <row r="189" spans="1:46" ht="13.5" thickBot="1">
      <c r="A189" s="214"/>
      <c r="B189" s="215"/>
      <c r="C189" s="88" t="str">
        <f>IF(A188&gt;0,IF(VLOOKUP(A188,seznam!$A$2:$C$153,2)&gt;0,VLOOKUP(A188,seznam!$A$2:$C$153,2),"------"),"------")</f>
        <v>Přikryl Jan</v>
      </c>
      <c r="D189" s="216"/>
      <c r="E189" s="216"/>
      <c r="F189" s="217"/>
      <c r="G189" s="218"/>
      <c r="H189" s="216"/>
      <c r="I189" s="217"/>
      <c r="J189" s="218"/>
      <c r="K189" s="216"/>
      <c r="L189" s="217"/>
      <c r="M189" s="220"/>
      <c r="N189" s="221"/>
      <c r="O189" s="222"/>
      <c r="P189" s="223"/>
      <c r="Q189" s="216"/>
      <c r="R189" s="217"/>
      <c r="S189" s="225"/>
      <c r="T189" s="260"/>
      <c r="U189" s="255"/>
      <c r="AH189" s="115"/>
      <c r="AO189" s="274"/>
      <c r="AP189" s="97"/>
      <c r="AR189" s="145"/>
    </row>
    <row r="190" spans="1:46" ht="13.5" thickBot="1">
      <c r="T190" s="136"/>
      <c r="AH190" s="115"/>
      <c r="AP190" s="97"/>
      <c r="AR190" s="145"/>
    </row>
    <row r="191" spans="1:46" ht="13.5" thickBot="1">
      <c r="A191" s="91" t="s">
        <v>2</v>
      </c>
      <c r="B191" s="235" t="s">
        <v>35</v>
      </c>
      <c r="C191" s="236"/>
      <c r="D191" s="237">
        <v>1</v>
      </c>
      <c r="E191" s="238"/>
      <c r="F191" s="239"/>
      <c r="G191" s="240">
        <v>2</v>
      </c>
      <c r="H191" s="238"/>
      <c r="I191" s="239"/>
      <c r="J191" s="240">
        <v>3</v>
      </c>
      <c r="K191" s="238"/>
      <c r="L191" s="239"/>
      <c r="M191" s="240">
        <v>4</v>
      </c>
      <c r="N191" s="238"/>
      <c r="O191" s="241"/>
      <c r="P191" s="237" t="s">
        <v>4</v>
      </c>
      <c r="Q191" s="242"/>
      <c r="R191" s="243"/>
      <c r="S191" s="101" t="s">
        <v>5</v>
      </c>
      <c r="T191" s="92" t="s">
        <v>6</v>
      </c>
      <c r="AH191" s="115"/>
      <c r="AO191" s="45" t="s">
        <v>6</v>
      </c>
      <c r="AP191" s="97"/>
      <c r="AR191" s="145"/>
    </row>
    <row r="192" spans="1:46" ht="12.75" customHeight="1" thickBot="1">
      <c r="A192" s="244">
        <f>IF(ISNA(MATCH(1,T172:T179,0)),, INDEX(A172:A179,MATCH(1,T172:T179,0)))</f>
        <v>33</v>
      </c>
      <c r="B192" s="245">
        <v>1</v>
      </c>
      <c r="C192" s="67" t="str">
        <f>IF(A192&gt;0,IF(VLOOKUP(A192,seznam!$A$2:$C$153,3)&gt;0,VLOOKUP(A192,seznam!$A$2:$C$153,3),"------"),"------")</f>
        <v>Blansko</v>
      </c>
      <c r="D192" s="246"/>
      <c r="E192" s="247"/>
      <c r="F192" s="248"/>
      <c r="G192" s="249">
        <f>AE195</f>
        <v>3</v>
      </c>
      <c r="H192" s="250" t="str">
        <f>AF195</f>
        <v>:</v>
      </c>
      <c r="I192" s="251">
        <f>AG195</f>
        <v>2</v>
      </c>
      <c r="J192" s="249">
        <f>AG197</f>
        <v>3</v>
      </c>
      <c r="K192" s="250" t="str">
        <f>AF197</f>
        <v>:</v>
      </c>
      <c r="L192" s="251">
        <f>AE197</f>
        <v>0</v>
      </c>
      <c r="M192" s="249">
        <f>AE192</f>
        <v>3</v>
      </c>
      <c r="N192" s="250" t="str">
        <f>AF192</f>
        <v>:</v>
      </c>
      <c r="O192" s="252">
        <f>AG192</f>
        <v>1</v>
      </c>
      <c r="P192" s="253">
        <f>G192+J192+M192</f>
        <v>9</v>
      </c>
      <c r="Q192" s="250" t="s">
        <v>7</v>
      </c>
      <c r="R192" s="251">
        <f>I192+L192+O192</f>
        <v>3</v>
      </c>
      <c r="S192" s="230">
        <f>IF(G192&gt;I192,2,IF(AND(G192&lt;I192,H192=":"),1,0))+IF(J192&gt;L192,2,IF(AND(J192&lt;L192,K192=":"),1,0))+IF(M192&gt;O192,2,IF(AND(M192&lt;O192,N192=":"),1,0))</f>
        <v>6</v>
      </c>
      <c r="T192" s="262">
        <v>33</v>
      </c>
      <c r="U192" s="254"/>
      <c r="V192" s="68">
        <v>1</v>
      </c>
      <c r="W192" s="4" t="str">
        <f>C193</f>
        <v>Přikrylová Adéla</v>
      </c>
      <c r="X192" s="151" t="s">
        <v>10</v>
      </c>
      <c r="Y192" s="69" t="str">
        <f>C199</f>
        <v>Kuběna Matěj</v>
      </c>
      <c r="Z192" s="70" t="s">
        <v>218</v>
      </c>
      <c r="AA192" s="71" t="s">
        <v>221</v>
      </c>
      <c r="AB192" s="71" t="s">
        <v>261</v>
      </c>
      <c r="AC192" s="71" t="s">
        <v>201</v>
      </c>
      <c r="AD192" s="72"/>
      <c r="AE192" s="73">
        <f t="shared" ref="AE192:AE197" si="144">IF(OR(VALUE($AJ192)=0,VALUE($AK192)=0), "0",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)</f>
        <v>3</v>
      </c>
      <c r="AF192" s="152" t="s">
        <v>7</v>
      </c>
      <c r="AG192" s="12">
        <f t="shared" ref="AG192:AG197" si="145">IF(OR(VALUE($AJ192)=0,VALUE($AK192)=0), "0",IF(AND(LEN(Z192)&gt;0,MID(Z192,1,1)="-"),"1","0")+IF(AND(LEN(AA192)&gt;0,MID(AA192,1,1)="-"),"1","0")+IF(AND(LEN(AB192)&gt;0,MID(AB192,1,1)="-"),"1","0")+IF(AND(LEN(AC192)&gt;0,MID(AC192,1,1)="-"),"1","0")+IF(AND(LEN(AD192)&gt;0,MID(AD192,1,1)="-"),"1","0"))</f>
        <v>1</v>
      </c>
      <c r="AH192" s="115"/>
      <c r="AJ192">
        <f>IF(ISBLANK(U192), A192,0)</f>
        <v>33</v>
      </c>
      <c r="AK192">
        <f>IF(ISBLANK(U198), A198,0)</f>
        <v>112</v>
      </c>
      <c r="AM192">
        <f>A192</f>
        <v>33</v>
      </c>
      <c r="AN192">
        <f>IF(ISBLANK(  T192),"",T192)</f>
        <v>33</v>
      </c>
      <c r="AO192" s="194">
        <f>IF($S192=0,"", IF(COUNTIF($S$192:$S$198,$S192)&gt;1, "",  _xlfn.RANK.EQ($S192,$S$192:$S$198,0)+($AI$170-1)*8  ))</f>
        <v>33</v>
      </c>
      <c r="AP192" s="100">
        <f>IF(OR(VALUE($AJ192)=0,VALUE($AK192)=0), "0",IF(LEN(Z192)&gt;0,IF(MID(Z192,1,1)&lt;&gt;"-",IF(MOD(ABS(Z192),100)&gt;9,MOD(ABS(Z192),100)+2,11),MOD(ABS(Z192),100)),0)+IF(LEN(AA192)&gt;0,IF(MID(AA192,1,1)&lt;&gt;"-",IF(MOD(ABS(AA192),100)&gt;9,MOD(ABS(AA192),100)+2,11),MOD(ABS(AA192),100)),0)+IF(LEN(AB192)&gt;0,IF(MID(AB192,1,1)&lt;&gt;"-",IF(MOD(ABS(AB192),100)&gt;9,MOD(ABS(AB192),100)+2,11),MOD(ABS(AB192),100)),0)+IF(LEN(AC192)&gt;0,IF(MID(AC192,1,1)&lt;&gt;"-",IF(MOD(ABS(AC192),100)&gt;9,MOD(ABS(AC192),100)+2,11),MOD(ABS(AC192),100)),0)+IF(LEN(AD192)&gt;0,IF(MID(AD192,1,1)&lt;&gt;"-",IF(MOD(ABS(AD192),100)&gt;9,MOD(ABS(AD192),100)+2,11),MOD(ABS(AD192),100)),0))</f>
        <v>42</v>
      </c>
      <c r="AQ192" s="99">
        <f>IF(OR(VALUE($AJ192)=0,VALUE($AK192)=0), "0",IF(LEN(Z192)&gt;0,IF(MID(Z192,1,1)&lt;&gt;"-",MOD(Z192,100),IF(MOD(ABS(Z192),100)&gt;9,MOD(ABS(Z192),100)+2,11)),0)+IF(LEN(AA192)&gt;0,IF(MID(AA192,1,1)&lt;&gt;"-",MOD(AA192,100),IF(MOD(ABS(AA192),100)&gt;9,MOD(ABS(AA192),100)+2,11)),0)+IF(LEN(AB192)&gt;0,IF(MID(AB192,1,1)&lt;&gt;"-",MOD(AB192,100),IF(MOD(ABS(AB192),100)&gt;9,MOD(ABS(AB192),100)+2,11)),0)+IF(LEN(AC192)&gt;0,IF(MID(AC192,1,1)&lt;&gt;"-",MOD(AC192,100),IF(MOD(ABS(AC192),100)&gt;9,MOD(ABS(AC192),100)+2,11)),0)+IF(LEN(AD192)&gt;0,IF(MID(AD192,1,1)&lt;&gt;"-",MOD(AD192,100),IF(MOD(ABS(AD192),100)&gt;9,MOD(ABS(AD192),100)+2,11)),0))</f>
        <v>34</v>
      </c>
      <c r="AR192" s="145">
        <f>AP192-AQ192</f>
        <v>8</v>
      </c>
      <c r="AS192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19</v>
      </c>
      <c r="AT192" t="str">
        <f>IF($A192&gt;0,IF(VLOOKUP($A192,seznam!$A$2:$C$153,2)&gt;0,VLOOKUP($A192,seznam!$A$2:$C$153,2),"------"),"------")</f>
        <v>Přikrylová Adéla</v>
      </c>
    </row>
    <row r="193" spans="1:46" ht="12.75" customHeight="1" thickBot="1">
      <c r="A193" s="195"/>
      <c r="B193" s="197"/>
      <c r="C193" s="74" t="str">
        <f>IF(A192&gt;0,IF(VLOOKUP(A192,seznam!$A$2:$C$153,2)&gt;0,VLOOKUP(A192,seznam!$A$2:$C$153,2),"------"),"------")</f>
        <v>Přikrylová Adéla</v>
      </c>
      <c r="D193" s="208"/>
      <c r="E193" s="208"/>
      <c r="F193" s="209"/>
      <c r="G193" s="203"/>
      <c r="H193" s="199"/>
      <c r="I193" s="201"/>
      <c r="J193" s="203"/>
      <c r="K193" s="199"/>
      <c r="L193" s="201"/>
      <c r="M193" s="203"/>
      <c r="N193" s="199"/>
      <c r="O193" s="211"/>
      <c r="P193" s="213"/>
      <c r="Q193" s="199"/>
      <c r="R193" s="201"/>
      <c r="S193" s="228"/>
      <c r="T193" s="259"/>
      <c r="U193" s="254"/>
      <c r="V193" s="75">
        <v>2</v>
      </c>
      <c r="W193" s="5" t="str">
        <f>C195</f>
        <v>Kuchař Viktor</v>
      </c>
      <c r="X193" s="153" t="s">
        <v>10</v>
      </c>
      <c r="Y193" s="76" t="str">
        <f>C197</f>
        <v>Kyzlinková Michaela</v>
      </c>
      <c r="Z193" s="77" t="s">
        <v>253</v>
      </c>
      <c r="AA193" s="78" t="s">
        <v>217</v>
      </c>
      <c r="AB193" s="78" t="s">
        <v>200</v>
      </c>
      <c r="AC193" s="78" t="s">
        <v>200</v>
      </c>
      <c r="AD193" s="79" t="s">
        <v>223</v>
      </c>
      <c r="AE193" s="73">
        <f t="shared" si="144"/>
        <v>2</v>
      </c>
      <c r="AF193" s="154" t="s">
        <v>7</v>
      </c>
      <c r="AG193" s="12">
        <f t="shared" si="145"/>
        <v>3</v>
      </c>
      <c r="AH193" s="115"/>
      <c r="AJ193">
        <f>IF(ISBLANK(U194), A194,0)</f>
        <v>28</v>
      </c>
      <c r="AK193">
        <f>IF(ISBLANK(U196), A196,0)</f>
        <v>32</v>
      </c>
      <c r="AO193" s="194"/>
      <c r="AP193" s="100">
        <f>IF(OR(VALUE($AJ193)=0,VALUE($AK193)=0), "0",IF(LEN(Z193)&gt;0,IF(MID(Z193,1,1)&lt;&gt;"-",IF(MOD(ABS(Z193),100)&gt;9,MOD(ABS(Z193),100)+2,11),MOD(ABS(Z193),100)),0)+IF(LEN(AA193)&gt;0,IF(MID(AA193,1,1)&lt;&gt;"-",IF(MOD(ABS(AA193),100)&gt;9,MOD(ABS(AA193),100)+2,11),MOD(ABS(AA193),100)),0)+IF(LEN(AB193)&gt;0,IF(MID(AB193,1,1)&lt;&gt;"-",IF(MOD(ABS(AB193),100)&gt;9,MOD(ABS(AB193),100)+2,11),MOD(ABS(AB193),100)),0)+IF(LEN(AC193)&gt;0,IF(MID(AC193,1,1)&lt;&gt;"-",IF(MOD(ABS(AC193),100)&gt;9,MOD(ABS(AC193),100)+2,11),MOD(ABS(AC193),100)),0)+IF(LEN(AD193)&gt;0,IF(MID(AD193,1,1)&lt;&gt;"-",IF(MOD(ABS(AD193),100)&gt;9,MOD(ABS(AD193),100)+2,11),MOD(ABS(AD193),100)),0))</f>
        <v>45</v>
      </c>
      <c r="AQ193" s="99">
        <f>IF(OR(VALUE($AJ193)=0,VALUE($AK193)=0), "0",IF(LEN(Z193)&gt;0,IF(MID(Z193,1,1)&lt;&gt;"-",MOD(Z193,100),IF(MOD(ABS(Z193),100)&gt;9,MOD(ABS(Z193),100)+2,11)),0)+IF(LEN(AA193)&gt;0,IF(MID(AA193,1,1)&lt;&gt;"-",MOD(AA193,100),IF(MOD(ABS(AA193),100)&gt;9,MOD(ABS(AA193),100)+2,11)),0)+IF(LEN(AB193)&gt;0,IF(MID(AB193,1,1)&lt;&gt;"-",MOD(AB193,100),IF(MOD(ABS(AB193),100)&gt;9,MOD(ABS(AB193),100)+2,11)),0)+IF(LEN(AC193)&gt;0,IF(MID(AC193,1,1)&lt;&gt;"-",MOD(AC193,100),IF(MOD(ABS(AC193),100)&gt;9,MOD(ABS(AC193),100)+2,11)),0)+IF(LEN(AD193)&gt;0,IF(MID(AD193,1,1)&lt;&gt;"-",MOD(AD193,100),IF(MOD(ABS(AD193),100)&gt;9,MOD(ABS(AD193),100)+2,11)),0))</f>
        <v>44</v>
      </c>
      <c r="AR193" s="145">
        <f t="shared" ref="AR193:AR197" si="146">AP193-AQ193</f>
        <v>1</v>
      </c>
    </row>
    <row r="194" spans="1:46" ht="12.75" customHeight="1" thickBot="1">
      <c r="A194" s="195">
        <f>IF(ISNA(MATCH(2,T172:T179,0)),, INDEX(A172:A179,MATCH(2,T172:T179,0)))</f>
        <v>28</v>
      </c>
      <c r="B194" s="196">
        <v>2</v>
      </c>
      <c r="C194" s="67" t="str">
        <f>IF(A194&gt;0,IF(VLOOKUP(A194,seznam!$A$2:$C$153,3)&gt;0,VLOOKUP(A194,seznam!$A$2:$C$153,3),"------"),"------")</f>
        <v>Blansko</v>
      </c>
      <c r="D194" s="198">
        <f>I192</f>
        <v>2</v>
      </c>
      <c r="E194" s="198" t="str">
        <f>H192</f>
        <v>:</v>
      </c>
      <c r="F194" s="200">
        <f>G192</f>
        <v>3</v>
      </c>
      <c r="G194" s="204"/>
      <c r="H194" s="205"/>
      <c r="I194" s="206"/>
      <c r="J194" s="202">
        <f>AE193</f>
        <v>2</v>
      </c>
      <c r="K194" s="198" t="str">
        <f>AF193</f>
        <v>:</v>
      </c>
      <c r="L194" s="200">
        <f>AG193</f>
        <v>3</v>
      </c>
      <c r="M194" s="202">
        <f>AE196</f>
        <v>3</v>
      </c>
      <c r="N194" s="198" t="str">
        <f>AF196</f>
        <v>:</v>
      </c>
      <c r="O194" s="210">
        <f>AG196</f>
        <v>0</v>
      </c>
      <c r="P194" s="212">
        <f>D194+J194+M194</f>
        <v>7</v>
      </c>
      <c r="Q194" s="198" t="s">
        <v>7</v>
      </c>
      <c r="R194" s="200">
        <f>F194+L194+O194</f>
        <v>6</v>
      </c>
      <c r="S194" s="224">
        <f>IF(D194&gt;F194,2,IF(AND(D194&lt;F194,E194=":"),1,0))+IF(J194&gt;L194,2,IF(AND(J194&lt;L194,K194=":"),1,0))+IF(M194&gt;O194,2,IF(AND(M194&lt;O194,N194=":"),1,0))</f>
        <v>4</v>
      </c>
      <c r="T194" s="261">
        <v>34</v>
      </c>
      <c r="U194" s="254"/>
      <c r="V194" s="75">
        <v>3</v>
      </c>
      <c r="W194" s="5" t="str">
        <f>C199</f>
        <v>Kuběna Matěj</v>
      </c>
      <c r="X194" s="46" t="s">
        <v>10</v>
      </c>
      <c r="Y194" s="76" t="str">
        <f>C197</f>
        <v>Kyzlinková Michaela</v>
      </c>
      <c r="Z194" s="70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>14</v>
      </c>
      <c r="AA194" s="72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>11</v>
      </c>
      <c r="AB194" s="71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>-11</v>
      </c>
      <c r="AC194" s="71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>-3</v>
      </c>
      <c r="AD194" s="181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>8</v>
      </c>
      <c r="AE194" s="73">
        <f t="shared" si="144"/>
        <v>3</v>
      </c>
      <c r="AF194" s="154" t="s">
        <v>7</v>
      </c>
      <c r="AG194" s="12">
        <f t="shared" si="145"/>
        <v>2</v>
      </c>
      <c r="AH194" s="115"/>
      <c r="AJ194">
        <f>IF(ISBLANK(U198), A198,0)</f>
        <v>112</v>
      </c>
      <c r="AK194">
        <f>IF(ISBLANK(U196), A196,0)</f>
        <v>32</v>
      </c>
      <c r="AM194">
        <f>A194</f>
        <v>28</v>
      </c>
      <c r="AN194">
        <f>IF(ISBLANK(  T194),"",T194)</f>
        <v>34</v>
      </c>
      <c r="AO194" s="194" t="str">
        <f t="shared" ref="AO194" si="147">IF($S194=0,"", IF(COUNTIF($S$192:$S$198,$S194)&gt;1, "",  _xlfn.RANK.EQ($S194,$S$192:$S$198,0)+($AI$170-1)*8  ))</f>
        <v/>
      </c>
      <c r="AP194" s="100">
        <f>IF(OR(VALUE($AJ194)=0,VALUE($AK194)=0), "0",IF(LEN(Z194)&gt;0,IF(MID(Z194,1,1)&lt;&gt;"-",IF(MOD(ABS(Z194),100)&gt;9,MOD(ABS(Z194),100)+2,11),MOD(ABS(Z194),100)),0)+IF(LEN(AA194)&gt;0,IF(MID(AA194,1,1)&lt;&gt;"-",IF(MOD(ABS(AA194),100)&gt;9,MOD(ABS(AA194),100)+2,11),MOD(ABS(AA194),100)),0)+IF(LEN(AB194)&gt;0,IF(MID(AB194,1,1)&lt;&gt;"-",IF(MOD(ABS(AB194),100)&gt;9,MOD(ABS(AB194),100)+2,11),MOD(ABS(AB194),100)),0)+IF(LEN(AC194)&gt;0,IF(MID(AC194,1,1)&lt;&gt;"-",IF(MOD(ABS(AC194),100)&gt;9,MOD(ABS(AC194),100)+2,11),MOD(ABS(AC194),100)),0)+IF(LEN(AD194)&gt;0,IF(MID(AD194,1,1)&lt;&gt;"-",IF(MOD(ABS(AD194),100)&gt;9,MOD(ABS(AD194),100)+2,11),MOD(ABS(AD194),100)),0))</f>
        <v>54</v>
      </c>
      <c r="AQ194" s="99">
        <f t="shared" ref="AQ194:AQ197" si="148">IF(OR(VALUE($AJ194)=0,VALUE($AK194)=0), "0",IF(LEN(Z194)&gt;0,IF(MID(Z194,1,1)&lt;&gt;"-",MOD(Z194,100),IF(MOD(ABS(Z194),100)&gt;9,MOD(ABS(Z194),100)+2,11)),0)+IF(LEN(AA194)&gt;0,IF(MID(AA194,1,1)&lt;&gt;"-",MOD(AA194,100),IF(MOD(ABS(AA194),100)&gt;9,MOD(ABS(AA194),100)+2,11)),0)+IF(LEN(AB194)&gt;0,IF(MID(AB194,1,1)&lt;&gt;"-",MOD(AB194,100),IF(MOD(ABS(AB194),100)&gt;9,MOD(ABS(AB194),100)+2,11)),0)+IF(LEN(AC194)&gt;0,IF(MID(AC194,1,1)&lt;&gt;"-",MOD(AC194,100),IF(MOD(ABS(AC194),100)&gt;9,MOD(ABS(AC194),100)+2,11)),0)+IF(LEN(AD194)&gt;0,IF(MID(AD194,1,1)&lt;&gt;"-",MOD(AD194,100),IF(MOD(ABS(AD194),100)&gt;9,MOD(ABS(AD194),100)+2,11)),0))</f>
        <v>57</v>
      </c>
      <c r="AR194" s="145">
        <f t="shared" si="146"/>
        <v>-3</v>
      </c>
      <c r="AS194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12</v>
      </c>
      <c r="AT194" t="str">
        <f>IF($A194&gt;0,IF(VLOOKUP($A194,seznam!$A$2:$C$153,2)&gt;0,VLOOKUP($A194,seznam!$A$2:$C$153,2),"------"),"------")</f>
        <v>Kuchař Viktor</v>
      </c>
    </row>
    <row r="195" spans="1:46" ht="12.75" customHeight="1" thickBot="1">
      <c r="A195" s="195"/>
      <c r="B195" s="197"/>
      <c r="C195" s="74" t="str">
        <f>IF(A194&gt;0,IF(VLOOKUP(A194,seznam!$A$2:$C$153,2)&gt;0,VLOOKUP(A194,seznam!$A$2:$C$153,2),"------"),"------")</f>
        <v>Kuchař Viktor</v>
      </c>
      <c r="D195" s="199"/>
      <c r="E195" s="199"/>
      <c r="F195" s="201"/>
      <c r="G195" s="207"/>
      <c r="H195" s="208"/>
      <c r="I195" s="209"/>
      <c r="J195" s="203"/>
      <c r="K195" s="199"/>
      <c r="L195" s="201"/>
      <c r="M195" s="203"/>
      <c r="N195" s="199"/>
      <c r="O195" s="211"/>
      <c r="P195" s="232"/>
      <c r="Q195" s="233"/>
      <c r="R195" s="234"/>
      <c r="S195" s="228"/>
      <c r="T195" s="259"/>
      <c r="U195" s="254"/>
      <c r="V195" s="75">
        <v>4</v>
      </c>
      <c r="W195" s="5" t="str">
        <f>C193</f>
        <v>Přikrylová Adéla</v>
      </c>
      <c r="X195" s="153" t="s">
        <v>10</v>
      </c>
      <c r="Y195" s="76" t="str">
        <f>C195</f>
        <v>Kuchař Viktor</v>
      </c>
      <c r="Z195" s="83" t="str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>-3</v>
      </c>
      <c r="AA195" s="84" t="str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>-6</v>
      </c>
      <c r="AB195" s="84" t="str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>5</v>
      </c>
      <c r="AC195" s="84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>6</v>
      </c>
      <c r="AD195" s="182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>12</v>
      </c>
      <c r="AE195" s="73">
        <f t="shared" si="144"/>
        <v>3</v>
      </c>
      <c r="AF195" s="154" t="s">
        <v>7</v>
      </c>
      <c r="AG195" s="12">
        <f t="shared" si="145"/>
        <v>2</v>
      </c>
      <c r="AH195" s="115"/>
      <c r="AJ195">
        <f>IF(ISBLANK(U192), A192,0)</f>
        <v>33</v>
      </c>
      <c r="AK195">
        <f>IF(ISBLANK(U194), A194,0)</f>
        <v>28</v>
      </c>
      <c r="AO195" s="194"/>
      <c r="AP195" s="100">
        <f t="shared" ref="AP195:AP197" si="149">IF(OR(VALUE($AJ195)=0,VALUE($AK195)=0), "0",IF(LEN(Z195)&gt;0,IF(MID(Z195,1,1)&lt;&gt;"-",IF(MOD(ABS(Z195),100)&gt;9,MOD(ABS(Z195),100)+2,11),MOD(ABS(Z195),100)),0)+IF(LEN(AA195)&gt;0,IF(MID(AA195,1,1)&lt;&gt;"-",IF(MOD(ABS(AA195),100)&gt;9,MOD(ABS(AA195),100)+2,11),MOD(ABS(AA195),100)),0)+IF(LEN(AB195)&gt;0,IF(MID(AB195,1,1)&lt;&gt;"-",IF(MOD(ABS(AB195),100)&gt;9,MOD(ABS(AB195),100)+2,11),MOD(ABS(AB195),100)),0)+IF(LEN(AC195)&gt;0,IF(MID(AC195,1,1)&lt;&gt;"-",IF(MOD(ABS(AC195),100)&gt;9,MOD(ABS(AC195),100)+2,11),MOD(ABS(AC195),100)),0)+IF(LEN(AD195)&gt;0,IF(MID(AD195,1,1)&lt;&gt;"-",IF(MOD(ABS(AD195),100)&gt;9,MOD(ABS(AD195),100)+2,11),MOD(ABS(AD195),100)),0))</f>
        <v>45</v>
      </c>
      <c r="AQ195" s="99">
        <f t="shared" si="148"/>
        <v>45</v>
      </c>
      <c r="AR195" s="145">
        <f t="shared" si="146"/>
        <v>0</v>
      </c>
    </row>
    <row r="196" spans="1:46" ht="12.75" customHeight="1" thickBot="1">
      <c r="A196" s="195">
        <f>IF(ISNA(MATCH(1,T182:T189,0)),, INDEX(A182:A189,MATCH(1,T182:T189,0)))</f>
        <v>32</v>
      </c>
      <c r="B196" s="196">
        <v>3</v>
      </c>
      <c r="C196" s="67" t="str">
        <f>IF(A196&gt;0,IF(VLOOKUP(A196,seznam!$A$2:$C$153,3)&gt;0,VLOOKUP(A196,seznam!$A$2:$C$153,3),"------"),"------")</f>
        <v>Blansko</v>
      </c>
      <c r="D196" s="198">
        <f>L192</f>
        <v>0</v>
      </c>
      <c r="E196" s="198" t="str">
        <f>K192</f>
        <v>:</v>
      </c>
      <c r="F196" s="200">
        <f>J192</f>
        <v>3</v>
      </c>
      <c r="G196" s="202">
        <f>L194</f>
        <v>3</v>
      </c>
      <c r="H196" s="198" t="str">
        <f>K194</f>
        <v>:</v>
      </c>
      <c r="I196" s="200">
        <f>J194</f>
        <v>2</v>
      </c>
      <c r="J196" s="204"/>
      <c r="K196" s="205"/>
      <c r="L196" s="206"/>
      <c r="M196" s="202">
        <f>AG194</f>
        <v>2</v>
      </c>
      <c r="N196" s="198" t="str">
        <f>AF194</f>
        <v>:</v>
      </c>
      <c r="O196" s="210">
        <f>AE194</f>
        <v>3</v>
      </c>
      <c r="P196" s="212">
        <f>D196+G196+M196</f>
        <v>5</v>
      </c>
      <c r="Q196" s="198" t="s">
        <v>7</v>
      </c>
      <c r="R196" s="200">
        <f>F196+I196+O196</f>
        <v>8</v>
      </c>
      <c r="S196" s="224">
        <f>IF(D196&gt;F196,2,IF(AND(D196&lt;F196,E196=":"),1,0))+IF(G196&gt;I196,2,IF(AND(G196&lt;I196,H196=":"),1,0))+IF(M196&gt;O196,2,IF(AND(M196&lt;O196,N196=":"),1,0))</f>
        <v>4</v>
      </c>
      <c r="T196" s="258">
        <v>35</v>
      </c>
      <c r="U196" s="254"/>
      <c r="V196" s="75">
        <v>5</v>
      </c>
      <c r="W196" s="5" t="str">
        <f>C195</f>
        <v>Kuchař Viktor</v>
      </c>
      <c r="X196" s="153" t="s">
        <v>10</v>
      </c>
      <c r="Y196" s="76" t="str">
        <f>C199</f>
        <v>Kuběna Matěj</v>
      </c>
      <c r="Z196" s="77" t="s">
        <v>219</v>
      </c>
      <c r="AA196" s="78" t="s">
        <v>262</v>
      </c>
      <c r="AB196" s="78" t="s">
        <v>144</v>
      </c>
      <c r="AC196" s="78"/>
      <c r="AD196" s="79"/>
      <c r="AE196" s="73">
        <f t="shared" si="144"/>
        <v>3</v>
      </c>
      <c r="AF196" s="154" t="s">
        <v>7</v>
      </c>
      <c r="AG196" s="12">
        <f t="shared" si="145"/>
        <v>0</v>
      </c>
      <c r="AH196" s="115"/>
      <c r="AJ196">
        <f>IF(ISBLANK(U194), A194,0)</f>
        <v>28</v>
      </c>
      <c r="AK196">
        <f>IF(ISBLANK(U198), A198,0)</f>
        <v>112</v>
      </c>
      <c r="AM196">
        <f>A196</f>
        <v>32</v>
      </c>
      <c r="AN196">
        <f>IF(ISBLANK(  T196),"",T196)</f>
        <v>35</v>
      </c>
      <c r="AO196" s="194" t="str">
        <f t="shared" ref="AO196" si="150">IF($S196=0,"", IF(COUNTIF($S$192:$S$198,$S196)&gt;1, "",  _xlfn.RANK.EQ($S196,$S$192:$S$198,0)+($AI$170-1)*8  ))</f>
        <v/>
      </c>
      <c r="AP196" s="100">
        <f t="shared" si="149"/>
        <v>36</v>
      </c>
      <c r="AQ196" s="99">
        <f t="shared" si="148"/>
        <v>25</v>
      </c>
      <c r="AR196" s="145">
        <f t="shared" si="146"/>
        <v>11</v>
      </c>
      <c r="AS196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-9</v>
      </c>
      <c r="AT196" t="str">
        <f>IF($A196&gt;0,IF(VLOOKUP($A196,seznam!$A$2:$C$153,2)&gt;0,VLOOKUP($A196,seznam!$A$2:$C$153,2),"------"),"------")</f>
        <v>Kyzlinková Michaela</v>
      </c>
    </row>
    <row r="197" spans="1:46" ht="13.5" customHeight="1" thickBot="1">
      <c r="A197" s="195"/>
      <c r="B197" s="197"/>
      <c r="C197" s="74" t="str">
        <f>IF(A196&gt;0,IF(VLOOKUP(A196,seznam!$A$2:$C$153,2)&gt;0,VLOOKUP(A196,seznam!$A$2:$C$153,2),"------"),"------")</f>
        <v>Kyzlinková Michaela</v>
      </c>
      <c r="D197" s="199"/>
      <c r="E197" s="199"/>
      <c r="F197" s="201"/>
      <c r="G197" s="203"/>
      <c r="H197" s="199"/>
      <c r="I197" s="201"/>
      <c r="J197" s="207"/>
      <c r="K197" s="208"/>
      <c r="L197" s="209"/>
      <c r="M197" s="203"/>
      <c r="N197" s="199"/>
      <c r="O197" s="211"/>
      <c r="P197" s="213"/>
      <c r="Q197" s="199"/>
      <c r="R197" s="201"/>
      <c r="S197" s="228"/>
      <c r="T197" s="259"/>
      <c r="U197" s="254"/>
      <c r="V197" s="81">
        <v>6</v>
      </c>
      <c r="W197" s="6" t="str">
        <f>C197</f>
        <v>Kyzlinková Michaela</v>
      </c>
      <c r="X197" s="155" t="s">
        <v>10</v>
      </c>
      <c r="Y197" s="82" t="str">
        <f>C193</f>
        <v>Přikrylová Adéla</v>
      </c>
      <c r="Z197" s="83" t="s">
        <v>255</v>
      </c>
      <c r="AA197" s="84" t="s">
        <v>225</v>
      </c>
      <c r="AB197" s="84" t="s">
        <v>227</v>
      </c>
      <c r="AC197" s="84"/>
      <c r="AD197" s="85"/>
      <c r="AE197" s="125">
        <f t="shared" si="144"/>
        <v>0</v>
      </c>
      <c r="AF197" s="156" t="s">
        <v>7</v>
      </c>
      <c r="AG197" s="66">
        <f t="shared" si="145"/>
        <v>3</v>
      </c>
      <c r="AH197" s="115"/>
      <c r="AJ197">
        <f>IF(ISBLANK(U196), A196,0)</f>
        <v>32</v>
      </c>
      <c r="AK197">
        <f>IF(ISBLANK(U192), A192,0)</f>
        <v>33</v>
      </c>
      <c r="AO197" s="194"/>
      <c r="AP197" s="100">
        <f t="shared" si="149"/>
        <v>25</v>
      </c>
      <c r="AQ197" s="99">
        <f t="shared" si="148"/>
        <v>36</v>
      </c>
      <c r="AR197" s="145">
        <f t="shared" si="146"/>
        <v>-11</v>
      </c>
    </row>
    <row r="198" spans="1:46" ht="12.75" customHeight="1">
      <c r="A198" s="195">
        <f>IF(ISNA(MATCH(2,T182:T189,0)),, INDEX(A182:A189,MATCH(2,T182:T189,0)))</f>
        <v>112</v>
      </c>
      <c r="B198" s="196">
        <v>4</v>
      </c>
      <c r="C198" s="67" t="str">
        <f>IF(A198&gt;0,IF(VLOOKUP(A198,seznam!$A$2:$C$153,3)&gt;0,VLOOKUP(A198,seznam!$A$2:$C$153,3),"------"),"------")</f>
        <v>Vysočany</v>
      </c>
      <c r="D198" s="198">
        <f>O192</f>
        <v>1</v>
      </c>
      <c r="E198" s="198" t="str">
        <f>N192</f>
        <v>:</v>
      </c>
      <c r="F198" s="200">
        <f>M192</f>
        <v>3</v>
      </c>
      <c r="G198" s="202">
        <f>O194</f>
        <v>0</v>
      </c>
      <c r="H198" s="198" t="str">
        <f>N194</f>
        <v>:</v>
      </c>
      <c r="I198" s="200">
        <f>M194</f>
        <v>3</v>
      </c>
      <c r="J198" s="202">
        <f>O196</f>
        <v>3</v>
      </c>
      <c r="K198" s="198" t="str">
        <f>N196</f>
        <v>:</v>
      </c>
      <c r="L198" s="200">
        <f>M196</f>
        <v>2</v>
      </c>
      <c r="M198" s="204"/>
      <c r="N198" s="205"/>
      <c r="O198" s="219"/>
      <c r="P198" s="212">
        <f>D198+G198+J198</f>
        <v>4</v>
      </c>
      <c r="Q198" s="198" t="s">
        <v>7</v>
      </c>
      <c r="R198" s="200">
        <f>F198+I198+L198</f>
        <v>8</v>
      </c>
      <c r="S198" s="224">
        <f>IF(D198&gt;F198,2,IF(AND(D198&lt;F198,E198=":"),1,0))+IF(G198&gt;I198,2,IF(AND(G198&lt;I198,H198=":"),1,0))+IF(J198&gt;L198,2,IF(AND(J198&lt;L198,K198=":"),1,0))</f>
        <v>4</v>
      </c>
      <c r="T198" s="226">
        <v>36</v>
      </c>
      <c r="U198" s="255"/>
      <c r="AH198" s="115"/>
      <c r="AM198">
        <f>A198</f>
        <v>112</v>
      </c>
      <c r="AN198">
        <f>IF(ISBLANK(  T198),"",T198)</f>
        <v>36</v>
      </c>
      <c r="AO198" s="194" t="str">
        <f t="shared" ref="AO198" si="151">IF($S198=0,"", IF(COUNTIF($S$192:$S$198,$S198)&gt;1, "",  _xlfn.RANK.EQ($S198,$S$192:$S$198,0)+($AI$170-1)*8  ))</f>
        <v/>
      </c>
      <c r="AP198" s="97"/>
      <c r="AR198" s="145"/>
      <c r="AS198" s="12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-22</v>
      </c>
      <c r="AT198" t="str">
        <f>IF($A198&gt;0,IF(VLOOKUP($A198,seznam!$A$2:$C$153,2)&gt;0,VLOOKUP($A198,seznam!$A$2:$C$153,2),"------"),"------")</f>
        <v>Kuběna Matěj</v>
      </c>
    </row>
    <row r="199" spans="1:46" ht="13.5" customHeight="1" thickBot="1">
      <c r="A199" s="214"/>
      <c r="B199" s="215"/>
      <c r="C199" s="88" t="str">
        <f>IF(A198&gt;0,IF(VLOOKUP(A198,seznam!$A$2:$C$153,2)&gt;0,VLOOKUP(A198,seznam!$A$2:$C$153,2),"------"),"------")</f>
        <v>Kuběna Matěj</v>
      </c>
      <c r="D199" s="216"/>
      <c r="E199" s="216"/>
      <c r="F199" s="217"/>
      <c r="G199" s="218"/>
      <c r="H199" s="216"/>
      <c r="I199" s="217"/>
      <c r="J199" s="218"/>
      <c r="K199" s="216"/>
      <c r="L199" s="217"/>
      <c r="M199" s="220"/>
      <c r="N199" s="221"/>
      <c r="O199" s="222"/>
      <c r="P199" s="223"/>
      <c r="Q199" s="216"/>
      <c r="R199" s="217"/>
      <c r="S199" s="225"/>
      <c r="T199" s="260"/>
      <c r="U199" s="255"/>
      <c r="AH199" s="115"/>
      <c r="AO199" s="194"/>
      <c r="AP199" s="97"/>
      <c r="AR199" s="145"/>
    </row>
    <row r="200" spans="1:46" ht="13.5" thickBot="1">
      <c r="T200" s="136"/>
      <c r="AH200" s="115"/>
      <c r="AP200" s="97"/>
      <c r="AR200" s="145"/>
    </row>
    <row r="201" spans="1:46" ht="13.5" thickBot="1">
      <c r="A201" s="91" t="s">
        <v>2</v>
      </c>
      <c r="B201" s="235" t="s">
        <v>36</v>
      </c>
      <c r="C201" s="236"/>
      <c r="D201" s="237">
        <v>1</v>
      </c>
      <c r="E201" s="238"/>
      <c r="F201" s="239"/>
      <c r="G201" s="240">
        <v>2</v>
      </c>
      <c r="H201" s="238"/>
      <c r="I201" s="239"/>
      <c r="J201" s="240">
        <v>3</v>
      </c>
      <c r="K201" s="238"/>
      <c r="L201" s="239"/>
      <c r="M201" s="240">
        <v>4</v>
      </c>
      <c r="N201" s="238"/>
      <c r="O201" s="241"/>
      <c r="P201" s="237" t="s">
        <v>4</v>
      </c>
      <c r="Q201" s="242"/>
      <c r="R201" s="243"/>
      <c r="S201" s="101" t="s">
        <v>5</v>
      </c>
      <c r="T201" s="92" t="s">
        <v>6</v>
      </c>
      <c r="AH201" s="115"/>
      <c r="AO201" s="45" t="s">
        <v>6</v>
      </c>
      <c r="AP201" s="97"/>
      <c r="AR201" s="145"/>
    </row>
    <row r="202" spans="1:46" ht="12.75" customHeight="1" thickBot="1">
      <c r="A202" s="244">
        <f>IF(ISNA(MATCH(3,T172:T179,0)),,INDEX(A172:A179,MATCH(3,T172:T179,0)))</f>
        <v>113</v>
      </c>
      <c r="B202" s="245">
        <v>1</v>
      </c>
      <c r="C202" s="67" t="str">
        <f>IF(A202&gt;0,IF(VLOOKUP(A202,seznam!$A$2:$C$153,3)&gt;0,VLOOKUP(A202,seznam!$A$2:$C$153,3),"------"),"------")</f>
        <v>Vysočany</v>
      </c>
      <c r="D202" s="246"/>
      <c r="E202" s="247"/>
      <c r="F202" s="248"/>
      <c r="G202" s="249">
        <f>AE205</f>
        <v>3</v>
      </c>
      <c r="H202" s="250" t="str">
        <f>AF205</f>
        <v>:</v>
      </c>
      <c r="I202" s="251">
        <f>AG205</f>
        <v>1</v>
      </c>
      <c r="J202" s="249">
        <f>AG207</f>
        <v>0</v>
      </c>
      <c r="K202" s="250" t="str">
        <f>AF207</f>
        <v>:</v>
      </c>
      <c r="L202" s="251">
        <f>AE207</f>
        <v>3</v>
      </c>
      <c r="M202" s="249">
        <f>AE202</f>
        <v>0</v>
      </c>
      <c r="N202" s="250" t="str">
        <f>AF202</f>
        <v>:</v>
      </c>
      <c r="O202" s="252">
        <f>AG202</f>
        <v>3</v>
      </c>
      <c r="P202" s="253">
        <f>G202+J202+M202</f>
        <v>3</v>
      </c>
      <c r="Q202" s="250" t="s">
        <v>7</v>
      </c>
      <c r="R202" s="251">
        <f>I202+L202+O202</f>
        <v>7</v>
      </c>
      <c r="S202" s="224">
        <f>IF(G202&gt;I202,2,IF(AND(G202&lt;I202,H202=":"),1,0))+IF(J202&gt;L202,2,IF(AND(J202&lt;L202,K202=":"),1,0))+IF(M202&gt;O202,2,IF(AND(M202&lt;O202,N202=":"),1,0))</f>
        <v>4</v>
      </c>
      <c r="T202" s="262">
        <v>39</v>
      </c>
      <c r="U202" s="254"/>
      <c r="V202" s="68">
        <v>1</v>
      </c>
      <c r="W202" s="4" t="str">
        <f>C203</f>
        <v>Kuběna Adam</v>
      </c>
      <c r="X202" s="151" t="s">
        <v>10</v>
      </c>
      <c r="Y202" s="69" t="str">
        <f>C209</f>
        <v>Křepelová Kamila</v>
      </c>
      <c r="Z202" s="70" t="s">
        <v>225</v>
      </c>
      <c r="AA202" s="71" t="s">
        <v>225</v>
      </c>
      <c r="AB202" s="71" t="s">
        <v>225</v>
      </c>
      <c r="AC202" s="71"/>
      <c r="AD202" s="72"/>
      <c r="AE202" s="73">
        <f>IF(OR(VALUE($AJ202)=0,VALUE($AK202)=0), "0",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)</f>
        <v>0</v>
      </c>
      <c r="AF202" s="152" t="s">
        <v>7</v>
      </c>
      <c r="AG202" s="12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3</v>
      </c>
      <c r="AH202" s="115"/>
      <c r="AJ202">
        <f>IF(ISBLANK(U202), A202,0)</f>
        <v>113</v>
      </c>
      <c r="AK202">
        <f>IF(ISBLANK(U208), A208,0)</f>
        <v>41</v>
      </c>
      <c r="AM202">
        <f>A202</f>
        <v>113</v>
      </c>
      <c r="AN202">
        <f>IF(ISBLANK(  T202),"",T202)</f>
        <v>39</v>
      </c>
      <c r="AO202" s="194">
        <f>IF($S202=0,"", IF(COUNTIF($S$202:$S$208,$S202)&gt;1, "",  _xlfn.RANK.EQ($S202,$S$202:$S$208,0)+($AI$170-1)*8  +4 ))</f>
        <v>39</v>
      </c>
      <c r="AP202" s="100">
        <f>IF(OR(VALUE($AJ202)=0,VALUE($AK202)=0), "0",IF(LEN(Z202)&gt;0,IF(MID(Z202,1,1)&lt;&gt;"-",IF(MOD(ABS(Z202),100)&gt;9,MOD(ABS(Z202),100)+2,11),MOD(ABS(Z202),100)),0)+IF(LEN(AA202)&gt;0,IF(MID(AA202,1,1)&lt;&gt;"-",IF(MOD(ABS(AA202),100)&gt;9,MOD(ABS(AA202),100)+2,11),MOD(ABS(AA202),100)),0)+IF(LEN(AB202)&gt;0,IF(MID(AB202,1,1)&lt;&gt;"-",IF(MOD(ABS(AB202),100)&gt;9,MOD(ABS(AB202),100)+2,11),MOD(ABS(AB202),100)),0)+IF(LEN(AC202)&gt;0,IF(MID(AC202,1,1)&lt;&gt;"-",IF(MOD(ABS(AC202),100)&gt;9,MOD(ABS(AC202),100)+2,11),MOD(ABS(AC202),100)),0)+IF(LEN(AD202)&gt;0,IF(MID(AD202,1,1)&lt;&gt;"-",IF(MOD(ABS(AD202),100)&gt;9,MOD(ABS(AD202),100)+2,11),MOD(ABS(AD202),100)),0))</f>
        <v>27</v>
      </c>
      <c r="AQ202" s="99">
        <f>IF(OR(VALUE($AJ202)=0,VALUE($AK202)=0), "0",IF(LEN(Z202)&gt;0,IF(MID(Z202,1,1)&lt;&gt;"-",MOD(Z202,100),IF(MOD(ABS(Z202),100)&gt;9,MOD(ABS(Z202),100)+2,11)),0)+IF(LEN(AA202)&gt;0,IF(MID(AA202,1,1)&lt;&gt;"-",MOD(AA202,100),IF(MOD(ABS(AA202),100)&gt;9,MOD(ABS(AA202),100)+2,11)),0)+IF(LEN(AB202)&gt;0,IF(MID(AB202,1,1)&lt;&gt;"-",MOD(AB202,100),IF(MOD(ABS(AB202),100)&gt;9,MOD(ABS(AB202),100)+2,11)),0)+IF(LEN(AC202)&gt;0,IF(MID(AC202,1,1)&lt;&gt;"-",MOD(AC202,100),IF(MOD(ABS(AC202),100)&gt;9,MOD(ABS(AC202),100)+2,11)),0)+IF(LEN(AD202)&gt;0,IF(MID(AD202,1,1)&lt;&gt;"-",MOD(AD202,100),IF(MOD(ABS(AD202),100)&gt;9,MOD(ABS(AD202),100)+2,11)),0))</f>
        <v>33</v>
      </c>
      <c r="AR202" s="145">
        <f>AP202-AQ202</f>
        <v>-6</v>
      </c>
      <c r="AS202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-2</v>
      </c>
      <c r="AT202" t="str">
        <f>IF($A202&gt;0,IF(VLOOKUP($A202,seznam!$A$2:$C$153,2)&gt;0,VLOOKUP($A202,seznam!$A$2:$C$153,2),"------"),"------")</f>
        <v>Kuběna Adam</v>
      </c>
    </row>
    <row r="203" spans="1:46" ht="12.75" customHeight="1" thickBot="1">
      <c r="A203" s="195"/>
      <c r="B203" s="197"/>
      <c r="C203" s="74" t="str">
        <f>IF(A202&gt;0,IF(VLOOKUP(A202,seznam!$A$2:$C$153,2)&gt;0,VLOOKUP(A202,seznam!$A$2:$C$153,2),"------"),"------")</f>
        <v>Kuběna Adam</v>
      </c>
      <c r="D203" s="208"/>
      <c r="E203" s="208"/>
      <c r="F203" s="209"/>
      <c r="G203" s="203"/>
      <c r="H203" s="199"/>
      <c r="I203" s="201"/>
      <c r="J203" s="203"/>
      <c r="K203" s="199"/>
      <c r="L203" s="201"/>
      <c r="M203" s="203"/>
      <c r="N203" s="199"/>
      <c r="O203" s="211"/>
      <c r="P203" s="213"/>
      <c r="Q203" s="199"/>
      <c r="R203" s="201"/>
      <c r="S203" s="228"/>
      <c r="T203" s="259"/>
      <c r="U203" s="254"/>
      <c r="V203" s="75">
        <v>2</v>
      </c>
      <c r="W203" s="5" t="str">
        <f>C205</f>
        <v>Štaud Brian</v>
      </c>
      <c r="X203" s="153" t="s">
        <v>10</v>
      </c>
      <c r="Y203" s="76" t="str">
        <f>C207</f>
        <v>Přikryl Jan</v>
      </c>
      <c r="Z203" s="77" t="s">
        <v>223</v>
      </c>
      <c r="AA203" s="78" t="s">
        <v>223</v>
      </c>
      <c r="AB203" s="78" t="s">
        <v>218</v>
      </c>
      <c r="AC203" s="78"/>
      <c r="AD203" s="79"/>
      <c r="AE203" s="73">
        <f>IF(OR(VALUE($AJ203)=0,VALUE($AK203)=0), "0",IF(AND(LEN(Z203)&gt;0,MID(Z203,1,1)&lt;&gt;"-"),"1","0")+IF(AND(LEN(AA203)&gt;0,MID(AA203,1,1)&lt;&gt;"-"),"1","0")+IF(AND(LEN(AB203)&gt;0,MID(AB203,1,1)&lt;&gt;"-"),"1","0")+IF(AND(LEN(AC203)&gt;0,MID(AC203,1,1)&lt;&gt;"-"),"1","0")+IF(AND(LEN(AD203)&gt;0,MID(AD203,1,1)&lt;&gt;"-"),"1","0"))</f>
        <v>0</v>
      </c>
      <c r="AF203" s="154" t="s">
        <v>7</v>
      </c>
      <c r="AG203" s="12">
        <f>IF(OR(VALUE($AJ203)=0,VALUE($AK203)=0), "0",IF(AND(LEN(Z203)&gt;0,MID(Z203,1,1)="-"),"1","0")+IF(AND(LEN(AA203)&gt;0,MID(AA203,1,1)="-"),"1","0")+IF(AND(LEN(AB203)&gt;0,MID(AB203,1,1)="-"),"1","0")+IF(AND(LEN(AC203)&gt;0,MID(AC203,1,1)="-"),"1","0")+IF(AND(LEN(AD203)&gt;0,MID(AD203,1,1)="-"),"1","0"))</f>
        <v>3</v>
      </c>
      <c r="AH203" s="115"/>
      <c r="AJ203">
        <f>IF(ISBLANK(U204), A204,0)</f>
        <v>42</v>
      </c>
      <c r="AK203">
        <f>IF(ISBLANK(U206), A206,0)</f>
        <v>114</v>
      </c>
      <c r="AO203" s="194"/>
      <c r="AP203" s="100">
        <f>IF(OR(VALUE($AJ203)=0,VALUE($AK203)=0), "0",IF(LEN(Z203)&gt;0,IF(MID(Z203,1,1)&lt;&gt;"-",IF(MOD(ABS(Z203),100)&gt;9,MOD(ABS(Z203),100)+2,11),MOD(ABS(Z203),100)),0)+IF(LEN(AA203)&gt;0,IF(MID(AA203,1,1)&lt;&gt;"-",IF(MOD(ABS(AA203),100)&gt;9,MOD(ABS(AA203),100)+2,11),MOD(ABS(AA203),100)),0)+IF(LEN(AB203)&gt;0,IF(MID(AB203,1,1)&lt;&gt;"-",IF(MOD(ABS(AB203),100)&gt;9,MOD(ABS(AB203),100)+2,11),MOD(ABS(AB203),100)),0)+IF(LEN(AC203)&gt;0,IF(MID(AC203,1,1)&lt;&gt;"-",IF(MOD(ABS(AC203),100)&gt;9,MOD(ABS(AC203),100)+2,11),MOD(ABS(AC203),100)),0)+IF(LEN(AD203)&gt;0,IF(MID(AD203,1,1)&lt;&gt;"-",IF(MOD(ABS(AD203),100)&gt;9,MOD(ABS(AD203),100)+2,11),MOD(ABS(AD203),100)),0))</f>
        <v>19</v>
      </c>
      <c r="AQ203" s="99">
        <f>IF(OR(VALUE($AJ203)=0,VALUE($AK203)=0), "0",IF(LEN(Z203)&gt;0,IF(MID(Z203,1,1)&lt;&gt;"-",MOD(Z203,100),IF(MOD(ABS(Z203),100)&gt;9,MOD(ABS(Z203),100)+2,11)),0)+IF(LEN(AA203)&gt;0,IF(MID(AA203,1,1)&lt;&gt;"-",MOD(AA203,100),IF(MOD(ABS(AA203),100)&gt;9,MOD(ABS(AA203),100)+2,11)),0)+IF(LEN(AB203)&gt;0,IF(MID(AB203,1,1)&lt;&gt;"-",MOD(AB203,100),IF(MOD(ABS(AB203),100)&gt;9,MOD(ABS(AB203),100)+2,11)),0)+IF(LEN(AC203)&gt;0,IF(MID(AC203,1,1)&lt;&gt;"-",MOD(AC203,100),IF(MOD(ABS(AC203),100)&gt;9,MOD(ABS(AC203),100)+2,11)),0)+IF(LEN(AD203)&gt;0,IF(MID(AD203,1,1)&lt;&gt;"-",MOD(AD203,100),IF(MOD(ABS(AD203),100)&gt;9,MOD(ABS(AD203),100)+2,11)),0))</f>
        <v>33</v>
      </c>
      <c r="AR203" s="145">
        <f t="shared" ref="AR203:AR207" si="152">AP203-AQ203</f>
        <v>-14</v>
      </c>
    </row>
    <row r="204" spans="1:46" ht="12.75" customHeight="1" thickBot="1">
      <c r="A204" s="195">
        <f>IF(ISNA(MATCH(4,T172:T179,0)),, INDEX(A172:A179,MATCH(4,T172:T179,0)))</f>
        <v>42</v>
      </c>
      <c r="B204" s="196">
        <v>2</v>
      </c>
      <c r="C204" s="67" t="str">
        <f>IF(A204&gt;0,IF(VLOOKUP(A204,seznam!$A$2:$C$153,3)&gt;0,VLOOKUP(A204,seznam!$A$2:$C$153,3),"------"),"------")</f>
        <v>Kunštát</v>
      </c>
      <c r="D204" s="198">
        <f>I202</f>
        <v>1</v>
      </c>
      <c r="E204" s="198" t="str">
        <f>H202</f>
        <v>:</v>
      </c>
      <c r="F204" s="200">
        <f>G202</f>
        <v>3</v>
      </c>
      <c r="G204" s="204"/>
      <c r="H204" s="205"/>
      <c r="I204" s="206"/>
      <c r="J204" s="202">
        <f>AE203</f>
        <v>0</v>
      </c>
      <c r="K204" s="198" t="str">
        <f>AF203</f>
        <v>:</v>
      </c>
      <c r="L204" s="200">
        <f>AG203</f>
        <v>3</v>
      </c>
      <c r="M204" s="202">
        <f>AE206</f>
        <v>0</v>
      </c>
      <c r="N204" s="198" t="str">
        <f>AF206</f>
        <v>:</v>
      </c>
      <c r="O204" s="210">
        <f>AG206</f>
        <v>3</v>
      </c>
      <c r="P204" s="212">
        <f>D204+J204+M204</f>
        <v>1</v>
      </c>
      <c r="Q204" s="198" t="s">
        <v>7</v>
      </c>
      <c r="R204" s="200">
        <f>F204+L204+O204</f>
        <v>9</v>
      </c>
      <c r="S204" s="224">
        <f>IF(D204&gt;F204,2,IF(AND(D204&lt;F204,E204=":"),1,0))+IF(J204&gt;L204,2,IF(AND(J204&lt;L204,K204=":"),1,0))+IF(M204&gt;O204,2,IF(AND(M204&lt;O204,N204=":"),1,0))</f>
        <v>3</v>
      </c>
      <c r="T204" s="261">
        <v>40</v>
      </c>
      <c r="U204" s="254"/>
      <c r="V204" s="75">
        <v>3</v>
      </c>
      <c r="W204" s="5" t="str">
        <f>C209</f>
        <v>Křepelová Kamila</v>
      </c>
      <c r="X204" s="46" t="s">
        <v>10</v>
      </c>
      <c r="Y204" s="76" t="str">
        <f>C207</f>
        <v>Přikryl Jan</v>
      </c>
      <c r="Z204" s="70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>-6</v>
      </c>
      <c r="AA204" s="71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>-3</v>
      </c>
      <c r="AB204" s="71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>8</v>
      </c>
      <c r="AC204" s="71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>-9</v>
      </c>
      <c r="AD204" s="181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73">
        <f t="shared" ref="AE204:AE207" si="15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1</v>
      </c>
      <c r="AF204" s="154" t="s">
        <v>7</v>
      </c>
      <c r="AG204" s="12">
        <f t="shared" ref="AG204:AG207" si="154">IF(OR(VALUE($AJ204)=0,VALUE($AK204)=0), "0",IF(AND(LEN(Z204)&gt;0,MID(Z204,1,1)="-"),"1","0")+IF(AND(LEN(AA204)&gt;0,MID(AA204,1,1)="-"),"1","0")+IF(AND(LEN(AB204)&gt;0,MID(AB204,1,1)="-"),"1","0")+IF(AND(LEN(AC204)&gt;0,MID(AC204,1,1)="-"),"1","0")+IF(AND(LEN(AD204)&gt;0,MID(AD204,1,1)="-"),"1","0"))</f>
        <v>3</v>
      </c>
      <c r="AH204" s="115"/>
      <c r="AJ204">
        <f>IF(ISBLANK(U208), A208,0)</f>
        <v>41</v>
      </c>
      <c r="AK204">
        <f>IF(ISBLANK(U206), A206,0)</f>
        <v>114</v>
      </c>
      <c r="AM204">
        <f>A204</f>
        <v>42</v>
      </c>
      <c r="AN204">
        <f>IF(ISBLANK(  T204),"",T204)</f>
        <v>40</v>
      </c>
      <c r="AO204" s="194">
        <f t="shared" ref="AO204" si="155">IF($S204=0,"", IF(COUNTIF($S$202:$S$208,$S204)&gt;1, "",  _xlfn.RANK.EQ($S204,$S$202:$S$208,0)+($AI$170-1)*8  +4 ))</f>
        <v>40</v>
      </c>
      <c r="AP204" s="100">
        <f>IF(OR(VALUE($AJ204)=0,VALUE($AK204)=0), "0",IF(LEN(Z204)&gt;0,IF(MID(Z204,1,1)&lt;&gt;"-",IF(MOD(ABS(Z204),100)&gt;9,MOD(ABS(Z204),100)+2,11),MOD(ABS(Z204),100)),0)+IF(LEN(AA204)&gt;0,IF(MID(AA204,1,1)&lt;&gt;"-",IF(MOD(ABS(AA204),100)&gt;9,MOD(ABS(AA204),100)+2,11),MOD(ABS(AA204),100)),0)+IF(LEN(AB204)&gt;0,IF(MID(AB204,1,1)&lt;&gt;"-",IF(MOD(ABS(AB204),100)&gt;9,MOD(ABS(AB204),100)+2,11),MOD(ABS(AB204),100)),0)+IF(LEN(AC204)&gt;0,IF(MID(AC204,1,1)&lt;&gt;"-",IF(MOD(ABS(AC204),100)&gt;9,MOD(ABS(AC204),100)+2,11),MOD(ABS(AC204),100)),0)+IF(LEN(AD204)&gt;0,IF(MID(AD204,1,1)&lt;&gt;"-",IF(MOD(ABS(AD204),100)&gt;9,MOD(ABS(AD204),100)+2,11),MOD(ABS(AD204),100)),0))</f>
        <v>29</v>
      </c>
      <c r="AQ204" s="99">
        <f t="shared" ref="AQ204:AQ207" si="156">IF(OR(VALUE($AJ204)=0,VALUE($AK204)=0), "0",IF(LEN(Z204)&gt;0,IF(MID(Z204,1,1)&lt;&gt;"-",MOD(Z204,100),IF(MOD(ABS(Z204),100)&gt;9,MOD(ABS(Z204),100)+2,11)),0)+IF(LEN(AA204)&gt;0,IF(MID(AA204,1,1)&lt;&gt;"-",MOD(AA204,100),IF(MOD(ABS(AA204),100)&gt;9,MOD(ABS(AA204),100)+2,11)),0)+IF(LEN(AB204)&gt;0,IF(MID(AB204,1,1)&lt;&gt;"-",MOD(AB204,100),IF(MOD(ABS(AB204),100)&gt;9,MOD(ABS(AB204),100)+2,11)),0)+IF(LEN(AC204)&gt;0,IF(MID(AC204,1,1)&lt;&gt;"-",MOD(AC204,100),IF(MOD(ABS(AC204),100)&gt;9,MOD(ABS(AC204),100)+2,11)),0)+IF(LEN(AD204)&gt;0,IF(MID(AD204,1,1)&lt;&gt;"-",MOD(AD204,100),IF(MOD(ABS(AD204),100)&gt;9,MOD(ABS(AD204),100)+2,11)),0))</f>
        <v>41</v>
      </c>
      <c r="AR204" s="145">
        <f t="shared" si="152"/>
        <v>-12</v>
      </c>
      <c r="AS204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-34</v>
      </c>
      <c r="AT204" t="str">
        <f>IF($A204&gt;0,IF(VLOOKUP($A204,seznam!$A$2:$C$153,2)&gt;0,VLOOKUP($A204,seznam!$A$2:$C$153,2),"------"),"------")</f>
        <v>Štaud Brian</v>
      </c>
    </row>
    <row r="205" spans="1:46" ht="12.75" customHeight="1" thickBot="1">
      <c r="A205" s="195"/>
      <c r="B205" s="197"/>
      <c r="C205" s="74" t="str">
        <f>IF(A204&gt;0,IF(VLOOKUP(A204,seznam!$A$2:$C$153,2)&gt;0,VLOOKUP(A204,seznam!$A$2:$C$153,2),"------"),"------")</f>
        <v>Štaud Brian</v>
      </c>
      <c r="D205" s="199"/>
      <c r="E205" s="199"/>
      <c r="F205" s="201"/>
      <c r="G205" s="207"/>
      <c r="H205" s="208"/>
      <c r="I205" s="209"/>
      <c r="J205" s="203"/>
      <c r="K205" s="199"/>
      <c r="L205" s="201"/>
      <c r="M205" s="203"/>
      <c r="N205" s="199"/>
      <c r="O205" s="211"/>
      <c r="P205" s="232"/>
      <c r="Q205" s="233"/>
      <c r="R205" s="234"/>
      <c r="S205" s="228"/>
      <c r="T205" s="259"/>
      <c r="U205" s="254"/>
      <c r="V205" s="75">
        <v>4</v>
      </c>
      <c r="W205" s="5" t="str">
        <f>C203</f>
        <v>Kuběna Adam</v>
      </c>
      <c r="X205" s="153" t="s">
        <v>10</v>
      </c>
      <c r="Y205" s="76" t="str">
        <f>C205</f>
        <v>Štaud Brian</v>
      </c>
      <c r="Z205" s="83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>9</v>
      </c>
      <c r="AA205" s="84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>-10</v>
      </c>
      <c r="AB205" s="84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>3</v>
      </c>
      <c r="AC205" s="84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>5</v>
      </c>
      <c r="AD205" s="182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73">
        <f t="shared" si="153"/>
        <v>3</v>
      </c>
      <c r="AF205" s="154" t="s">
        <v>7</v>
      </c>
      <c r="AG205" s="12">
        <f t="shared" si="154"/>
        <v>1</v>
      </c>
      <c r="AH205" s="115"/>
      <c r="AJ205">
        <f>IF(ISBLANK(U202), A202,0)</f>
        <v>113</v>
      </c>
      <c r="AK205">
        <f>IF(ISBLANK(U204), A204,0)</f>
        <v>42</v>
      </c>
      <c r="AO205" s="194"/>
      <c r="AP205" s="100">
        <f t="shared" ref="AP205:AP207" si="157">IF(OR(VALUE($AJ205)=0,VALUE($AK205)=0), "0",IF(LEN(Z205)&gt;0,IF(MID(Z205,1,1)&lt;&gt;"-",IF(MOD(ABS(Z205),100)&gt;9,MOD(ABS(Z205),100)+2,11),MOD(ABS(Z205),100)),0)+IF(LEN(AA205)&gt;0,IF(MID(AA205,1,1)&lt;&gt;"-",IF(MOD(ABS(AA205),100)&gt;9,MOD(ABS(AA205),100)+2,11),MOD(ABS(AA205),100)),0)+IF(LEN(AB205)&gt;0,IF(MID(AB205,1,1)&lt;&gt;"-",IF(MOD(ABS(AB205),100)&gt;9,MOD(ABS(AB205),100)+2,11),MOD(ABS(AB205),100)),0)+IF(LEN(AC205)&gt;0,IF(MID(AC205,1,1)&lt;&gt;"-",IF(MOD(ABS(AC205),100)&gt;9,MOD(ABS(AC205),100)+2,11),MOD(ABS(AC205),100)),0)+IF(LEN(AD205)&gt;0,IF(MID(AD205,1,1)&lt;&gt;"-",IF(MOD(ABS(AD205),100)&gt;9,MOD(ABS(AD205),100)+2,11),MOD(ABS(AD205),100)),0))</f>
        <v>43</v>
      </c>
      <c r="AQ205" s="99">
        <f t="shared" si="156"/>
        <v>29</v>
      </c>
      <c r="AR205" s="145">
        <f t="shared" si="152"/>
        <v>14</v>
      </c>
    </row>
    <row r="206" spans="1:46" ht="12.75" customHeight="1" thickBot="1">
      <c r="A206" s="195">
        <f>IF(ISNA(MATCH(3,T182:T189,0)),, INDEX(A182:A189,MATCH(3,T182:T189,0)))</f>
        <v>114</v>
      </c>
      <c r="B206" s="196">
        <v>3</v>
      </c>
      <c r="C206" s="67" t="str">
        <f>IF(A206&gt;0,IF(VLOOKUP(A206,seznam!$A$2:$C$153,3)&gt;0,VLOOKUP(A206,seznam!$A$2:$C$153,3),"------"),"------")</f>
        <v>Blansko</v>
      </c>
      <c r="D206" s="198">
        <f>L202</f>
        <v>3</v>
      </c>
      <c r="E206" s="198" t="str">
        <f>K202</f>
        <v>:</v>
      </c>
      <c r="F206" s="200">
        <f>J202</f>
        <v>0</v>
      </c>
      <c r="G206" s="202">
        <f>L204</f>
        <v>3</v>
      </c>
      <c r="H206" s="198" t="str">
        <f>K204</f>
        <v>:</v>
      </c>
      <c r="I206" s="200">
        <f>J204</f>
        <v>0</v>
      </c>
      <c r="J206" s="204"/>
      <c r="K206" s="205"/>
      <c r="L206" s="206"/>
      <c r="M206" s="202">
        <f>AG204</f>
        <v>3</v>
      </c>
      <c r="N206" s="198" t="str">
        <f>AF204</f>
        <v>:</v>
      </c>
      <c r="O206" s="210">
        <f>AE204</f>
        <v>1</v>
      </c>
      <c r="P206" s="212">
        <f>D206+G206+M206</f>
        <v>9</v>
      </c>
      <c r="Q206" s="198" t="s">
        <v>7</v>
      </c>
      <c r="R206" s="200">
        <f>F206+I206+O206</f>
        <v>1</v>
      </c>
      <c r="S206" s="224">
        <f>IF(D206&gt;F206,2,IF(AND(D206&lt;F206,E206=":"),1,0))+IF(G206&gt;I206,2,IF(AND(G206&lt;I206,H206=":"),1,0))+IF(M206&gt;O206,2,IF(AND(M206&lt;O206,N206=":"),1,0))</f>
        <v>6</v>
      </c>
      <c r="T206" s="261">
        <v>37</v>
      </c>
      <c r="U206" s="254"/>
      <c r="V206" s="75">
        <v>5</v>
      </c>
      <c r="W206" s="5" t="str">
        <f>C205</f>
        <v>Štaud Brian</v>
      </c>
      <c r="X206" s="153" t="s">
        <v>10</v>
      </c>
      <c r="Y206" s="76" t="str">
        <f>C209</f>
        <v>Křepelová Kamila</v>
      </c>
      <c r="Z206" s="77" t="s">
        <v>254</v>
      </c>
      <c r="AA206" s="78" t="s">
        <v>259</v>
      </c>
      <c r="AB206" s="78" t="s">
        <v>225</v>
      </c>
      <c r="AC206" s="78"/>
      <c r="AD206" s="79"/>
      <c r="AE206" s="73">
        <f t="shared" si="153"/>
        <v>0</v>
      </c>
      <c r="AF206" s="154" t="s">
        <v>7</v>
      </c>
      <c r="AG206" s="12">
        <f t="shared" si="154"/>
        <v>3</v>
      </c>
      <c r="AH206" s="115"/>
      <c r="AJ206">
        <f>IF(ISBLANK(U204), A204,0)</f>
        <v>42</v>
      </c>
      <c r="AK206">
        <f>IF(ISBLANK(U208), A208,0)</f>
        <v>41</v>
      </c>
      <c r="AM206">
        <f>A206</f>
        <v>114</v>
      </c>
      <c r="AN206">
        <f>IF(ISBLANK(  T206),"",T206)</f>
        <v>37</v>
      </c>
      <c r="AO206" s="194">
        <f t="shared" ref="AO206" si="158">IF($S206=0,"", IF(COUNTIF($S$202:$S$208,$S206)&gt;1, "",  _xlfn.RANK.EQ($S206,$S$202:$S$208,0)+($AI$170-1)*8  +4 ))</f>
        <v>37</v>
      </c>
      <c r="AP206" s="100">
        <f t="shared" si="157"/>
        <v>35</v>
      </c>
      <c r="AQ206" s="99">
        <f t="shared" si="156"/>
        <v>41</v>
      </c>
      <c r="AR206" s="145">
        <f t="shared" si="152"/>
        <v>-6</v>
      </c>
      <c r="AS206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36</v>
      </c>
      <c r="AT206" t="str">
        <f>IF($A206&gt;0,IF(VLOOKUP($A206,seznam!$A$2:$C$153,2)&gt;0,VLOOKUP($A206,seznam!$A$2:$C$153,2),"------"),"------")</f>
        <v>Přikryl Jan</v>
      </c>
    </row>
    <row r="207" spans="1:46" ht="13.5" customHeight="1" thickBot="1">
      <c r="A207" s="195"/>
      <c r="B207" s="197"/>
      <c r="C207" s="74" t="str">
        <f>IF(A206&gt;0,IF(VLOOKUP(A206,seznam!$A$2:$C$153,2)&gt;0,VLOOKUP(A206,seznam!$A$2:$C$153,2),"------"),"------")</f>
        <v>Přikryl Jan</v>
      </c>
      <c r="D207" s="199"/>
      <c r="E207" s="199"/>
      <c r="F207" s="201"/>
      <c r="G207" s="203"/>
      <c r="H207" s="199"/>
      <c r="I207" s="201"/>
      <c r="J207" s="207"/>
      <c r="K207" s="208"/>
      <c r="L207" s="209"/>
      <c r="M207" s="203"/>
      <c r="N207" s="199"/>
      <c r="O207" s="211"/>
      <c r="P207" s="213"/>
      <c r="Q207" s="199"/>
      <c r="R207" s="201"/>
      <c r="S207" s="228"/>
      <c r="T207" s="259"/>
      <c r="U207" s="254"/>
      <c r="V207" s="81">
        <v>6</v>
      </c>
      <c r="W207" s="6" t="str">
        <f>C207</f>
        <v>Přikryl Jan</v>
      </c>
      <c r="X207" s="155" t="s">
        <v>10</v>
      </c>
      <c r="Y207" s="82" t="str">
        <f>C203</f>
        <v>Kuběna Adam</v>
      </c>
      <c r="Z207" s="83" t="s">
        <v>221</v>
      </c>
      <c r="AA207" s="84" t="s">
        <v>219</v>
      </c>
      <c r="AB207" s="84" t="s">
        <v>221</v>
      </c>
      <c r="AC207" s="84"/>
      <c r="AD207" s="85"/>
      <c r="AE207" s="125">
        <f t="shared" si="153"/>
        <v>3</v>
      </c>
      <c r="AF207" s="156" t="s">
        <v>7</v>
      </c>
      <c r="AG207" s="66">
        <f t="shared" si="154"/>
        <v>0</v>
      </c>
      <c r="AH207" s="115"/>
      <c r="AJ207">
        <f>IF(ISBLANK(U206), A206,0)</f>
        <v>114</v>
      </c>
      <c r="AK207">
        <f>IF(ISBLANK(U202), A202,0)</f>
        <v>113</v>
      </c>
      <c r="AO207" s="194"/>
      <c r="AP207" s="100">
        <f t="shared" si="157"/>
        <v>33</v>
      </c>
      <c r="AQ207" s="99">
        <f t="shared" si="156"/>
        <v>23</v>
      </c>
      <c r="AR207" s="145">
        <f t="shared" si="152"/>
        <v>10</v>
      </c>
    </row>
    <row r="208" spans="1:46" ht="12.75" customHeight="1">
      <c r="A208" s="195">
        <f>IF(ISNA(MATCH(4,T182:T189,0)),, INDEX(A182:A189,MATCH(4,T182:T189,0)))</f>
        <v>41</v>
      </c>
      <c r="B208" s="196">
        <v>4</v>
      </c>
      <c r="C208" s="67" t="str">
        <f>IF(A208&gt;0,IF(VLOOKUP(A208,seznam!$A$2:$C$153,3)&gt;0,VLOOKUP(A208,seznam!$A$2:$C$153,3),"------"),"------")</f>
        <v>Zbraslavec</v>
      </c>
      <c r="D208" s="198">
        <f>O202</f>
        <v>3</v>
      </c>
      <c r="E208" s="198" t="str">
        <f>N202</f>
        <v>:</v>
      </c>
      <c r="F208" s="200">
        <f>M202</f>
        <v>0</v>
      </c>
      <c r="G208" s="202">
        <f>O204</f>
        <v>3</v>
      </c>
      <c r="H208" s="198" t="str">
        <f>N204</f>
        <v>:</v>
      </c>
      <c r="I208" s="200">
        <f>M204</f>
        <v>0</v>
      </c>
      <c r="J208" s="202">
        <f>O206</f>
        <v>1</v>
      </c>
      <c r="K208" s="198" t="str">
        <f>N206</f>
        <v>:</v>
      </c>
      <c r="L208" s="200">
        <f>M206</f>
        <v>3</v>
      </c>
      <c r="M208" s="204"/>
      <c r="N208" s="205"/>
      <c r="O208" s="219"/>
      <c r="P208" s="212">
        <f>D208+G208+J208</f>
        <v>7</v>
      </c>
      <c r="Q208" s="198" t="s">
        <v>7</v>
      </c>
      <c r="R208" s="200">
        <f>F208+I208+L208</f>
        <v>3</v>
      </c>
      <c r="S208" s="224">
        <f>IF(D208&gt;F208,2,IF(AND(D208&lt;F208,E208=":"),1,0))+IF(G208&gt;I208,2,IF(AND(G208&lt;I208,H208=":"),1,0))+IF(J208&gt;L208,2,IF(AND(J208&lt;L208,K208=":"),1,0))</f>
        <v>5</v>
      </c>
      <c r="T208" s="226">
        <v>38</v>
      </c>
      <c r="U208" s="255"/>
      <c r="AH208" s="115"/>
      <c r="AM208">
        <f>A208</f>
        <v>41</v>
      </c>
      <c r="AN208">
        <f>IF(ISBLANK(  T208),"",T208)</f>
        <v>38</v>
      </c>
      <c r="AO208" s="194">
        <f t="shared" ref="AO208" si="159">IF($S208=0,"", IF(COUNTIF($S$202:$S$208,$S208)&gt;1, "",  _xlfn.RANK.EQ($S208,$S$202:$S$208,0)+($AI$170-1)*8  +4 ))</f>
        <v>38</v>
      </c>
      <c r="AP208" s="97"/>
      <c r="AR208" s="145"/>
      <c r="AS208" s="12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0</v>
      </c>
      <c r="AT208" t="str">
        <f>IF($A208&gt;0,IF(VLOOKUP($A208,seznam!$A$2:$C$153,2)&gt;0,VLOOKUP($A208,seznam!$A$2:$C$153,2),"------"),"------")</f>
        <v>Křepelová Kamila</v>
      </c>
    </row>
    <row r="209" spans="1:46" ht="13.5" customHeight="1" thickBot="1">
      <c r="A209" s="214"/>
      <c r="B209" s="215"/>
      <c r="C209" s="88" t="str">
        <f>IF(A208&gt;0,IF(VLOOKUP(A208,seznam!$A$2:$C$153,2)&gt;0,VLOOKUP(A208,seznam!$A$2:$C$153,2),"------"),"------")</f>
        <v>Křepelová Kamila</v>
      </c>
      <c r="D209" s="216"/>
      <c r="E209" s="216"/>
      <c r="F209" s="217"/>
      <c r="G209" s="218"/>
      <c r="H209" s="216"/>
      <c r="I209" s="217"/>
      <c r="J209" s="218"/>
      <c r="K209" s="216"/>
      <c r="L209" s="217"/>
      <c r="M209" s="220"/>
      <c r="N209" s="221"/>
      <c r="O209" s="222"/>
      <c r="P209" s="223"/>
      <c r="Q209" s="216"/>
      <c r="R209" s="217"/>
      <c r="S209" s="225"/>
      <c r="T209" s="260"/>
      <c r="U209" s="255"/>
      <c r="AH209" s="115"/>
      <c r="AO209" s="194"/>
      <c r="AP209" s="97"/>
      <c r="AR209" s="145"/>
    </row>
    <row r="210" spans="1:46">
      <c r="AH210" s="115"/>
      <c r="AP210" s="97"/>
      <c r="AR210" s="145"/>
    </row>
    <row r="211" spans="1:46" ht="39.950000000000003" customHeight="1">
      <c r="B211" s="256" t="str">
        <f>CONCATENATE(Výsledky!$A$1," - ",Výsledky!$B$1,"  ",Výsledky!$C$1,"        ",Výsledky!$D$1, "                  DIVIZE  ",AI212)</f>
        <v>OBTM - Vysočany  26.11.2023                          DIVIZE  6</v>
      </c>
      <c r="C211" s="257"/>
      <c r="D211" s="257"/>
      <c r="E211" s="257"/>
      <c r="F211" s="257"/>
      <c r="G211" s="257"/>
      <c r="H211" s="257"/>
      <c r="I211" s="257"/>
      <c r="J211" s="257"/>
      <c r="K211" s="257"/>
      <c r="L211" s="257"/>
      <c r="M211" s="257"/>
      <c r="N211" s="257"/>
      <c r="O211" s="257"/>
      <c r="P211" s="257"/>
      <c r="Q211" s="257"/>
      <c r="R211" s="257"/>
      <c r="S211" s="257"/>
      <c r="T211" s="257"/>
      <c r="U211" s="257"/>
      <c r="V211" s="257"/>
      <c r="W211" s="257"/>
      <c r="X211" s="257"/>
      <c r="Y211" s="257"/>
      <c r="Z211" s="257"/>
      <c r="AA211" s="257"/>
      <c r="AB211" s="257"/>
      <c r="AC211" s="257"/>
      <c r="AD211" s="257"/>
      <c r="AE211" s="257"/>
      <c r="AF211" s="257"/>
      <c r="AG211" s="257"/>
      <c r="AH211" s="115"/>
      <c r="AO211"/>
      <c r="AP211" s="97"/>
      <c r="AR211" s="145"/>
    </row>
    <row r="212" spans="1:46" ht="13.5" thickBot="1">
      <c r="AH212" s="115"/>
      <c r="AI212">
        <v>6</v>
      </c>
      <c r="AP212" s="97"/>
      <c r="AR212" s="145"/>
    </row>
    <row r="213" spans="1:46" ht="13.5" thickBot="1">
      <c r="A213" s="91" t="s">
        <v>2</v>
      </c>
      <c r="B213" s="235" t="s">
        <v>20</v>
      </c>
      <c r="C213" s="236"/>
      <c r="D213" s="237">
        <v>1</v>
      </c>
      <c r="E213" s="238"/>
      <c r="F213" s="239"/>
      <c r="G213" s="240">
        <v>2</v>
      </c>
      <c r="H213" s="238"/>
      <c r="I213" s="239"/>
      <c r="J213" s="240">
        <v>3</v>
      </c>
      <c r="K213" s="238"/>
      <c r="L213" s="239"/>
      <c r="M213" s="240">
        <v>4</v>
      </c>
      <c r="N213" s="238"/>
      <c r="O213" s="241"/>
      <c r="P213" s="237" t="s">
        <v>4</v>
      </c>
      <c r="Q213" s="242"/>
      <c r="R213" s="243"/>
      <c r="S213" s="101" t="s">
        <v>5</v>
      </c>
      <c r="T213" s="92" t="s">
        <v>6</v>
      </c>
      <c r="AH213" s="115"/>
      <c r="AO213" s="45" t="s">
        <v>6</v>
      </c>
      <c r="AP213" s="97"/>
      <c r="AR213" s="145"/>
    </row>
    <row r="214" spans="1:46" ht="13.5" thickBot="1">
      <c r="A214" s="244">
        <v>43</v>
      </c>
      <c r="B214" s="245">
        <v>1</v>
      </c>
      <c r="C214" s="67" t="str">
        <f>IF(A214&gt;0,IF(VLOOKUP(A214,seznam!$A$2:$C$153,3)&gt;0,VLOOKUP(A214,seznam!$A$2:$C$153,3),"------"),"------")</f>
        <v>Blansko</v>
      </c>
      <c r="D214" s="246"/>
      <c r="E214" s="247"/>
      <c r="F214" s="248"/>
      <c r="G214" s="249">
        <f>AE217</f>
        <v>3</v>
      </c>
      <c r="H214" s="250" t="str">
        <f>AF217</f>
        <v>:</v>
      </c>
      <c r="I214" s="251">
        <f>AG217</f>
        <v>0</v>
      </c>
      <c r="J214" s="249">
        <f>AG219</f>
        <v>3</v>
      </c>
      <c r="K214" s="250" t="str">
        <f>AF219</f>
        <v>:</v>
      </c>
      <c r="L214" s="251">
        <f>AE219</f>
        <v>1</v>
      </c>
      <c r="M214" s="249">
        <f>AE214</f>
        <v>3</v>
      </c>
      <c r="N214" s="250" t="str">
        <f>AF214</f>
        <v>:</v>
      </c>
      <c r="O214" s="252">
        <f>AG214</f>
        <v>1</v>
      </c>
      <c r="P214" s="253">
        <f>G214+J214+M214</f>
        <v>9</v>
      </c>
      <c r="Q214" s="250" t="s">
        <v>7</v>
      </c>
      <c r="R214" s="251">
        <f>I214+L214+O214</f>
        <v>2</v>
      </c>
      <c r="S214" s="230">
        <f>IF(G214&gt;I214,2,IF(AND(G214&lt;I214,H214=":"),1,0))+IF(J214&gt;L214,2,IF(AND(J214&lt;L214,K214=":"),1,0))+IF(M214&gt;O214,2,IF(AND(M214&lt;O214,N214=":"),1,0))</f>
        <v>6</v>
      </c>
      <c r="T214" s="262">
        <v>1</v>
      </c>
      <c r="U214" s="254"/>
      <c r="V214" s="68">
        <v>1</v>
      </c>
      <c r="W214" s="4" t="str">
        <f>C215</f>
        <v>Musil Jan</v>
      </c>
      <c r="X214" s="7" t="s">
        <v>10</v>
      </c>
      <c r="Y214" s="69" t="str">
        <f>C221</f>
        <v>Matoušek Michal</v>
      </c>
      <c r="Z214" s="70" t="s">
        <v>219</v>
      </c>
      <c r="AA214" s="71" t="s">
        <v>222</v>
      </c>
      <c r="AB214" s="71" t="s">
        <v>224</v>
      </c>
      <c r="AC214" s="71" t="s">
        <v>220</v>
      </c>
      <c r="AD214" s="72"/>
      <c r="AE214" s="73">
        <f t="shared" ref="AE214:AE219" si="160">IF(OR(VALUE($AJ214)=0,VALUE($AK214)=0), "0",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)</f>
        <v>3</v>
      </c>
      <c r="AF214" s="11" t="s">
        <v>7</v>
      </c>
      <c r="AG214" s="12">
        <f t="shared" ref="AG214:AG219" si="161">IF(OR(VALUE($AJ214)=0,VALUE($AK214)=0), "0",IF(AND(LEN(Z214)&gt;0,MID(Z214,1,1)="-"),"1","0")+IF(AND(LEN(AA214)&gt;0,MID(AA214,1,1)="-"),"1","0")+IF(AND(LEN(AB214)&gt;0,MID(AB214,1,1)="-"),"1","0")+IF(AND(LEN(AC214)&gt;0,MID(AC214,1,1)="-"),"1","0")+IF(AND(LEN(AD214)&gt;0,MID(AD214,1,1)="-"),"1","0"))</f>
        <v>1</v>
      </c>
      <c r="AH214" s="115"/>
      <c r="AI214" t="str">
        <f>IF(OR( AND(A234=AJ214,A236=AK214 ),  AND(A236=AJ214,A234=AK214) ),"a",    IF(OR( AND(A244=AJ214,A246=AK214 ),  AND(A246=AJ214,A244=AK214) ),"b",  ""))</f>
        <v>a</v>
      </c>
      <c r="AJ214">
        <f>IF(ISBLANK(U214), A214,0)</f>
        <v>43</v>
      </c>
      <c r="AK214">
        <f>IF(ISBLANK(U220), A220,0)</f>
        <v>95</v>
      </c>
      <c r="AO214" s="194">
        <f>IF($S214=0,"", IF(COUNTIF($S$214:$S$220,$S214)&gt;1, "",  _xlfn.RANK.EQ($S214,$S$214:$S$220,0)+($AI$212-1)*8   ))</f>
        <v>41</v>
      </c>
      <c r="AP214" s="100">
        <f>IF(OR(VALUE($AJ214)=0,VALUE($AK214)=0), "0",IF(LEN(Z214)&gt;0,IF(MID(Z214,1,1)&lt;&gt;"-",IF(MOD(ABS(Z214),100)&gt;9,MOD(ABS(Z214),100)+2,11),MOD(ABS(Z214),100)),0)+IF(LEN(AA214)&gt;0,IF(MID(AA214,1,1)&lt;&gt;"-",IF(MOD(ABS(AA214),100)&gt;9,MOD(ABS(AA214),100)+2,11),MOD(ABS(AA214),100)),0)+IF(LEN(AB214)&gt;0,IF(MID(AB214,1,1)&lt;&gt;"-",IF(MOD(ABS(AB214),100)&gt;9,MOD(ABS(AB214),100)+2,11),MOD(ABS(AB214),100)),0)+IF(LEN(AC214)&gt;0,IF(MID(AC214,1,1)&lt;&gt;"-",IF(MOD(ABS(AC214),100)&gt;9,MOD(ABS(AC214),100)+2,11),MOD(ABS(AC214),100)),0)+IF(LEN(AD214)&gt;0,IF(MID(AD214,1,1)&lt;&gt;"-",IF(MOD(ABS(AD214),100)&gt;9,MOD(ABS(AD214),100)+2,11),MOD(ABS(AD214),100)),0))</f>
        <v>41</v>
      </c>
      <c r="AQ214" s="99">
        <f>IF(OR(VALUE($AJ214)=0,VALUE($AK214)=0), "0",IF(LEN(Z214)&gt;0,IF(MID(Z214,1,1)&lt;&gt;"-",MOD(Z214,100),IF(MOD(ABS(Z214),100)&gt;9,MOD(ABS(Z214),100)+2,11)),0)+IF(LEN(AA214)&gt;0,IF(MID(AA214,1,1)&lt;&gt;"-",MOD(AA214,100),IF(MOD(ABS(AA214),100)&gt;9,MOD(ABS(AA214),100)+2,11)),0)+IF(LEN(AB214)&gt;0,IF(MID(AB214,1,1)&lt;&gt;"-",MOD(AB214,100),IF(MOD(ABS(AB214),100)&gt;9,MOD(ABS(AB214),100)+2,11)),0)+IF(LEN(AC214)&gt;0,IF(MID(AC214,1,1)&lt;&gt;"-",MOD(AC214,100),IF(MOD(ABS(AC214),100)&gt;9,MOD(ABS(AC214),100)+2,11)),0)+IF(LEN(AD214)&gt;0,IF(MID(AD214,1,1)&lt;&gt;"-",MOD(AD214,100),IF(MOD(ABS(AD214),100)&gt;9,MOD(ABS(AD214),100)+2,11)),0))</f>
        <v>34</v>
      </c>
      <c r="AR214" s="145">
        <f>AP214-AQ214</f>
        <v>7</v>
      </c>
      <c r="AS214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28</v>
      </c>
      <c r="AT214" t="str">
        <f>IF($A214&gt;0,IF(VLOOKUP($A214,seznam!$A$2:$C$153,2)&gt;0,VLOOKUP($A214,seznam!$A$2:$C$153,2),"------"),"------")</f>
        <v>Musil Jan</v>
      </c>
    </row>
    <row r="215" spans="1:46" ht="13.5" thickBot="1">
      <c r="A215" s="195"/>
      <c r="B215" s="197"/>
      <c r="C215" s="74" t="str">
        <f>IF(A214&gt;0,IF(VLOOKUP(A214,seznam!$A$2:$C$153,2)&gt;0,VLOOKUP(A214,seznam!$A$2:$C$153,2),"------"),"------")</f>
        <v>Musil Jan</v>
      </c>
      <c r="D215" s="208"/>
      <c r="E215" s="208"/>
      <c r="F215" s="209"/>
      <c r="G215" s="203"/>
      <c r="H215" s="199"/>
      <c r="I215" s="201"/>
      <c r="J215" s="203"/>
      <c r="K215" s="199"/>
      <c r="L215" s="201"/>
      <c r="M215" s="203"/>
      <c r="N215" s="199"/>
      <c r="O215" s="211"/>
      <c r="P215" s="213"/>
      <c r="Q215" s="199"/>
      <c r="R215" s="201"/>
      <c r="S215" s="228"/>
      <c r="T215" s="259"/>
      <c r="U215" s="254"/>
      <c r="V215" s="75">
        <v>2</v>
      </c>
      <c r="W215" s="5" t="str">
        <f>C217</f>
        <v>Hrabal František</v>
      </c>
      <c r="X215" s="8" t="s">
        <v>10</v>
      </c>
      <c r="Y215" s="76" t="str">
        <f>C219</f>
        <v>Faltejsek Ondřej</v>
      </c>
      <c r="Z215" s="77" t="s">
        <v>218</v>
      </c>
      <c r="AA215" s="78" t="s">
        <v>217</v>
      </c>
      <c r="AB215" s="78" t="s">
        <v>221</v>
      </c>
      <c r="AC215" s="78" t="s">
        <v>225</v>
      </c>
      <c r="AD215" s="79"/>
      <c r="AE215" s="73">
        <f t="shared" si="160"/>
        <v>1</v>
      </c>
      <c r="AF215" s="13" t="s">
        <v>7</v>
      </c>
      <c r="AG215" s="12">
        <f t="shared" si="161"/>
        <v>3</v>
      </c>
      <c r="AH215" s="115"/>
      <c r="AI215" t="str">
        <f>IF(OR( AND(A234=AJ215,A236=AK215 ),  AND(A236=AJ215,A234=AK215) ),"a",    IF(OR( AND(A244=AJ215,A246=AK215 ),  AND(A246=AJ215,A244=AK215) ),"b",  ""))</f>
        <v>b</v>
      </c>
      <c r="AJ215">
        <f>IF(ISBLANK(U216), A216,0)</f>
        <v>91</v>
      </c>
      <c r="AK215">
        <f>IF(ISBLANK(U218), A218,0)</f>
        <v>47</v>
      </c>
      <c r="AO215" s="194"/>
      <c r="AP215" s="100">
        <f>IF(OR(VALUE($AJ215)=0,VALUE($AK215)=0), "0",IF(LEN(Z215)&gt;0,IF(MID(Z215,1,1)&lt;&gt;"-",IF(MOD(ABS(Z215),100)&gt;9,MOD(ABS(Z215),100)+2,11),MOD(ABS(Z215),100)),0)+IF(LEN(AA215)&gt;0,IF(MID(AA215,1,1)&lt;&gt;"-",IF(MOD(ABS(AA215),100)&gt;9,MOD(ABS(AA215),100)+2,11),MOD(ABS(AA215),100)),0)+IF(LEN(AB215)&gt;0,IF(MID(AB215,1,1)&lt;&gt;"-",IF(MOD(ABS(AB215),100)&gt;9,MOD(ABS(AB215),100)+2,11),MOD(ABS(AB215),100)),0)+IF(LEN(AC215)&gt;0,IF(MID(AC215,1,1)&lt;&gt;"-",IF(MOD(ABS(AC215),100)&gt;9,MOD(ABS(AC215),100)+2,11),MOD(ABS(AC215),100)),0)+IF(LEN(AD215)&gt;0,IF(MID(AD215,1,1)&lt;&gt;"-",IF(MOD(ABS(AD215),100)&gt;9,MOD(ABS(AD215),100)+2,11),MOD(ABS(AD215),100)),0))</f>
        <v>31</v>
      </c>
      <c r="AQ215" s="99">
        <f>IF(OR(VALUE($AJ215)=0,VALUE($AK215)=0), "0",IF(LEN(Z215)&gt;0,IF(MID(Z215,1,1)&lt;&gt;"-",MOD(Z215,100),IF(MOD(ABS(Z215),100)&gt;9,MOD(ABS(Z215),100)+2,11)),0)+IF(LEN(AA215)&gt;0,IF(MID(AA215,1,1)&lt;&gt;"-",MOD(AA215,100),IF(MOD(ABS(AA215),100)&gt;9,MOD(ABS(AA215),100)+2,11)),0)+IF(LEN(AB215)&gt;0,IF(MID(AB215,1,1)&lt;&gt;"-",MOD(AB215,100),IF(MOD(ABS(AB215),100)&gt;9,MOD(ABS(AB215),100)+2,11)),0)+IF(LEN(AC215)&gt;0,IF(MID(AC215,1,1)&lt;&gt;"-",MOD(AC215,100),IF(MOD(ABS(AC215),100)&gt;9,MOD(ABS(AC215),100)+2,11)),0)+IF(LEN(AD215)&gt;0,IF(MID(AD215,1,1)&lt;&gt;"-",MOD(AD215,100),IF(MOD(ABS(AD215),100)&gt;9,MOD(ABS(AD215),100)+2,11)),0))</f>
        <v>40</v>
      </c>
      <c r="AR215" s="145">
        <f t="shared" ref="AR215:AR219" si="162">AP215-AQ215</f>
        <v>-9</v>
      </c>
    </row>
    <row r="216" spans="1:46" ht="13.5" thickBot="1">
      <c r="A216" s="195">
        <v>91</v>
      </c>
      <c r="B216" s="196">
        <v>2</v>
      </c>
      <c r="C216" s="67" t="str">
        <f>IF(A216&gt;0,IF(VLOOKUP(A216,seznam!$A$2:$C$153,3)&gt;0,VLOOKUP(A216,seznam!$A$2:$C$153,3),"------"),"------")</f>
        <v>Letovice</v>
      </c>
      <c r="D216" s="198">
        <f>I214</f>
        <v>0</v>
      </c>
      <c r="E216" s="198" t="str">
        <f>H214</f>
        <v>:</v>
      </c>
      <c r="F216" s="200">
        <f>G214</f>
        <v>3</v>
      </c>
      <c r="G216" s="204"/>
      <c r="H216" s="205"/>
      <c r="I216" s="206"/>
      <c r="J216" s="202">
        <f>AE215</f>
        <v>1</v>
      </c>
      <c r="K216" s="198" t="str">
        <f>AF215</f>
        <v>:</v>
      </c>
      <c r="L216" s="200">
        <f>AG215</f>
        <v>3</v>
      </c>
      <c r="M216" s="202">
        <f>AE218</f>
        <v>3</v>
      </c>
      <c r="N216" s="198" t="str">
        <f>AF218</f>
        <v>:</v>
      </c>
      <c r="O216" s="210">
        <f>AG218</f>
        <v>2</v>
      </c>
      <c r="P216" s="212">
        <f>D216+J216+M216</f>
        <v>4</v>
      </c>
      <c r="Q216" s="198" t="s">
        <v>7</v>
      </c>
      <c r="R216" s="200">
        <f>F216+L216+O216</f>
        <v>8</v>
      </c>
      <c r="S216" s="224">
        <f>IF(D216&gt;F216,2,IF(AND(D216&lt;F216,E216=":"),1,0))+IF(J216&gt;L216,2,IF(AND(J216&lt;L216,K216=":"),1,0))+IF(M216&gt;O216,2,IF(AND(M216&lt;O216,N216=":"),1,0))</f>
        <v>4</v>
      </c>
      <c r="T216" s="261">
        <v>3</v>
      </c>
      <c r="U216" s="254"/>
      <c r="V216" s="75">
        <v>3</v>
      </c>
      <c r="W216" s="5" t="str">
        <f>C221</f>
        <v>Matoušek Michal</v>
      </c>
      <c r="X216" s="9" t="s">
        <v>10</v>
      </c>
      <c r="Y216" s="76" t="str">
        <f>C219</f>
        <v>Faltejsek Ondřej</v>
      </c>
      <c r="Z216" s="77" t="s">
        <v>221</v>
      </c>
      <c r="AA216" s="78" t="s">
        <v>200</v>
      </c>
      <c r="AB216" s="78" t="s">
        <v>221</v>
      </c>
      <c r="AC216" s="78"/>
      <c r="AD216" s="79"/>
      <c r="AE216" s="73">
        <f t="shared" si="160"/>
        <v>3</v>
      </c>
      <c r="AF216" s="13" t="s">
        <v>7</v>
      </c>
      <c r="AG216" s="12">
        <f t="shared" si="161"/>
        <v>0</v>
      </c>
      <c r="AH216" s="115"/>
      <c r="AI216" t="str">
        <f>IF(OR( AND(A234=AJ216,A236=AK216 ),  AND(A236=AJ216,A234=AK216) ),"a",    IF(OR( AND(A244=AJ216,A246=AK216 ),  AND(A246=AJ216,A244=AK216) ),"b",  ""))</f>
        <v/>
      </c>
      <c r="AJ216">
        <f>IF(ISBLANK(U220), A220,0)</f>
        <v>95</v>
      </c>
      <c r="AK216">
        <f>IF(ISBLANK(U218), A218,0)</f>
        <v>47</v>
      </c>
      <c r="AO216" s="194" t="str">
        <f t="shared" ref="AO216" si="163">IF($S216=0,"", IF(COUNTIF($S$214:$S$220,$S216)&gt;1, "",  _xlfn.RANK.EQ($S216,$S$214:$S$220,0)+($AI$212-1)*8   ))</f>
        <v/>
      </c>
      <c r="AP216" s="100">
        <f>IF(OR(VALUE($AJ216)=0,VALUE($AK216)=0), "0",IF(LEN(Z216)&gt;0,IF(MID(Z216,1,1)&lt;&gt;"-",IF(MOD(ABS(Z216),100)&gt;9,MOD(ABS(Z216),100)+2,11),MOD(ABS(Z216),100)),0)+IF(LEN(AA216)&gt;0,IF(MID(AA216,1,1)&lt;&gt;"-",IF(MOD(ABS(AA216),100)&gt;9,MOD(ABS(AA216),100)+2,11),MOD(ABS(AA216),100)),0)+IF(LEN(AB216)&gt;0,IF(MID(AB216,1,1)&lt;&gt;"-",IF(MOD(ABS(AB216),100)&gt;9,MOD(ABS(AB216),100)+2,11),MOD(ABS(AB216),100)),0)+IF(LEN(AC216)&gt;0,IF(MID(AC216,1,1)&lt;&gt;"-",IF(MOD(ABS(AC216),100)&gt;9,MOD(ABS(AC216),100)+2,11),MOD(ABS(AC216),100)),0)+IF(LEN(AD216)&gt;0,IF(MID(AD216,1,1)&lt;&gt;"-",IF(MOD(ABS(AD216),100)&gt;9,MOD(ABS(AD216),100)+2,11),MOD(ABS(AD216),100)),0))</f>
        <v>33</v>
      </c>
      <c r="AQ216" s="99">
        <f t="shared" ref="AQ216:AQ219" si="164">IF(OR(VALUE($AJ216)=0,VALUE($AK216)=0), "0",IF(LEN(Z216)&gt;0,IF(MID(Z216,1,1)&lt;&gt;"-",MOD(Z216,100),IF(MOD(ABS(Z216),100)&gt;9,MOD(ABS(Z216),100)+2,11)),0)+IF(LEN(AA216)&gt;0,IF(MID(AA216,1,1)&lt;&gt;"-",MOD(AA216,100),IF(MOD(ABS(AA216),100)&gt;9,MOD(ABS(AA216),100)+2,11)),0)+IF(LEN(AB216)&gt;0,IF(MID(AB216,1,1)&lt;&gt;"-",MOD(AB216,100),IF(MOD(ABS(AB216),100)&gt;9,MOD(ABS(AB216),100)+2,11)),0)+IF(LEN(AC216)&gt;0,IF(MID(AC216,1,1)&lt;&gt;"-",MOD(AC216,100),IF(MOD(ABS(AC216),100)&gt;9,MOD(ABS(AC216),100)+2,11)),0)+IF(LEN(AD216)&gt;0,IF(MID(AD216,1,1)&lt;&gt;"-",MOD(AD216,100),IF(MOD(ABS(AD216),100)&gt;9,MOD(ABS(AD216),100)+2,11)),0))</f>
        <v>19</v>
      </c>
      <c r="AR216" s="145">
        <f t="shared" si="162"/>
        <v>14</v>
      </c>
      <c r="AS216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-16</v>
      </c>
      <c r="AT216" t="str">
        <f>IF($A216&gt;0,IF(VLOOKUP($A216,seznam!$A$2:$C$153,2)&gt;0,VLOOKUP($A216,seznam!$A$2:$C$153,2),"------"),"------")</f>
        <v>Hrabal František</v>
      </c>
    </row>
    <row r="217" spans="1:46" ht="13.5" thickBot="1">
      <c r="A217" s="195"/>
      <c r="B217" s="197"/>
      <c r="C217" s="74" t="str">
        <f>IF(A216&gt;0,IF(VLOOKUP(A216,seznam!$A$2:$C$153,2)&gt;0,VLOOKUP(A216,seznam!$A$2:$C$153,2),"------"),"------")</f>
        <v>Hrabal František</v>
      </c>
      <c r="D217" s="199"/>
      <c r="E217" s="199"/>
      <c r="F217" s="201"/>
      <c r="G217" s="207"/>
      <c r="H217" s="208"/>
      <c r="I217" s="209"/>
      <c r="J217" s="203"/>
      <c r="K217" s="199"/>
      <c r="L217" s="201"/>
      <c r="M217" s="203"/>
      <c r="N217" s="199"/>
      <c r="O217" s="211"/>
      <c r="P217" s="232"/>
      <c r="Q217" s="233"/>
      <c r="R217" s="234"/>
      <c r="S217" s="228"/>
      <c r="T217" s="259"/>
      <c r="U217" s="254"/>
      <c r="V217" s="75">
        <v>4</v>
      </c>
      <c r="W217" s="5" t="str">
        <f>C215</f>
        <v>Musil Jan</v>
      </c>
      <c r="X217" s="8" t="s">
        <v>10</v>
      </c>
      <c r="Y217" s="76" t="str">
        <f>C217</f>
        <v>Hrabal František</v>
      </c>
      <c r="Z217" s="77" t="s">
        <v>219</v>
      </c>
      <c r="AA217" s="78" t="s">
        <v>221</v>
      </c>
      <c r="AB217" s="78" t="s">
        <v>144</v>
      </c>
      <c r="AC217" s="78"/>
      <c r="AD217" s="79"/>
      <c r="AE217" s="73">
        <f t="shared" si="160"/>
        <v>3</v>
      </c>
      <c r="AF217" s="13" t="s">
        <v>7</v>
      </c>
      <c r="AG217" s="12">
        <f t="shared" si="161"/>
        <v>0</v>
      </c>
      <c r="AH217" s="115"/>
      <c r="AI217" t="str">
        <f>IF(OR( AND(A234=AJ217,A236=AK217 ),  AND(A236=AJ217,A234=AK217) ),"a",    IF(OR( AND(A244=AJ217,A246=AK217 ),  AND(A246=AJ217,A244=AK217) ),"b",  ""))</f>
        <v/>
      </c>
      <c r="AJ217">
        <f>IF(ISBLANK(U214), A214,0)</f>
        <v>43</v>
      </c>
      <c r="AK217">
        <f>IF(ISBLANK(U216), A216,0)</f>
        <v>91</v>
      </c>
      <c r="AO217" s="194"/>
      <c r="AP217" s="100">
        <f t="shared" ref="AP217:AP219" si="165">IF(OR(VALUE($AJ217)=0,VALUE($AK217)=0), "0",IF(LEN(Z217)&gt;0,IF(MID(Z217,1,1)&lt;&gt;"-",IF(MOD(ABS(Z217),100)&gt;9,MOD(ABS(Z217),100)+2,11),MOD(ABS(Z217),100)),0)+IF(LEN(AA217)&gt;0,IF(MID(AA217,1,1)&lt;&gt;"-",IF(MOD(ABS(AA217),100)&gt;9,MOD(ABS(AA217),100)+2,11),MOD(ABS(AA217),100)),0)+IF(LEN(AB217)&gt;0,IF(MID(AB217,1,1)&lt;&gt;"-",IF(MOD(ABS(AB217),100)&gt;9,MOD(ABS(AB217),100)+2,11),MOD(ABS(AB217),100)),0)+IF(LEN(AC217)&gt;0,IF(MID(AC217,1,1)&lt;&gt;"-",IF(MOD(ABS(AC217),100)&gt;9,MOD(ABS(AC217),100)+2,11),MOD(ABS(AC217),100)),0)+IF(LEN(AD217)&gt;0,IF(MID(AD217,1,1)&lt;&gt;"-",IF(MOD(ABS(AD217),100)&gt;9,MOD(ABS(AD217),100)+2,11),MOD(ABS(AD217),100)),0))</f>
        <v>33</v>
      </c>
      <c r="AQ217" s="99">
        <f t="shared" si="164"/>
        <v>20</v>
      </c>
      <c r="AR217" s="145">
        <f t="shared" si="162"/>
        <v>13</v>
      </c>
    </row>
    <row r="218" spans="1:46" ht="13.5" thickBot="1">
      <c r="A218" s="195">
        <v>47</v>
      </c>
      <c r="B218" s="196">
        <v>3</v>
      </c>
      <c r="C218" s="67" t="str">
        <f>IF(A218&gt;0,IF(VLOOKUP(A218,seznam!$A$2:$C$153,3)&gt;0,VLOOKUP(A218,seznam!$A$2:$C$153,3),"------"),"------")</f>
        <v>Kunštát</v>
      </c>
      <c r="D218" s="198">
        <f>L214</f>
        <v>1</v>
      </c>
      <c r="E218" s="198" t="str">
        <f>K214</f>
        <v>:</v>
      </c>
      <c r="F218" s="200">
        <f>J214</f>
        <v>3</v>
      </c>
      <c r="G218" s="202">
        <f>L216</f>
        <v>3</v>
      </c>
      <c r="H218" s="198" t="str">
        <f>K216</f>
        <v>:</v>
      </c>
      <c r="I218" s="200">
        <f>J216</f>
        <v>1</v>
      </c>
      <c r="J218" s="204"/>
      <c r="K218" s="205"/>
      <c r="L218" s="206"/>
      <c r="M218" s="202">
        <f>AG216</f>
        <v>0</v>
      </c>
      <c r="N218" s="198" t="str">
        <f>AF216</f>
        <v>:</v>
      </c>
      <c r="O218" s="210">
        <f>AE216</f>
        <v>3</v>
      </c>
      <c r="P218" s="212">
        <f>D218+G218+M218</f>
        <v>4</v>
      </c>
      <c r="Q218" s="198" t="s">
        <v>7</v>
      </c>
      <c r="R218" s="200">
        <f>F218+I218+O218</f>
        <v>7</v>
      </c>
      <c r="S218" s="224">
        <f>IF(D218&gt;F218,2,IF(AND(D218&lt;F218,E218=":"),1,0))+IF(G218&gt;I218,2,IF(AND(G218&lt;I218,H218=":"),1,0))+IF(M218&gt;O218,2,IF(AND(M218&lt;O218,N218=":"),1,0))</f>
        <v>4</v>
      </c>
      <c r="T218" s="261">
        <v>4</v>
      </c>
      <c r="U218" s="254"/>
      <c r="V218" s="75">
        <v>5</v>
      </c>
      <c r="W218" s="5" t="str">
        <f>C217</f>
        <v>Hrabal František</v>
      </c>
      <c r="X218" s="8" t="s">
        <v>10</v>
      </c>
      <c r="Y218" s="76" t="str">
        <f>C221</f>
        <v>Matoušek Michal</v>
      </c>
      <c r="Z218" s="77" t="s">
        <v>254</v>
      </c>
      <c r="AA218" s="78" t="s">
        <v>255</v>
      </c>
      <c r="AB218" s="78" t="s">
        <v>224</v>
      </c>
      <c r="AC218" s="78" t="s">
        <v>224</v>
      </c>
      <c r="AD218" s="79" t="s">
        <v>221</v>
      </c>
      <c r="AE218" s="73">
        <f t="shared" si="160"/>
        <v>3</v>
      </c>
      <c r="AF218" s="13" t="s">
        <v>7</v>
      </c>
      <c r="AG218" s="12">
        <f t="shared" si="161"/>
        <v>2</v>
      </c>
      <c r="AH218" s="115"/>
      <c r="AI218" t="str">
        <f>IF(OR( AND(A234=AJ218,A236=AK218 ),  AND(A236=AJ218,A234=AK218) ),"a",    IF(OR( AND(A244=AJ218,A246=AK218 ),  AND(A246=AJ218,A244=AK218) ),"b",  ""))</f>
        <v/>
      </c>
      <c r="AJ218">
        <f>IF(ISBLANK(U216), A216,0)</f>
        <v>91</v>
      </c>
      <c r="AK218">
        <f>IF(ISBLANK(U220), A220,0)</f>
        <v>95</v>
      </c>
      <c r="AO218" s="194" t="str">
        <f t="shared" ref="AO218" si="166">IF($S218=0,"", IF(COUNTIF($S$214:$S$220,$S218)&gt;1, "",  _xlfn.RANK.EQ($S218,$S$214:$S$220,0)+($AI$212-1)*8   ))</f>
        <v/>
      </c>
      <c r="AP218" s="100">
        <f t="shared" si="165"/>
        <v>56</v>
      </c>
      <c r="AQ218" s="99">
        <f t="shared" si="164"/>
        <v>50</v>
      </c>
      <c r="AR218" s="145">
        <f t="shared" si="162"/>
        <v>6</v>
      </c>
      <c r="AS218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-13</v>
      </c>
      <c r="AT218" t="str">
        <f>IF($A218&gt;0,IF(VLOOKUP($A218,seznam!$A$2:$C$153,2)&gt;0,VLOOKUP($A218,seznam!$A$2:$C$153,2),"------"),"------")</f>
        <v>Faltejsek Ondřej</v>
      </c>
    </row>
    <row r="219" spans="1:46" ht="13.5" thickBot="1">
      <c r="A219" s="195"/>
      <c r="B219" s="197"/>
      <c r="C219" s="74" t="str">
        <f>IF(A218&gt;0,IF(VLOOKUP(A218,seznam!$A$2:$C$153,2)&gt;0,VLOOKUP(A218,seznam!$A$2:$C$153,2),"------"),"------")</f>
        <v>Faltejsek Ondřej</v>
      </c>
      <c r="D219" s="199"/>
      <c r="E219" s="199"/>
      <c r="F219" s="201"/>
      <c r="G219" s="203"/>
      <c r="H219" s="199"/>
      <c r="I219" s="201"/>
      <c r="J219" s="207"/>
      <c r="K219" s="208"/>
      <c r="L219" s="209"/>
      <c r="M219" s="203"/>
      <c r="N219" s="199"/>
      <c r="O219" s="211"/>
      <c r="P219" s="213"/>
      <c r="Q219" s="199"/>
      <c r="R219" s="201"/>
      <c r="S219" s="228"/>
      <c r="T219" s="259"/>
      <c r="U219" s="254"/>
      <c r="V219" s="81">
        <v>6</v>
      </c>
      <c r="W219" s="6" t="str">
        <f>C219</f>
        <v>Faltejsek Ondřej</v>
      </c>
      <c r="X219" s="10" t="s">
        <v>10</v>
      </c>
      <c r="Y219" s="82" t="str">
        <f>C215</f>
        <v>Musil Jan</v>
      </c>
      <c r="Z219" s="83" t="s">
        <v>219</v>
      </c>
      <c r="AA219" s="84" t="s">
        <v>225</v>
      </c>
      <c r="AB219" s="84" t="s">
        <v>225</v>
      </c>
      <c r="AC219" s="84" t="s">
        <v>218</v>
      </c>
      <c r="AD219" s="85"/>
      <c r="AE219" s="125">
        <f t="shared" si="160"/>
        <v>1</v>
      </c>
      <c r="AF219" s="15" t="s">
        <v>7</v>
      </c>
      <c r="AG219" s="66">
        <f t="shared" si="161"/>
        <v>3</v>
      </c>
      <c r="AH219" s="115"/>
      <c r="AI219" t="str">
        <f>IF(OR( AND(A234=AJ219,A236=AK219 ),  AND(A236=AJ219,A234=AK219) ),"a",    IF(OR( AND(A244=AJ219,A246=AK219 ),  AND(A246=AJ219,A244=AK219) ),"b",  ""))</f>
        <v/>
      </c>
      <c r="AJ219">
        <f>IF(ISBLANK(U218), A218,0)</f>
        <v>47</v>
      </c>
      <c r="AK219">
        <f>IF(ISBLANK(U214), A214,0)</f>
        <v>43</v>
      </c>
      <c r="AO219" s="194"/>
      <c r="AP219" s="100">
        <f t="shared" si="165"/>
        <v>34</v>
      </c>
      <c r="AQ219" s="99">
        <f t="shared" si="164"/>
        <v>42</v>
      </c>
      <c r="AR219" s="145">
        <f t="shared" si="162"/>
        <v>-8</v>
      </c>
    </row>
    <row r="220" spans="1:46">
      <c r="A220" s="195">
        <v>95</v>
      </c>
      <c r="B220" s="196">
        <v>4</v>
      </c>
      <c r="C220" s="67" t="str">
        <f>IF(A220&gt;0,IF(VLOOKUP(A220,seznam!$A$2:$C$153,3)&gt;0,VLOOKUP(A220,seznam!$A$2:$C$153,3),"------"),"------")</f>
        <v>Vysočany</v>
      </c>
      <c r="D220" s="198">
        <f>O214</f>
        <v>1</v>
      </c>
      <c r="E220" s="198" t="str">
        <f>N214</f>
        <v>:</v>
      </c>
      <c r="F220" s="200">
        <f>M214</f>
        <v>3</v>
      </c>
      <c r="G220" s="202">
        <f>O216</f>
        <v>2</v>
      </c>
      <c r="H220" s="198" t="str">
        <f>N216</f>
        <v>:</v>
      </c>
      <c r="I220" s="200">
        <f>M216</f>
        <v>3</v>
      </c>
      <c r="J220" s="202">
        <f>O218</f>
        <v>3</v>
      </c>
      <c r="K220" s="198" t="str">
        <f>N218</f>
        <v>:</v>
      </c>
      <c r="L220" s="200">
        <f>M218</f>
        <v>0</v>
      </c>
      <c r="M220" s="204"/>
      <c r="N220" s="205"/>
      <c r="O220" s="219"/>
      <c r="P220" s="212">
        <f>D220+G220+J220</f>
        <v>6</v>
      </c>
      <c r="Q220" s="198" t="s">
        <v>7</v>
      </c>
      <c r="R220" s="200">
        <f>F220+I220+L220</f>
        <v>6</v>
      </c>
      <c r="S220" s="224">
        <f>IF(D220&gt;F220,2,IF(AND(D220&lt;F220,E220=":"),1,0))+IF(G220&gt;I220,2,IF(AND(G220&lt;I220,H220=":"),1,0))+IF(J220&gt;L220,2,IF(AND(J220&lt;L220,K220=":"),1,0))</f>
        <v>4</v>
      </c>
      <c r="T220" s="226">
        <v>2</v>
      </c>
      <c r="U220" s="255"/>
      <c r="AH220" s="115"/>
      <c r="AO220" s="194" t="str">
        <f t="shared" ref="AO220" si="167">IF($S220=0,"", IF(COUNTIF($S$214:$S$220,$S220)&gt;1, "",  _xlfn.RANK.EQ($S220,$S$214:$S$220,0)+($AI$212-1)*8   ))</f>
        <v/>
      </c>
      <c r="AP220" s="97"/>
      <c r="AR220" s="145"/>
      <c r="AS220" s="12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1</v>
      </c>
      <c r="AT220" t="str">
        <f>IF($A220&gt;0,IF(VLOOKUP($A220,seznam!$A$2:$C$153,2)&gt;0,VLOOKUP($A220,seznam!$A$2:$C$153,2),"------"),"------")</f>
        <v>Matoušek Michal</v>
      </c>
    </row>
    <row r="221" spans="1:46" ht="13.5" thickBot="1">
      <c r="A221" s="214"/>
      <c r="B221" s="215"/>
      <c r="C221" s="88" t="str">
        <f>IF(A220&gt;0,IF(VLOOKUP(A220,seznam!$A$2:$C$153,2)&gt;0,VLOOKUP(A220,seznam!$A$2:$C$153,2),"------"),"------")</f>
        <v>Matoušek Michal</v>
      </c>
      <c r="D221" s="216"/>
      <c r="E221" s="216"/>
      <c r="F221" s="217"/>
      <c r="G221" s="218"/>
      <c r="H221" s="216"/>
      <c r="I221" s="217"/>
      <c r="J221" s="218"/>
      <c r="K221" s="216"/>
      <c r="L221" s="217"/>
      <c r="M221" s="220"/>
      <c r="N221" s="221"/>
      <c r="O221" s="222"/>
      <c r="P221" s="223"/>
      <c r="Q221" s="216"/>
      <c r="R221" s="217"/>
      <c r="S221" s="225"/>
      <c r="T221" s="260"/>
      <c r="U221" s="255"/>
      <c r="AH221" s="115"/>
      <c r="AO221" s="194"/>
      <c r="AP221" s="97"/>
      <c r="AR221" s="145"/>
    </row>
    <row r="222" spans="1:46" ht="13.5" thickBot="1">
      <c r="T222" s="137"/>
      <c r="AH222" s="115"/>
      <c r="AO222" s="133"/>
      <c r="AP222" s="97"/>
      <c r="AR222" s="145"/>
    </row>
    <row r="223" spans="1:46" ht="13.5" thickBot="1">
      <c r="A223" s="91" t="s">
        <v>2</v>
      </c>
      <c r="B223" s="235" t="s">
        <v>21</v>
      </c>
      <c r="C223" s="236"/>
      <c r="D223" s="237">
        <v>1</v>
      </c>
      <c r="E223" s="238"/>
      <c r="F223" s="239"/>
      <c r="G223" s="240">
        <v>2</v>
      </c>
      <c r="H223" s="238"/>
      <c r="I223" s="239"/>
      <c r="J223" s="240">
        <v>3</v>
      </c>
      <c r="K223" s="238"/>
      <c r="L223" s="239"/>
      <c r="M223" s="240">
        <v>4</v>
      </c>
      <c r="N223" s="238"/>
      <c r="O223" s="241"/>
      <c r="P223" s="237" t="s">
        <v>4</v>
      </c>
      <c r="Q223" s="242"/>
      <c r="R223" s="243"/>
      <c r="S223" s="101" t="s">
        <v>5</v>
      </c>
      <c r="T223" s="138" t="str">
        <f t="shared" ref="T223:T243" si="168">AO223</f>
        <v>pořadí</v>
      </c>
      <c r="AH223" s="115"/>
      <c r="AO223" s="134" t="s">
        <v>6</v>
      </c>
      <c r="AP223" s="97"/>
      <c r="AR223" s="145"/>
    </row>
    <row r="224" spans="1:46" ht="13.5" thickBot="1">
      <c r="A224" s="244">
        <v>44</v>
      </c>
      <c r="B224" s="245">
        <v>1</v>
      </c>
      <c r="C224" s="67" t="str">
        <f>IF(A224&gt;0,IF(VLOOKUP(A224,seznam!$A$2:$C$153,3)&gt;0,VLOOKUP(A224,seznam!$A$2:$C$153,3),"------"),"------")</f>
        <v>Kunštát</v>
      </c>
      <c r="D224" s="246"/>
      <c r="E224" s="247"/>
      <c r="F224" s="248"/>
      <c r="G224" s="249">
        <f>AE227</f>
        <v>3</v>
      </c>
      <c r="H224" s="250" t="str">
        <f>AF227</f>
        <v>:</v>
      </c>
      <c r="I224" s="251">
        <f>AG227</f>
        <v>2</v>
      </c>
      <c r="J224" s="249">
        <f>AG229</f>
        <v>3</v>
      </c>
      <c r="K224" s="250" t="str">
        <f>AF229</f>
        <v>:</v>
      </c>
      <c r="L224" s="251">
        <f>AE229</f>
        <v>0</v>
      </c>
      <c r="M224" s="249">
        <f>AE224</f>
        <v>2</v>
      </c>
      <c r="N224" s="250" t="str">
        <f>AF224</f>
        <v>:</v>
      </c>
      <c r="O224" s="252">
        <f>AG224</f>
        <v>3</v>
      </c>
      <c r="P224" s="253">
        <f>G224+J224+M224</f>
        <v>8</v>
      </c>
      <c r="Q224" s="250" t="s">
        <v>7</v>
      </c>
      <c r="R224" s="251">
        <f>I224+L224+O224</f>
        <v>5</v>
      </c>
      <c r="S224" s="230">
        <f>IF(G224&gt;I224,2,IF(AND(G224&lt;I224,H224=":"),1,0))+IF(J224&gt;L224,2,IF(AND(J224&lt;L224,K224=":"),1,0))+IF(M224&gt;O224,2,IF(AND(M224&lt;O224,N224=":"),1,0))</f>
        <v>5</v>
      </c>
      <c r="T224" s="262">
        <v>1</v>
      </c>
      <c r="U224" s="254"/>
      <c r="V224" s="68">
        <v>1</v>
      </c>
      <c r="W224" s="4" t="str">
        <f>C225</f>
        <v>Dlapa Tomáš</v>
      </c>
      <c r="X224" s="7" t="s">
        <v>10</v>
      </c>
      <c r="Y224" s="69" t="str">
        <f>C231</f>
        <v>Pospíšil Jonáš</v>
      </c>
      <c r="Z224" s="70" t="s">
        <v>228</v>
      </c>
      <c r="AA224" s="71" t="s">
        <v>221</v>
      </c>
      <c r="AB224" s="71" t="s">
        <v>225</v>
      </c>
      <c r="AC224" s="71" t="s">
        <v>222</v>
      </c>
      <c r="AD224" s="72" t="s">
        <v>218</v>
      </c>
      <c r="AE224" s="73">
        <f t="shared" ref="AE224:AE229" si="169">IF(OR(VALUE($AJ224)=0,VALUE($AK224)=0), "0",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)</f>
        <v>2</v>
      </c>
      <c r="AF224" s="11" t="s">
        <v>7</v>
      </c>
      <c r="AG224" s="12">
        <f t="shared" ref="AG224:AG229" si="170">IF(OR(VALUE($AJ224)=0,VALUE($AK224)=0), "0",IF(AND(LEN(Z224)&gt;0,MID(Z224,1,1)="-"),"1","0")+IF(AND(LEN(AA224)&gt;0,MID(AA224,1,1)="-"),"1","0")+IF(AND(LEN(AB224)&gt;0,MID(AB224,1,1)="-"),"1","0")+IF(AND(LEN(AC224)&gt;0,MID(AC224,1,1)="-"),"1","0")+IF(AND(LEN(AD224)&gt;0,MID(AD224,1,1)="-"),"1","0"))</f>
        <v>3</v>
      </c>
      <c r="AH224" s="115"/>
      <c r="AJ224">
        <f>IF(ISBLANK(U224), A224,0)</f>
        <v>44</v>
      </c>
      <c r="AK224">
        <f>IF(ISBLANK(U230), A230,0)</f>
        <v>108</v>
      </c>
      <c r="AO224" s="194" t="str">
        <f>IF($S224=0,"", IF(COUNTIF($S$224:$S$230,$S224)&gt;1, "",  _xlfn.RANK.EQ($S224,$S$224:$S$230,0)+($AI$212-1)*8  +4))</f>
        <v/>
      </c>
      <c r="AP224" s="100">
        <f>IF(OR(VALUE($AJ224)=0,VALUE($AK224)=0), "0",IF(LEN(Z224)&gt;0,IF(MID(Z224,1,1)&lt;&gt;"-",IF(MOD(ABS(Z224),100)&gt;9,MOD(ABS(Z224),100)+2,11),MOD(ABS(Z224),100)),0)+IF(LEN(AA224)&gt;0,IF(MID(AA224,1,1)&lt;&gt;"-",IF(MOD(ABS(AA224),100)&gt;9,MOD(ABS(AA224),100)+2,11),MOD(ABS(AA224),100)),0)+IF(LEN(AB224)&gt;0,IF(MID(AB224,1,1)&lt;&gt;"-",IF(MOD(ABS(AB224),100)&gt;9,MOD(ABS(AB224),100)+2,11),MOD(ABS(AB224),100)),0)+IF(LEN(AC224)&gt;0,IF(MID(AC224,1,1)&lt;&gt;"-",IF(MOD(ABS(AC224),100)&gt;9,MOD(ABS(AC224),100)+2,11),MOD(ABS(AC224),100)),0)+IF(LEN(AD224)&gt;0,IF(MID(AD224,1,1)&lt;&gt;"-",IF(MOD(ABS(AD224),100)&gt;9,MOD(ABS(AD224),100)+2,11),MOD(ABS(AD224),100)),0))</f>
        <v>45</v>
      </c>
      <c r="AQ224" s="99">
        <f>IF(OR(VALUE($AJ224)=0,VALUE($AK224)=0), "0",IF(LEN(Z224)&gt;0,IF(MID(Z224,1,1)&lt;&gt;"-",MOD(Z224,100),IF(MOD(ABS(Z224),100)&gt;9,MOD(ABS(Z224),100)+2,11)),0)+IF(LEN(AA224)&gt;0,IF(MID(AA224,1,1)&lt;&gt;"-",MOD(AA224,100),IF(MOD(ABS(AA224),100)&gt;9,MOD(ABS(AA224),100)+2,11)),0)+IF(LEN(AB224)&gt;0,IF(MID(AB224,1,1)&lt;&gt;"-",MOD(AB224,100),IF(MOD(ABS(AB224),100)&gt;9,MOD(ABS(AB224),100)+2,11)),0)+IF(LEN(AC224)&gt;0,IF(MID(AC224,1,1)&lt;&gt;"-",MOD(AC224,100),IF(MOD(ABS(AC224),100)&gt;9,MOD(ABS(AC224),100)+2,11)),0)+IF(LEN(AD224)&gt;0,IF(MID(AD224,1,1)&lt;&gt;"-",MOD(AD224,100),IF(MOD(ABS(AD224),100)&gt;9,MOD(ABS(AD224),100)+2,11)),0))</f>
        <v>50</v>
      </c>
      <c r="AR224" s="145">
        <f>AP224-AQ224</f>
        <v>-5</v>
      </c>
      <c r="AS224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21</v>
      </c>
      <c r="AT224" t="str">
        <f>IF($A224&gt;0,IF(VLOOKUP($A224,seznam!$A$2:$C$153,2)&gt;0,VLOOKUP($A224,seznam!$A$2:$C$153,2),"------"),"------")</f>
        <v>Dlapa Tomáš</v>
      </c>
    </row>
    <row r="225" spans="1:46" ht="13.5" thickBot="1">
      <c r="A225" s="195"/>
      <c r="B225" s="197"/>
      <c r="C225" s="74" t="str">
        <f>IF(A224&gt;0,IF(VLOOKUP(A224,seznam!$A$2:$C$153,2)&gt;0,VLOOKUP(A224,seznam!$A$2:$C$153,2),"------"),"------")</f>
        <v>Dlapa Tomáš</v>
      </c>
      <c r="D225" s="208"/>
      <c r="E225" s="208"/>
      <c r="F225" s="209"/>
      <c r="G225" s="203"/>
      <c r="H225" s="199"/>
      <c r="I225" s="201"/>
      <c r="J225" s="203"/>
      <c r="K225" s="199"/>
      <c r="L225" s="201"/>
      <c r="M225" s="203"/>
      <c r="N225" s="199"/>
      <c r="O225" s="211"/>
      <c r="P225" s="213"/>
      <c r="Q225" s="199"/>
      <c r="R225" s="201"/>
      <c r="S225" s="228"/>
      <c r="T225" s="259"/>
      <c r="U225" s="254"/>
      <c r="V225" s="75">
        <v>2</v>
      </c>
      <c r="W225" s="5" t="str">
        <f>C227</f>
        <v>Zouhar Jakub</v>
      </c>
      <c r="X225" s="8" t="s">
        <v>10</v>
      </c>
      <c r="Y225" s="76" t="str">
        <f>C229</f>
        <v>Smékal Adam</v>
      </c>
      <c r="Z225" s="77" t="s">
        <v>220</v>
      </c>
      <c r="AA225" s="78" t="s">
        <v>228</v>
      </c>
      <c r="AB225" s="78" t="s">
        <v>219</v>
      </c>
      <c r="AC225" s="78"/>
      <c r="AD225" s="79"/>
      <c r="AE225" s="73">
        <f t="shared" si="169"/>
        <v>3</v>
      </c>
      <c r="AF225" s="13" t="s">
        <v>7</v>
      </c>
      <c r="AG225" s="12">
        <f t="shared" si="170"/>
        <v>0</v>
      </c>
      <c r="AH225" s="115"/>
      <c r="AI225" t="str">
        <f>IF(OR( AND(A238=AJ225,A240=AK225 ),  AND(A240=AJ225,A238=AK225) ),"a",    IF(OR( AND(A248=AJ225,A250=AK225 ),  AND(A250=AJ225,A248=AK225) ),"b",  ""))</f>
        <v/>
      </c>
      <c r="AJ225">
        <f>IF(ISBLANK(U226), A226,0)</f>
        <v>92</v>
      </c>
      <c r="AK225">
        <f>IF(ISBLANK(U228), A228,0)</f>
        <v>59</v>
      </c>
      <c r="AO225" s="194"/>
      <c r="AP225" s="100">
        <f>IF(OR(VALUE($AJ225)=0,VALUE($AK225)=0), "0",IF(LEN(Z225)&gt;0,IF(MID(Z225,1,1)&lt;&gt;"-",IF(MOD(ABS(Z225),100)&gt;9,MOD(ABS(Z225),100)+2,11),MOD(ABS(Z225),100)),0)+IF(LEN(AA225)&gt;0,IF(MID(AA225,1,1)&lt;&gt;"-",IF(MOD(ABS(AA225),100)&gt;9,MOD(ABS(AA225),100)+2,11),MOD(ABS(AA225),100)),0)+IF(LEN(AB225)&gt;0,IF(MID(AB225,1,1)&lt;&gt;"-",IF(MOD(ABS(AB225),100)&gt;9,MOD(ABS(AB225),100)+2,11),MOD(ABS(AB225),100)),0)+IF(LEN(AC225)&gt;0,IF(MID(AC225,1,1)&lt;&gt;"-",IF(MOD(ABS(AC225),100)&gt;9,MOD(ABS(AC225),100)+2,11),MOD(ABS(AC225),100)),0)+IF(LEN(AD225)&gt;0,IF(MID(AD225,1,1)&lt;&gt;"-",IF(MOD(ABS(AD225),100)&gt;9,MOD(ABS(AD225),100)+2,11),MOD(ABS(AD225),100)),0))</f>
        <v>34</v>
      </c>
      <c r="AQ225" s="99">
        <f>IF(OR(VALUE($AJ225)=0,VALUE($AK225)=0), "0",IF(LEN(Z225)&gt;0,IF(MID(Z225,1,1)&lt;&gt;"-",MOD(Z225,100),IF(MOD(ABS(Z225),100)&gt;9,MOD(ABS(Z225),100)+2,11)),0)+IF(LEN(AA225)&gt;0,IF(MID(AA225,1,1)&lt;&gt;"-",MOD(AA225,100),IF(MOD(ABS(AA225),100)&gt;9,MOD(ABS(AA225),100)+2,11)),0)+IF(LEN(AB225)&gt;0,IF(MID(AB225,1,1)&lt;&gt;"-",MOD(AB225,100),IF(MOD(ABS(AB225),100)&gt;9,MOD(ABS(AB225),100)+2,11)),0)+IF(LEN(AC225)&gt;0,IF(MID(AC225,1,1)&lt;&gt;"-",MOD(AC225,100),IF(MOD(ABS(AC225),100)&gt;9,MOD(ABS(AC225),100)+2,11)),0)+IF(LEN(AD225)&gt;0,IF(MID(AD225,1,1)&lt;&gt;"-",MOD(AD225,100),IF(MOD(ABS(AD225),100)&gt;9,MOD(ABS(AD225),100)+2,11)),0))</f>
        <v>25</v>
      </c>
      <c r="AR225" s="145">
        <f t="shared" ref="AR225:AR229" si="171">AP225-AQ225</f>
        <v>9</v>
      </c>
    </row>
    <row r="226" spans="1:46" ht="13.5" thickBot="1">
      <c r="A226" s="195">
        <v>92</v>
      </c>
      <c r="B226" s="196">
        <v>2</v>
      </c>
      <c r="C226" s="67" t="str">
        <f>IF(A226&gt;0,IF(VLOOKUP(A226,seznam!$A$2:$C$153,3)&gt;0,VLOOKUP(A226,seznam!$A$2:$C$153,3),"------"),"------")</f>
        <v>Šošůvka</v>
      </c>
      <c r="D226" s="198">
        <f>I224</f>
        <v>2</v>
      </c>
      <c r="E226" s="198" t="str">
        <f>H224</f>
        <v>:</v>
      </c>
      <c r="F226" s="200">
        <f>G224</f>
        <v>3</v>
      </c>
      <c r="G226" s="204"/>
      <c r="H226" s="205"/>
      <c r="I226" s="206"/>
      <c r="J226" s="202">
        <f>AE225</f>
        <v>3</v>
      </c>
      <c r="K226" s="198" t="str">
        <f>AF225</f>
        <v>:</v>
      </c>
      <c r="L226" s="200">
        <f>AG225</f>
        <v>0</v>
      </c>
      <c r="M226" s="202">
        <f>AE228</f>
        <v>3</v>
      </c>
      <c r="N226" s="198" t="str">
        <f>AF228</f>
        <v>:</v>
      </c>
      <c r="O226" s="210">
        <f>AG228</f>
        <v>2</v>
      </c>
      <c r="P226" s="212">
        <f>D226+J226+M226</f>
        <v>8</v>
      </c>
      <c r="Q226" s="198" t="s">
        <v>7</v>
      </c>
      <c r="R226" s="200">
        <f>F226+L226+O226</f>
        <v>5</v>
      </c>
      <c r="S226" s="224">
        <f>IF(D226&gt;F226,2,IF(AND(D226&lt;F226,E226=":"),1,0))+IF(J226&gt;L226,2,IF(AND(J226&lt;L226,K226=":"),1,0))+IF(M226&gt;O226,2,IF(AND(M226&lt;O226,N226=":"),1,0))</f>
        <v>5</v>
      </c>
      <c r="T226" s="261">
        <v>2</v>
      </c>
      <c r="U226" s="254"/>
      <c r="V226" s="75">
        <v>3</v>
      </c>
      <c r="W226" s="5" t="str">
        <f>C231</f>
        <v>Pospíšil Jonáš</v>
      </c>
      <c r="X226" s="9" t="s">
        <v>10</v>
      </c>
      <c r="Y226" s="76" t="str">
        <f>C229</f>
        <v>Smékal Adam</v>
      </c>
      <c r="Z226" s="77" t="s">
        <v>256</v>
      </c>
      <c r="AA226" s="78" t="s">
        <v>228</v>
      </c>
      <c r="AB226" s="78" t="s">
        <v>219</v>
      </c>
      <c r="AC226" s="78"/>
      <c r="AD226" s="79"/>
      <c r="AE226" s="73">
        <f t="shared" si="169"/>
        <v>3</v>
      </c>
      <c r="AF226" s="13" t="s">
        <v>7</v>
      </c>
      <c r="AG226" s="12">
        <f t="shared" si="170"/>
        <v>0</v>
      </c>
      <c r="AH226" s="115"/>
      <c r="AI226" t="str">
        <f>IF(OR( AND(A238=AJ226,A240=AK226 ),  AND(A240=AJ226,A238=AK226) ),"a",    IF(OR( AND(A248=AJ226,A250=AK226 ),  AND(A250=AJ226,A248=AK226) ),"b",  ""))</f>
        <v>b</v>
      </c>
      <c r="AJ226">
        <f>IF(ISBLANK(U230), A230,0)</f>
        <v>108</v>
      </c>
      <c r="AK226">
        <f>IF(ISBLANK(U228), A228,0)</f>
        <v>59</v>
      </c>
      <c r="AO226" s="194" t="str">
        <f t="shared" ref="AO226" si="172">IF($S226=0,"", IF(COUNTIF($S$224:$S$230,$S226)&gt;1, "",  _xlfn.RANK.EQ($S226,$S$224:$S$230,0)+($AI$212-1)*8  +4))</f>
        <v/>
      </c>
      <c r="AP226" s="100">
        <f>IF(OR(VALUE($AJ226)=0,VALUE($AK226)=0), "0",IF(LEN(Z226)&gt;0,IF(MID(Z226,1,1)&lt;&gt;"-",IF(MOD(ABS(Z226),100)&gt;9,MOD(ABS(Z226),100)+2,11),MOD(ABS(Z226),100)),0)+IF(LEN(AA226)&gt;0,IF(MID(AA226,1,1)&lt;&gt;"-",IF(MOD(ABS(AA226),100)&gt;9,MOD(ABS(AA226),100)+2,11),MOD(ABS(AA226),100)),0)+IF(LEN(AB226)&gt;0,IF(MID(AB226,1,1)&lt;&gt;"-",IF(MOD(ABS(AB226),100)&gt;9,MOD(ABS(AB226),100)+2,11),MOD(ABS(AB226),100)),0)+IF(LEN(AC226)&gt;0,IF(MID(AC226,1,1)&lt;&gt;"-",IF(MOD(ABS(AC226),100)&gt;9,MOD(ABS(AC226),100)+2,11),MOD(ABS(AC226),100)),0)+IF(LEN(AD226)&gt;0,IF(MID(AD226,1,1)&lt;&gt;"-",IF(MOD(ABS(AD226),100)&gt;9,MOD(ABS(AD226),100)+2,11),MOD(ABS(AD226),100)),0))</f>
        <v>36</v>
      </c>
      <c r="AQ226" s="99">
        <f t="shared" ref="AQ226:AQ229" si="173">IF(OR(VALUE($AJ226)=0,VALUE($AK226)=0), "0",IF(LEN(Z226)&gt;0,IF(MID(Z226,1,1)&lt;&gt;"-",MOD(Z226,100),IF(MOD(ABS(Z226),100)&gt;9,MOD(ABS(Z226),100)+2,11)),0)+IF(LEN(AA226)&gt;0,IF(MID(AA226,1,1)&lt;&gt;"-",MOD(AA226,100),IF(MOD(ABS(AA226),100)&gt;9,MOD(ABS(AA226),100)+2,11)),0)+IF(LEN(AB226)&gt;0,IF(MID(AB226,1,1)&lt;&gt;"-",MOD(AB226,100),IF(MOD(ABS(AB226),100)&gt;9,MOD(ABS(AB226),100)+2,11)),0)+IF(LEN(AC226)&gt;0,IF(MID(AC226,1,1)&lt;&gt;"-",MOD(AC226,100),IF(MOD(ABS(AC226),100)&gt;9,MOD(ABS(AC226),100)+2,11)),0)+IF(LEN(AD226)&gt;0,IF(MID(AD226,1,1)&lt;&gt;"-",MOD(AD226,100),IF(MOD(ABS(AD226),100)&gt;9,MOD(ABS(AD226),100)+2,11)),0))</f>
        <v>30</v>
      </c>
      <c r="AR226" s="145">
        <f t="shared" si="171"/>
        <v>6</v>
      </c>
      <c r="AS226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12</v>
      </c>
      <c r="AT226" t="str">
        <f>IF($A226&gt;0,IF(VLOOKUP($A226,seznam!$A$2:$C$153,2)&gt;0,VLOOKUP($A226,seznam!$A$2:$C$153,2),"------"),"------")</f>
        <v>Zouhar Jakub</v>
      </c>
    </row>
    <row r="227" spans="1:46" ht="13.5" thickBot="1">
      <c r="A227" s="195"/>
      <c r="B227" s="197"/>
      <c r="C227" s="74" t="str">
        <f>IF(A226&gt;0,IF(VLOOKUP(A226,seznam!$A$2:$C$153,2)&gt;0,VLOOKUP(A226,seznam!$A$2:$C$153,2),"------"),"------")</f>
        <v>Zouhar Jakub</v>
      </c>
      <c r="D227" s="199"/>
      <c r="E227" s="199"/>
      <c r="F227" s="201"/>
      <c r="G227" s="207"/>
      <c r="H227" s="208"/>
      <c r="I227" s="209"/>
      <c r="J227" s="203"/>
      <c r="K227" s="199"/>
      <c r="L227" s="201"/>
      <c r="M227" s="203"/>
      <c r="N227" s="199"/>
      <c r="O227" s="211"/>
      <c r="P227" s="232"/>
      <c r="Q227" s="233"/>
      <c r="R227" s="234"/>
      <c r="S227" s="228"/>
      <c r="T227" s="259"/>
      <c r="U227" s="254"/>
      <c r="V227" s="75">
        <v>4</v>
      </c>
      <c r="W227" s="5" t="str">
        <f>C225</f>
        <v>Dlapa Tomáš</v>
      </c>
      <c r="X227" s="8" t="s">
        <v>10</v>
      </c>
      <c r="Y227" s="76" t="str">
        <f>C227</f>
        <v>Zouhar Jakub</v>
      </c>
      <c r="Z227" s="77" t="s">
        <v>228</v>
      </c>
      <c r="AA227" s="78" t="s">
        <v>253</v>
      </c>
      <c r="AB227" s="78" t="s">
        <v>253</v>
      </c>
      <c r="AC227" s="78" t="s">
        <v>201</v>
      </c>
      <c r="AD227" s="79" t="s">
        <v>224</v>
      </c>
      <c r="AE227" s="73">
        <f t="shared" si="169"/>
        <v>3</v>
      </c>
      <c r="AF227" s="13" t="s">
        <v>7</v>
      </c>
      <c r="AG227" s="12">
        <f t="shared" si="170"/>
        <v>2</v>
      </c>
      <c r="AH227" s="115"/>
      <c r="AI227" t="str">
        <f>IF(OR( AND(A238=AJ227,A240=AK227 ),  AND(A240=AJ227,A238=AK227) ),"a",    IF(OR( AND(A248=AJ227,A250=AK227 ),  AND(A250=AJ227,A248=AK227) ),"b",  ""))</f>
        <v>a</v>
      </c>
      <c r="AJ227">
        <f>IF(ISBLANK(U224), A224,0)</f>
        <v>44</v>
      </c>
      <c r="AK227">
        <f>IF(ISBLANK(U226), A226,0)</f>
        <v>92</v>
      </c>
      <c r="AO227" s="194"/>
      <c r="AP227" s="100">
        <f t="shared" ref="AP227:AP229" si="174">IF(OR(VALUE($AJ227)=0,VALUE($AK227)=0), "0",IF(LEN(Z227)&gt;0,IF(MID(Z227,1,1)&lt;&gt;"-",IF(MOD(ABS(Z227),100)&gt;9,MOD(ABS(Z227),100)+2,11),MOD(ABS(Z227),100)),0)+IF(LEN(AA227)&gt;0,IF(MID(AA227,1,1)&lt;&gt;"-",IF(MOD(ABS(AA227),100)&gt;9,MOD(ABS(AA227),100)+2,11),MOD(ABS(AA227),100)),0)+IF(LEN(AB227)&gt;0,IF(MID(AB227,1,1)&lt;&gt;"-",IF(MOD(ABS(AB227),100)&gt;9,MOD(ABS(AB227),100)+2,11),MOD(ABS(AB227),100)),0)+IF(LEN(AC227)&gt;0,IF(MID(AC227,1,1)&lt;&gt;"-",IF(MOD(ABS(AC227),100)&gt;9,MOD(ABS(AC227),100)+2,11),MOD(ABS(AC227),100)),0)+IF(LEN(AD227)&gt;0,IF(MID(AD227,1,1)&lt;&gt;"-",IF(MOD(ABS(AD227),100)&gt;9,MOD(ABS(AD227),100)+2,11),MOD(ABS(AD227),100)),0))</f>
        <v>54</v>
      </c>
      <c r="AQ227" s="99">
        <f t="shared" si="173"/>
        <v>45</v>
      </c>
      <c r="AR227" s="145">
        <f t="shared" si="171"/>
        <v>9</v>
      </c>
    </row>
    <row r="228" spans="1:46" ht="13.5" thickBot="1">
      <c r="A228" s="195">
        <v>59</v>
      </c>
      <c r="B228" s="196">
        <v>3</v>
      </c>
      <c r="C228" s="67" t="str">
        <f>IF(A228&gt;0,IF(VLOOKUP(A228,seznam!$A$2:$C$153,3)&gt;0,VLOOKUP(A228,seznam!$A$2:$C$153,3),"------"),"------")</f>
        <v>V. Opatovice</v>
      </c>
      <c r="D228" s="198">
        <f>L224</f>
        <v>0</v>
      </c>
      <c r="E228" s="198" t="str">
        <f>K224</f>
        <v>:</v>
      </c>
      <c r="F228" s="200">
        <f>J224</f>
        <v>3</v>
      </c>
      <c r="G228" s="202">
        <f>L226</f>
        <v>0</v>
      </c>
      <c r="H228" s="198" t="str">
        <f>K226</f>
        <v>:</v>
      </c>
      <c r="I228" s="200">
        <f>J226</f>
        <v>3</v>
      </c>
      <c r="J228" s="204"/>
      <c r="K228" s="205"/>
      <c r="L228" s="206"/>
      <c r="M228" s="202">
        <f>AG226</f>
        <v>0</v>
      </c>
      <c r="N228" s="198" t="str">
        <f>AF226</f>
        <v>:</v>
      </c>
      <c r="O228" s="210">
        <f>AE226</f>
        <v>3</v>
      </c>
      <c r="P228" s="212">
        <f>D228+G228+M228</f>
        <v>0</v>
      </c>
      <c r="Q228" s="198" t="s">
        <v>7</v>
      </c>
      <c r="R228" s="200">
        <f>F228+I228+O228</f>
        <v>9</v>
      </c>
      <c r="S228" s="224">
        <f>IF(D228&gt;F228,2,IF(AND(D228&lt;F228,E228=":"),1,0))+IF(G228&gt;I228,2,IF(AND(G228&lt;I228,H228=":"),1,0))+IF(M228&gt;O228,2,IF(AND(M228&lt;O228,N228=":"),1,0))</f>
        <v>3</v>
      </c>
      <c r="T228" s="261">
        <v>4</v>
      </c>
      <c r="U228" s="254"/>
      <c r="V228" s="75">
        <v>5</v>
      </c>
      <c r="W228" s="5" t="str">
        <f>C227</f>
        <v>Zouhar Jakub</v>
      </c>
      <c r="X228" s="8" t="s">
        <v>10</v>
      </c>
      <c r="Y228" s="76" t="str">
        <f>C231</f>
        <v>Pospíšil Jonáš</v>
      </c>
      <c r="Z228" s="77" t="s">
        <v>254</v>
      </c>
      <c r="AA228" s="78" t="s">
        <v>200</v>
      </c>
      <c r="AB228" s="78" t="s">
        <v>144</v>
      </c>
      <c r="AC228" s="78" t="s">
        <v>222</v>
      </c>
      <c r="AD228" s="79" t="s">
        <v>221</v>
      </c>
      <c r="AE228" s="73">
        <f t="shared" si="169"/>
        <v>3</v>
      </c>
      <c r="AF228" s="13" t="s">
        <v>7</v>
      </c>
      <c r="AG228" s="12">
        <f t="shared" si="170"/>
        <v>2</v>
      </c>
      <c r="AH228" s="115"/>
      <c r="AI228" t="str">
        <f>IF(OR( AND(A238=AJ228,A240=AK228 ),  AND(A240=AJ228,A238=AK228) ),"a",    IF(OR( AND(A248=AJ228,A250=AK228 ),  AND(A250=AJ228,A248=AK228) ),"b",  ""))</f>
        <v/>
      </c>
      <c r="AJ228">
        <f>IF(ISBLANK(U226), A226,0)</f>
        <v>92</v>
      </c>
      <c r="AK228">
        <f>IF(ISBLANK(U230), A230,0)</f>
        <v>108</v>
      </c>
      <c r="AO228" s="194">
        <f t="shared" ref="AO228" si="175">IF($S228=0,"", IF(COUNTIF($S$224:$S$230,$S228)&gt;1, "",  _xlfn.RANK.EQ($S228,$S$224:$S$230,0)+($AI$212-1)*8  +4))</f>
        <v>48</v>
      </c>
      <c r="AP228" s="100">
        <f t="shared" si="174"/>
        <v>52</v>
      </c>
      <c r="AQ228" s="99">
        <f t="shared" si="173"/>
        <v>40</v>
      </c>
      <c r="AR228" s="145">
        <f t="shared" si="171"/>
        <v>12</v>
      </c>
      <c r="AS228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-32</v>
      </c>
      <c r="AT228" t="str">
        <f>IF($A228&gt;0,IF(VLOOKUP($A228,seznam!$A$2:$C$153,2)&gt;0,VLOOKUP($A228,seznam!$A$2:$C$153,2),"------"),"------")</f>
        <v>Smékal Adam</v>
      </c>
    </row>
    <row r="229" spans="1:46" ht="13.5" thickBot="1">
      <c r="A229" s="195"/>
      <c r="B229" s="197"/>
      <c r="C229" s="74" t="str">
        <f>IF(A228&gt;0,IF(VLOOKUP(A228,seznam!$A$2:$C$153,2)&gt;0,VLOOKUP(A228,seznam!$A$2:$C$153,2),"------"),"------")</f>
        <v>Smékal Adam</v>
      </c>
      <c r="D229" s="199"/>
      <c r="E229" s="199"/>
      <c r="F229" s="201"/>
      <c r="G229" s="203"/>
      <c r="H229" s="199"/>
      <c r="I229" s="201"/>
      <c r="J229" s="207"/>
      <c r="K229" s="208"/>
      <c r="L229" s="209"/>
      <c r="M229" s="203"/>
      <c r="N229" s="199"/>
      <c r="O229" s="211"/>
      <c r="P229" s="213"/>
      <c r="Q229" s="199"/>
      <c r="R229" s="201"/>
      <c r="S229" s="228"/>
      <c r="T229" s="259"/>
      <c r="U229" s="254"/>
      <c r="V229" s="81">
        <v>6</v>
      </c>
      <c r="W229" s="6" t="str">
        <f>C229</f>
        <v>Smékal Adam</v>
      </c>
      <c r="X229" s="10" t="s">
        <v>10</v>
      </c>
      <c r="Y229" s="82" t="str">
        <f>C225</f>
        <v>Dlapa Tomáš</v>
      </c>
      <c r="Z229" s="83" t="s">
        <v>217</v>
      </c>
      <c r="AA229" s="84" t="s">
        <v>227</v>
      </c>
      <c r="AB229" s="84" t="s">
        <v>217</v>
      </c>
      <c r="AC229" s="84"/>
      <c r="AD229" s="85"/>
      <c r="AE229" s="125">
        <f t="shared" si="169"/>
        <v>0</v>
      </c>
      <c r="AF229" s="15" t="s">
        <v>7</v>
      </c>
      <c r="AG229" s="66">
        <f t="shared" si="170"/>
        <v>3</v>
      </c>
      <c r="AH229" s="115"/>
      <c r="AI229" t="str">
        <f>IF(OR( AND(A238=AJ229,A240=AK229 ),  AND(A240=AJ229,A238=AK229) ),"a",    IF(OR( AND(A248=AJ229,A250=AK229 ),  AND(A250=AJ229,A248=AK229) ),"b",  ""))</f>
        <v/>
      </c>
      <c r="AJ229">
        <f>IF(ISBLANK(U228), A228,0)</f>
        <v>59</v>
      </c>
      <c r="AK229">
        <f>IF(ISBLANK(U224), A224,0)</f>
        <v>44</v>
      </c>
      <c r="AO229" s="194"/>
      <c r="AP229" s="100">
        <f t="shared" si="174"/>
        <v>16</v>
      </c>
      <c r="AQ229" s="99">
        <f t="shared" si="173"/>
        <v>33</v>
      </c>
      <c r="AR229" s="145">
        <f t="shared" si="171"/>
        <v>-17</v>
      </c>
    </row>
    <row r="230" spans="1:46">
      <c r="A230" s="195">
        <v>108</v>
      </c>
      <c r="B230" s="196">
        <v>4</v>
      </c>
      <c r="C230" s="67" t="str">
        <f>IF(A230&gt;0,IF(VLOOKUP(A230,seznam!$A$2:$C$153,3)&gt;0,VLOOKUP(A230,seznam!$A$2:$C$153,3),"------"),"------")</f>
        <v>Letovice</v>
      </c>
      <c r="D230" s="198">
        <f>O224</f>
        <v>3</v>
      </c>
      <c r="E230" s="198" t="str">
        <f>N224</f>
        <v>:</v>
      </c>
      <c r="F230" s="200">
        <f>M224</f>
        <v>2</v>
      </c>
      <c r="G230" s="202">
        <f>O226</f>
        <v>2</v>
      </c>
      <c r="H230" s="198" t="str">
        <f>N226</f>
        <v>:</v>
      </c>
      <c r="I230" s="200">
        <f>M226</f>
        <v>3</v>
      </c>
      <c r="J230" s="202">
        <f>O228</f>
        <v>3</v>
      </c>
      <c r="K230" s="198" t="str">
        <f>N228</f>
        <v>:</v>
      </c>
      <c r="L230" s="200">
        <f>M228</f>
        <v>0</v>
      </c>
      <c r="M230" s="204"/>
      <c r="N230" s="205"/>
      <c r="O230" s="219"/>
      <c r="P230" s="212">
        <f>D230+G230+J230</f>
        <v>8</v>
      </c>
      <c r="Q230" s="198" t="s">
        <v>7</v>
      </c>
      <c r="R230" s="200">
        <f>F230+I230+L230</f>
        <v>5</v>
      </c>
      <c r="S230" s="224">
        <f>IF(D230&gt;F230,2,IF(AND(D230&lt;F230,E230=":"),1,0))+IF(G230&gt;I230,2,IF(AND(G230&lt;I230,H230=":"),1,0))+IF(J230&gt;L230,2,IF(AND(J230&lt;L230,K230=":"),1,0))</f>
        <v>5</v>
      </c>
      <c r="T230" s="226">
        <v>3</v>
      </c>
      <c r="U230" s="255"/>
      <c r="AH230" s="115"/>
      <c r="AO230" s="194" t="str">
        <f t="shared" ref="AO230" si="176">IF($S230=0,"", IF(COUNTIF($S$224:$S$230,$S230)&gt;1, "",  _xlfn.RANK.EQ($S230,$S$224:$S$230,0)+($AI$212-1)*8  +4))</f>
        <v/>
      </c>
      <c r="AP230" s="97"/>
      <c r="AR230" s="145"/>
      <c r="AS230" s="1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-1</v>
      </c>
      <c r="AT230" t="str">
        <f>IF($A230&gt;0,IF(VLOOKUP($A230,seznam!$A$2:$C$153,2)&gt;0,VLOOKUP($A230,seznam!$A$2:$C$153,2),"------"),"------")</f>
        <v>Pospíšil Jonáš</v>
      </c>
    </row>
    <row r="231" spans="1:46" ht="13.5" thickBot="1">
      <c r="A231" s="214"/>
      <c r="B231" s="215"/>
      <c r="C231" s="88" t="str">
        <f>IF(A230&gt;0,IF(VLOOKUP(A230,seznam!$A$2:$C$153,2)&gt;0,VLOOKUP(A230,seznam!$A$2:$C$153,2),"------"),"------")</f>
        <v>Pospíšil Jonáš</v>
      </c>
      <c r="D231" s="216"/>
      <c r="E231" s="216"/>
      <c r="F231" s="217"/>
      <c r="G231" s="218"/>
      <c r="H231" s="216"/>
      <c r="I231" s="217"/>
      <c r="J231" s="218"/>
      <c r="K231" s="216"/>
      <c r="L231" s="217"/>
      <c r="M231" s="220"/>
      <c r="N231" s="221"/>
      <c r="O231" s="222"/>
      <c r="P231" s="223"/>
      <c r="Q231" s="216"/>
      <c r="R231" s="217"/>
      <c r="S231" s="225"/>
      <c r="T231" s="260"/>
      <c r="U231" s="255"/>
      <c r="AH231" s="115"/>
      <c r="AO231" s="194"/>
      <c r="AP231" s="97"/>
      <c r="AR231" s="145"/>
    </row>
    <row r="232" spans="1:46" ht="13.5" thickBot="1">
      <c r="T232" s="137"/>
      <c r="AH232" s="115"/>
      <c r="AO232" s="133"/>
      <c r="AP232" s="97"/>
      <c r="AR232" s="145"/>
    </row>
    <row r="233" spans="1:46" ht="13.5" thickBot="1">
      <c r="A233" s="91" t="s">
        <v>2</v>
      </c>
      <c r="B233" s="235" t="s">
        <v>210</v>
      </c>
      <c r="C233" s="236"/>
      <c r="D233" s="237">
        <v>1</v>
      </c>
      <c r="E233" s="238"/>
      <c r="F233" s="239"/>
      <c r="G233" s="240">
        <v>2</v>
      </c>
      <c r="H233" s="238"/>
      <c r="I233" s="239"/>
      <c r="J233" s="240">
        <v>3</v>
      </c>
      <c r="K233" s="238"/>
      <c r="L233" s="239"/>
      <c r="M233" s="240">
        <v>4</v>
      </c>
      <c r="N233" s="238"/>
      <c r="O233" s="241"/>
      <c r="P233" s="237" t="s">
        <v>4</v>
      </c>
      <c r="Q233" s="242"/>
      <c r="R233" s="243"/>
      <c r="S233" s="101" t="s">
        <v>5</v>
      </c>
      <c r="T233" s="138" t="str">
        <f t="shared" si="168"/>
        <v>pořadí</v>
      </c>
      <c r="AH233" s="115"/>
      <c r="AO233" s="134" t="s">
        <v>6</v>
      </c>
      <c r="AP233" s="97"/>
      <c r="AR233" s="145"/>
    </row>
    <row r="234" spans="1:46" ht="13.5" thickBot="1">
      <c r="A234" s="244">
        <f>IF(ISNA(MATCH(1,T214:T221,0)),, INDEX(A214:A221,MATCH(1,T214:T221,0)))</f>
        <v>43</v>
      </c>
      <c r="B234" s="245">
        <v>1</v>
      </c>
      <c r="C234" s="67" t="str">
        <f>IF(A234&gt;0,IF(VLOOKUP(A234,seznam!$A$2:$C$153,3)&gt;0,VLOOKUP(A234,seznam!$A$2:$C$153,3),"------"),"------")</f>
        <v>Blansko</v>
      </c>
      <c r="D234" s="246"/>
      <c r="E234" s="247"/>
      <c r="F234" s="248"/>
      <c r="G234" s="249">
        <f>AE237</f>
        <v>3</v>
      </c>
      <c r="H234" s="250" t="str">
        <f>AF237</f>
        <v>:</v>
      </c>
      <c r="I234" s="251">
        <f>AG237</f>
        <v>1</v>
      </c>
      <c r="J234" s="249">
        <f>AG239</f>
        <v>3</v>
      </c>
      <c r="K234" s="250" t="str">
        <f>AF239</f>
        <v>:</v>
      </c>
      <c r="L234" s="251">
        <f>AE239</f>
        <v>1</v>
      </c>
      <c r="M234" s="249">
        <f>AE234</f>
        <v>1</v>
      </c>
      <c r="N234" s="250" t="str">
        <f>AF234</f>
        <v>:</v>
      </c>
      <c r="O234" s="252">
        <f>AG234</f>
        <v>3</v>
      </c>
      <c r="P234" s="253">
        <f>G234+J234+M234</f>
        <v>7</v>
      </c>
      <c r="Q234" s="250" t="s">
        <v>7</v>
      </c>
      <c r="R234" s="251">
        <f>I234+L234+O234</f>
        <v>5</v>
      </c>
      <c r="S234" s="230">
        <f>IF(G234&gt;I234,2,IF(AND(G234&lt;I234,H234=":"),1,0))+IF(J234&gt;L234,2,IF(AND(J234&lt;L234,K234=":"),1,0))+IF(M234&gt;O234,2,IF(AND(M234&lt;O234,N234=":"),1,0))</f>
        <v>5</v>
      </c>
      <c r="T234" s="262">
        <v>41</v>
      </c>
      <c r="U234" s="254"/>
      <c r="V234" s="68">
        <v>1</v>
      </c>
      <c r="W234" s="4" t="str">
        <f>C235</f>
        <v>Musil Jan</v>
      </c>
      <c r="X234" s="7" t="s">
        <v>10</v>
      </c>
      <c r="Y234" s="69" t="str">
        <f>C241</f>
        <v>Zouhar Jakub</v>
      </c>
      <c r="Z234" s="70" t="s">
        <v>221</v>
      </c>
      <c r="AA234" s="71" t="s">
        <v>225</v>
      </c>
      <c r="AB234" s="71" t="s">
        <v>218</v>
      </c>
      <c r="AC234" s="71" t="s">
        <v>253</v>
      </c>
      <c r="AD234" s="72"/>
      <c r="AE234" s="73">
        <f t="shared" ref="AE234:AE239" si="177">IF(OR(VALUE($AJ234)=0,VALUE($AK234)=0), "0",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)</f>
        <v>1</v>
      </c>
      <c r="AF234" s="11" t="s">
        <v>7</v>
      </c>
      <c r="AG234" s="12">
        <f t="shared" ref="AG234:AG239" si="178">IF(OR(VALUE($AJ234)=0,VALUE($AK234)=0), "0",IF(AND(LEN(Z234)&gt;0,MID(Z234,1,1)="-"),"1","0")+IF(AND(LEN(AA234)&gt;0,MID(AA234,1,1)="-"),"1","0")+IF(AND(LEN(AB234)&gt;0,MID(AB234,1,1)="-"),"1","0")+IF(AND(LEN(AC234)&gt;0,MID(AC234,1,1)="-"),"1","0")+IF(AND(LEN(AD234)&gt;0,MID(AD234,1,1)="-"),"1","0"))</f>
        <v>3</v>
      </c>
      <c r="AH234" s="115"/>
      <c r="AJ234">
        <f>IF(ISBLANK(U234), A234,0)</f>
        <v>43</v>
      </c>
      <c r="AK234">
        <f>IF(ISBLANK(U240), A240,0)</f>
        <v>92</v>
      </c>
      <c r="AM234">
        <f>A234</f>
        <v>43</v>
      </c>
      <c r="AN234">
        <f>IF(ISBLANK(  T234),"",T234)</f>
        <v>41</v>
      </c>
      <c r="AO234" s="194" t="str">
        <f>IF($S234=0,"", IF(COUNTIF($S$234:$S$240,$S234)&gt;1, "",  _xlfn.RANK.EQ($S234,$S$234:$S$240,0)+($AI$212-1)*8  +8))</f>
        <v/>
      </c>
      <c r="AP234" s="100">
        <f>IF(OR(VALUE($AJ234)=0,VALUE($AK234)=0), "0",IF(LEN(Z234)&gt;0,IF(MID(Z234,1,1)&lt;&gt;"-",IF(MOD(ABS(Z234),100)&gt;9,MOD(ABS(Z234),100)+2,11),MOD(ABS(Z234),100)),0)+IF(LEN(AA234)&gt;0,IF(MID(AA234,1,1)&lt;&gt;"-",IF(MOD(ABS(AA234),100)&gt;9,MOD(ABS(AA234),100)+2,11),MOD(ABS(AA234),100)),0)+IF(LEN(AB234)&gt;0,IF(MID(AB234,1,1)&lt;&gt;"-",IF(MOD(ABS(AB234),100)&gt;9,MOD(ABS(AB234),100)+2,11),MOD(ABS(AB234),100)),0)+IF(LEN(AC234)&gt;0,IF(MID(AC234,1,1)&lt;&gt;"-",IF(MOD(ABS(AC234),100)&gt;9,MOD(ABS(AC234),100)+2,11),MOD(ABS(AC234),100)),0)+IF(LEN(AD234)&gt;0,IF(MID(AD234,1,1)&lt;&gt;"-",IF(MOD(ABS(AD234),100)&gt;9,MOD(ABS(AD234),100)+2,11),MOD(ABS(AD234),100)),0))</f>
        <v>35</v>
      </c>
      <c r="AQ234" s="99">
        <f>IF(OR(VALUE($AJ234)=0,VALUE($AK234)=0), "0",IF(LEN(Z234)&gt;0,IF(MID(Z234,1,1)&lt;&gt;"-",MOD(Z234,100),IF(MOD(ABS(Z234),100)&gt;9,MOD(ABS(Z234),100)+2,11)),0)+IF(LEN(AA234)&gt;0,IF(MID(AA234,1,1)&lt;&gt;"-",MOD(AA234,100),IF(MOD(ABS(AA234),100)&gt;9,MOD(ABS(AA234),100)+2,11)),0)+IF(LEN(AB234)&gt;0,IF(MID(AB234,1,1)&lt;&gt;"-",MOD(AB234,100),IF(MOD(ABS(AB234),100)&gt;9,MOD(ABS(AB234),100)+2,11)),0)+IF(LEN(AC234)&gt;0,IF(MID(AC234,1,1)&lt;&gt;"-",MOD(AC234,100),IF(MOD(ABS(AC234),100)&gt;9,MOD(ABS(AC234),100)+2,11)),0)+IF(LEN(AD234)&gt;0,IF(MID(AD234,1,1)&lt;&gt;"-",MOD(AD234,100),IF(MOD(ABS(AD234),100)&gt;9,MOD(ABS(AD234),100)+2,11)),0))</f>
        <v>41</v>
      </c>
      <c r="AR234" s="145">
        <f>AP234-AQ234</f>
        <v>-6</v>
      </c>
      <c r="AS234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19</v>
      </c>
      <c r="AT234" t="str">
        <f>IF($A234&gt;0,IF(VLOOKUP($A234,seznam!$A$2:$C$153,2)&gt;0,VLOOKUP($A234,seznam!$A$2:$C$153,2),"------"),"------")</f>
        <v>Musil Jan</v>
      </c>
    </row>
    <row r="235" spans="1:46" ht="13.5" thickBot="1">
      <c r="A235" s="195"/>
      <c r="B235" s="197"/>
      <c r="C235" s="74" t="str">
        <f>IF(A234&gt;0,IF(VLOOKUP(A234,seznam!$A$2:$C$153,2)&gt;0,VLOOKUP(A234,seznam!$A$2:$C$153,2),"------"),"------")</f>
        <v>Musil Jan</v>
      </c>
      <c r="D235" s="208"/>
      <c r="E235" s="208"/>
      <c r="F235" s="209"/>
      <c r="G235" s="203"/>
      <c r="H235" s="199"/>
      <c r="I235" s="201"/>
      <c r="J235" s="203"/>
      <c r="K235" s="199"/>
      <c r="L235" s="201"/>
      <c r="M235" s="203"/>
      <c r="N235" s="199"/>
      <c r="O235" s="211"/>
      <c r="P235" s="213"/>
      <c r="Q235" s="199"/>
      <c r="R235" s="201"/>
      <c r="S235" s="228"/>
      <c r="T235" s="259"/>
      <c r="U235" s="254"/>
      <c r="V235" s="75">
        <v>2</v>
      </c>
      <c r="W235" s="5" t="str">
        <f>C237</f>
        <v>Matoušek Michal</v>
      </c>
      <c r="X235" s="8" t="s">
        <v>10</v>
      </c>
      <c r="Y235" s="76" t="str">
        <f>C239</f>
        <v>Dlapa Tomáš</v>
      </c>
      <c r="Z235" s="77" t="s">
        <v>221</v>
      </c>
      <c r="AA235" s="78" t="s">
        <v>200</v>
      </c>
      <c r="AB235" s="78" t="s">
        <v>256</v>
      </c>
      <c r="AC235" s="109"/>
      <c r="AD235" s="110"/>
      <c r="AE235" s="73">
        <f t="shared" si="177"/>
        <v>3</v>
      </c>
      <c r="AF235" s="13" t="s">
        <v>7</v>
      </c>
      <c r="AG235" s="12">
        <f t="shared" si="178"/>
        <v>0</v>
      </c>
      <c r="AH235" s="115"/>
      <c r="AJ235">
        <f>IF(ISBLANK(U236), A236,0)</f>
        <v>95</v>
      </c>
      <c r="AK235">
        <f>IF(ISBLANK(U238), A238,0)</f>
        <v>44</v>
      </c>
      <c r="AO235" s="194"/>
      <c r="AP235" s="100">
        <f>IF(OR(VALUE($AJ235)=0,VALUE($AK235)=0), "0",IF(LEN(Z235)&gt;0,IF(MID(Z235,1,1)&lt;&gt;"-",IF(MOD(ABS(Z235),100)&gt;9,MOD(ABS(Z235),100)+2,11),MOD(ABS(Z235),100)),0)+IF(LEN(AA235)&gt;0,IF(MID(AA235,1,1)&lt;&gt;"-",IF(MOD(ABS(AA235),100)&gt;9,MOD(ABS(AA235),100)+2,11),MOD(ABS(AA235),100)),0)+IF(LEN(AB235)&gt;0,IF(MID(AB235,1,1)&lt;&gt;"-",IF(MOD(ABS(AB235),100)&gt;9,MOD(ABS(AB235),100)+2,11),MOD(ABS(AB235),100)),0)+IF(LEN(AC235)&gt;0,IF(MID(AC235,1,1)&lt;&gt;"-",IF(MOD(ABS(AC235),100)&gt;9,MOD(ABS(AC235),100)+2,11),MOD(ABS(AC235),100)),0)+IF(LEN(AD235)&gt;0,IF(MID(AD235,1,1)&lt;&gt;"-",IF(MOD(ABS(AD235),100)&gt;9,MOD(ABS(AD235),100)+2,11),MOD(ABS(AD235),100)),0))</f>
        <v>35</v>
      </c>
      <c r="AQ235" s="99">
        <f>IF(OR(VALUE($AJ235)=0,VALUE($AK235)=0), "0",IF(LEN(Z235)&gt;0,IF(MID(Z235,1,1)&lt;&gt;"-",MOD(Z235,100),IF(MOD(ABS(Z235),100)&gt;9,MOD(ABS(Z235),100)+2,11)),0)+IF(LEN(AA235)&gt;0,IF(MID(AA235,1,1)&lt;&gt;"-",MOD(AA235,100),IF(MOD(ABS(AA235),100)&gt;9,MOD(ABS(AA235),100)+2,11)),0)+IF(LEN(AB235)&gt;0,IF(MID(AB235,1,1)&lt;&gt;"-",MOD(AB235,100),IF(MOD(ABS(AB235),100)&gt;9,MOD(ABS(AB235),100)+2,11)),0)+IF(LEN(AC235)&gt;0,IF(MID(AC235,1,1)&lt;&gt;"-",MOD(AC235,100),IF(MOD(ABS(AC235),100)&gt;9,MOD(ABS(AC235),100)+2,11)),0)+IF(LEN(AD235)&gt;0,IF(MID(AD235,1,1)&lt;&gt;"-",MOD(AD235,100),IF(MOD(ABS(AD235),100)&gt;9,MOD(ABS(AD235),100)+2,11)),0))</f>
        <v>23</v>
      </c>
      <c r="AR235" s="145">
        <f t="shared" ref="AR235:AR239" si="179">AP235-AQ235</f>
        <v>12</v>
      </c>
    </row>
    <row r="236" spans="1:46" ht="13.5" thickBot="1">
      <c r="A236" s="195">
        <f>IF(ISNA(MATCH(2,T214:T221,0)),, INDEX(A214:A221,MATCH(2,T214:T221,0)))</f>
        <v>95</v>
      </c>
      <c r="B236" s="196">
        <v>2</v>
      </c>
      <c r="C236" s="67" t="str">
        <f>IF(A236&gt;0,IF(VLOOKUP(A236,seznam!$A$2:$C$153,3)&gt;0,VLOOKUP(A236,seznam!$A$2:$C$153,3),"------"),"------")</f>
        <v>Vysočany</v>
      </c>
      <c r="D236" s="198">
        <f>I234</f>
        <v>1</v>
      </c>
      <c r="E236" s="198" t="str">
        <f>H234</f>
        <v>:</v>
      </c>
      <c r="F236" s="200">
        <f>G234</f>
        <v>3</v>
      </c>
      <c r="G236" s="204"/>
      <c r="H236" s="205"/>
      <c r="I236" s="206"/>
      <c r="J236" s="202">
        <f>AE235</f>
        <v>3</v>
      </c>
      <c r="K236" s="198" t="str">
        <f>AF235</f>
        <v>:</v>
      </c>
      <c r="L236" s="200">
        <f>AG235</f>
        <v>0</v>
      </c>
      <c r="M236" s="202">
        <f>AE238</f>
        <v>3</v>
      </c>
      <c r="N236" s="198" t="str">
        <f>AF238</f>
        <v>:</v>
      </c>
      <c r="O236" s="210">
        <f>AG238</f>
        <v>2</v>
      </c>
      <c r="P236" s="212">
        <f>D236+J236+M236</f>
        <v>7</v>
      </c>
      <c r="Q236" s="198" t="s">
        <v>7</v>
      </c>
      <c r="R236" s="200">
        <f>F236+L236+O236</f>
        <v>5</v>
      </c>
      <c r="S236" s="224">
        <f>IF(D236&gt;F236,2,IF(AND(D236&lt;F236,E236=":"),1,0))+IF(J236&gt;L236,2,IF(AND(J236&lt;L236,K236=":"),1,0))+IF(M236&gt;O236,2,IF(AND(M236&lt;O236,N236=":"),1,0))</f>
        <v>5</v>
      </c>
      <c r="T236" s="261">
        <v>42</v>
      </c>
      <c r="U236" s="254"/>
      <c r="V236" s="75">
        <v>3</v>
      </c>
      <c r="W236" s="5" t="str">
        <f>C241</f>
        <v>Zouhar Jakub</v>
      </c>
      <c r="X236" s="9" t="s">
        <v>10</v>
      </c>
      <c r="Y236" s="76" t="str">
        <f>C239</f>
        <v>Dlapa Tomáš</v>
      </c>
      <c r="Z236" s="70">
        <f>IF(OR(ISNA(MATCH("a",AI224:AI229,0)), ISBLANK( INDEX(Z224:AD229,MATCH("a",AI224:AI229,0),1))  ),  "",   IF(INDEX(AJ224:AK229,MATCH("a",AI224:AI229,0),1)=AJ236,INDEX(Z224:AD229,MATCH("a",AI224:AI229,0),1),-1*INDEX(Z224:AD229,MATCH("a",AI224:AI229,0),1)))</f>
        <v>-10</v>
      </c>
      <c r="AA236" s="72">
        <f>IF(OR(ISNA(MATCH("a",AI224:AI229,0)), ISBLANK( INDEX(Z224:AD229,MATCH("a",AI224:AI229,0),2))  ),  "",   IF(INDEX(AJ224:AK229,MATCH("a",AI224:AI229,0),1)=AJ236,INDEX(Z224:AD229,MATCH("a",AI224:AI229,0),2),-1*INDEX(Z224:AD229,MATCH("a",AI224:AI229,0),2)))</f>
        <v>10</v>
      </c>
      <c r="AB236" s="71">
        <f>IF(OR(ISNA(MATCH("a",AI224:AI229,0)), ISBLANK( INDEX(Z224:AD229,MATCH("a",AI224:AI229,0),3))  ),  "",   IF(INDEX(AJ224:AK229,MATCH("a",AI224:AI229,0),1)=AJ236,INDEX(Z224:AD229,MATCH("a",AI224:AI229,0),3),-1*INDEX(Z224:AD229,MATCH("a",AI224:AI229,0),3)))</f>
        <v>10</v>
      </c>
      <c r="AC236" s="71">
        <f>IF(OR(ISNA(MATCH("a",AI224:AI229,0)), ISBLANK( INDEX(Z224:AD229,MATCH("a",AI224:AI229,0),4))  ),  "",   IF(INDEX(AJ224:AK229,MATCH("a",AI224:AI229,0),1)=AJ236,INDEX(Z224:AD229,MATCH("a",AI224:AI229,0),4),-1*INDEX(Z224:AD229,MATCH("a",AI224:AI229,0),4)))</f>
        <v>-3</v>
      </c>
      <c r="AD236" s="181">
        <f>IF(OR(ISNA(MATCH("a",AI224:AI229,0)), ISBLANK( INDEX(Z224:AD229,MATCH("a",AI224:AI229,0),5))  ),  "",   IF(INDEX(AJ224:AK229,MATCH("a",AI224:AI229,0),1)=AJ236,INDEX(Z224:AD229,MATCH("a",AI224:AI229,0),5),-1*INDEX(Z224:AD229,MATCH("a",AI224:AI229,0),5)))</f>
        <v>-8</v>
      </c>
      <c r="AE236" s="73">
        <f t="shared" si="177"/>
        <v>2</v>
      </c>
      <c r="AF236" s="13" t="s">
        <v>7</v>
      </c>
      <c r="AG236" s="12">
        <f t="shared" si="178"/>
        <v>3</v>
      </c>
      <c r="AH236" s="115"/>
      <c r="AJ236">
        <f>IF(ISBLANK(U240), A240,0)</f>
        <v>92</v>
      </c>
      <c r="AK236">
        <f>IF(ISBLANK(U238), A238,0)</f>
        <v>44</v>
      </c>
      <c r="AM236">
        <f>A236</f>
        <v>95</v>
      </c>
      <c r="AN236">
        <f>IF(ISBLANK(  T236),"",T236)</f>
        <v>42</v>
      </c>
      <c r="AO236" s="194" t="str">
        <f t="shared" ref="AO236" si="180">IF($S236=0,"", IF(COUNTIF($S$234:$S$240,$S236)&gt;1, "",  _xlfn.RANK.EQ($S236,$S$234:$S$240,0)+($AI$212-1)*8  +8))</f>
        <v/>
      </c>
      <c r="AP236" s="100">
        <f>IF(OR(VALUE($AJ236)=0,VALUE($AK236)=0), "0",IF(LEN(Z236)&gt;0,IF(MID(Z236,1,1)&lt;&gt;"-",IF(MOD(ABS(Z236),100)&gt;9,MOD(ABS(Z236),100)+2,11),MOD(ABS(Z236),100)),0)+IF(LEN(AA236)&gt;0,IF(MID(AA236,1,1)&lt;&gt;"-",IF(MOD(ABS(AA236),100)&gt;9,MOD(ABS(AA236),100)+2,11),MOD(ABS(AA236),100)),0)+IF(LEN(AB236)&gt;0,IF(MID(AB236,1,1)&lt;&gt;"-",IF(MOD(ABS(AB236),100)&gt;9,MOD(ABS(AB236),100)+2,11),MOD(ABS(AB236),100)),0)+IF(LEN(AC236)&gt;0,IF(MID(AC236,1,1)&lt;&gt;"-",IF(MOD(ABS(AC236),100)&gt;9,MOD(ABS(AC236),100)+2,11),MOD(ABS(AC236),100)),0)+IF(LEN(AD236)&gt;0,IF(MID(AD236,1,1)&lt;&gt;"-",IF(MOD(ABS(AD236),100)&gt;9,MOD(ABS(AD236),100)+2,11),MOD(ABS(AD236),100)),0))</f>
        <v>45</v>
      </c>
      <c r="AQ236" s="99">
        <f t="shared" ref="AQ236:AQ239" si="181">IF(OR(VALUE($AJ236)=0,VALUE($AK236)=0), "0",IF(LEN(Z236)&gt;0,IF(MID(Z236,1,1)&lt;&gt;"-",MOD(Z236,100),IF(MOD(ABS(Z236),100)&gt;9,MOD(ABS(Z236),100)+2,11)),0)+IF(LEN(AA236)&gt;0,IF(MID(AA236,1,1)&lt;&gt;"-",MOD(AA236,100),IF(MOD(ABS(AA236),100)&gt;9,MOD(ABS(AA236),100)+2,11)),0)+IF(LEN(AB236)&gt;0,IF(MID(AB236,1,1)&lt;&gt;"-",MOD(AB236,100),IF(MOD(ABS(AB236),100)&gt;9,MOD(ABS(AB236),100)+2,11)),0)+IF(LEN(AC236)&gt;0,IF(MID(AC236,1,1)&lt;&gt;"-",MOD(AC236,100),IF(MOD(ABS(AC236),100)&gt;9,MOD(ABS(AC236),100)+2,11)),0)+IF(LEN(AD236)&gt;0,IF(MID(AD236,1,1)&lt;&gt;"-",MOD(AD236,100),IF(MOD(ABS(AD236),100)&gt;9,MOD(ABS(AD236),100)+2,11)),0))</f>
        <v>54</v>
      </c>
      <c r="AR236" s="145">
        <f t="shared" si="179"/>
        <v>-9</v>
      </c>
      <c r="AS236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11</v>
      </c>
      <c r="AT236" t="str">
        <f>IF($A236&gt;0,IF(VLOOKUP($A236,seznam!$A$2:$C$153,2)&gt;0,VLOOKUP($A236,seznam!$A$2:$C$153,2),"------"),"------")</f>
        <v>Matoušek Michal</v>
      </c>
    </row>
    <row r="237" spans="1:46" ht="13.5" thickBot="1">
      <c r="A237" s="195"/>
      <c r="B237" s="197"/>
      <c r="C237" s="74" t="str">
        <f>IF(A236&gt;0,IF(VLOOKUP(A236,seznam!$A$2:$C$153,2)&gt;0,VLOOKUP(A236,seznam!$A$2:$C$153,2),"------"),"------")</f>
        <v>Matoušek Michal</v>
      </c>
      <c r="D237" s="199"/>
      <c r="E237" s="199"/>
      <c r="F237" s="201"/>
      <c r="G237" s="207"/>
      <c r="H237" s="208"/>
      <c r="I237" s="209"/>
      <c r="J237" s="203"/>
      <c r="K237" s="199"/>
      <c r="L237" s="201"/>
      <c r="M237" s="203"/>
      <c r="N237" s="199"/>
      <c r="O237" s="211"/>
      <c r="P237" s="232"/>
      <c r="Q237" s="233"/>
      <c r="R237" s="234"/>
      <c r="S237" s="228"/>
      <c r="T237" s="259"/>
      <c r="U237" s="254"/>
      <c r="V237" s="75">
        <v>4</v>
      </c>
      <c r="W237" s="5" t="str">
        <f>C235</f>
        <v>Musil Jan</v>
      </c>
      <c r="X237" s="8" t="s">
        <v>10</v>
      </c>
      <c r="Y237" s="76" t="str">
        <f>C237</f>
        <v>Matoušek Michal</v>
      </c>
      <c r="Z237" s="83" t="str">
        <f>IF(OR(ISNA(MATCH("a",AI214:AI219,0)), ISBLANK( INDEX(Z214:AD219,MATCH("a",AI214:AI219,0),1))  ),  "",   IF(INDEX(AJ214:AK219,MATCH("a",AI214:AI219,0),1)=AJ237,INDEX(Z214:AD219,MATCH("a",AI214:AI219,0),1),-1*INDEX(Z214:AD219,MATCH("a",AI214:AI219,0),1)))</f>
        <v>9</v>
      </c>
      <c r="AA237" s="84" t="str">
        <f>IF(OR(ISNA(MATCH("a",AI214:AI219,0)), ISBLANK( INDEX(Z214:AD219,MATCH("a",AI214:AI219,0),2))  ),  "",   IF(INDEX(AJ214:AK219,MATCH("a",AI214:AI219,0),1)=AJ237,INDEX(Z214:AD219,MATCH("a",AI214:AI219,0),2),-1*INDEX(Z214:AD219,MATCH("a",AI214:AI219,0),2)))</f>
        <v>-8</v>
      </c>
      <c r="AB237" s="84" t="str">
        <f>IF(OR(ISNA(MATCH("a",AI214:AI219,0)), ISBLANK( INDEX(Z214:AD219,MATCH("a",AI214:AI219,0),3))  ),  "",   IF(INDEX(AJ214:AK219,MATCH("a",AI214:AI219,0),1)=AJ237,INDEX(Z214:AD219,MATCH("a",AI214:AI219,0),3),-1*INDEX(Z214:AD219,MATCH("a",AI214:AI219,0),3)))</f>
        <v>8</v>
      </c>
      <c r="AC237" s="84" t="str">
        <f>IF(OR(ISNA(MATCH("a",AI214:AI219,0)), ISBLANK( INDEX(Z214:AD219,MATCH("a",AI214:AI219,0),4))  ),  "",   IF(INDEX(AJ214:AK219,MATCH("a",AI214:AI219,0),1)=AJ237,INDEX(Z214:AD219,MATCH("a",AI214:AI219,0),4),-1*INDEX(Z214:AD219,MATCH("a",AI214:AI219,0),4)))</f>
        <v>6</v>
      </c>
      <c r="AD237" s="182" t="str">
        <f>IF(OR(ISNA(MATCH("a",AI214:AI219,0)), ISBLANK( INDEX(Z214:AD219,MATCH("a",AI214:AI219,0),5))  ),  "",   IF(INDEX(AJ214:AK219,MATCH("a",AI214:AI219,0),1)=AJ237,INDEX(Z214:AD219,MATCH("a",AI214:AI219,0),5),-1*INDEX(Z214:AD219,MATCH("a",AI214:AI219,0),5)))</f>
        <v/>
      </c>
      <c r="AE237" s="73">
        <f t="shared" si="177"/>
        <v>3</v>
      </c>
      <c r="AF237" s="13" t="s">
        <v>7</v>
      </c>
      <c r="AG237" s="12">
        <f t="shared" si="178"/>
        <v>1</v>
      </c>
      <c r="AH237" s="115"/>
      <c r="AJ237">
        <f>IF(ISBLANK(U234), A234,0)</f>
        <v>43</v>
      </c>
      <c r="AK237">
        <f>IF(ISBLANK(U236), A236,0)</f>
        <v>95</v>
      </c>
      <c r="AO237" s="194"/>
      <c r="AP237" s="100">
        <f t="shared" ref="AP237:AP239" si="182">IF(OR(VALUE($AJ237)=0,VALUE($AK237)=0), "0",IF(LEN(Z237)&gt;0,IF(MID(Z237,1,1)&lt;&gt;"-",IF(MOD(ABS(Z237),100)&gt;9,MOD(ABS(Z237),100)+2,11),MOD(ABS(Z237),100)),0)+IF(LEN(AA237)&gt;0,IF(MID(AA237,1,1)&lt;&gt;"-",IF(MOD(ABS(AA237),100)&gt;9,MOD(ABS(AA237),100)+2,11),MOD(ABS(AA237),100)),0)+IF(LEN(AB237)&gt;0,IF(MID(AB237,1,1)&lt;&gt;"-",IF(MOD(ABS(AB237),100)&gt;9,MOD(ABS(AB237),100)+2,11),MOD(ABS(AB237),100)),0)+IF(LEN(AC237)&gt;0,IF(MID(AC237,1,1)&lt;&gt;"-",IF(MOD(ABS(AC237),100)&gt;9,MOD(ABS(AC237),100)+2,11),MOD(ABS(AC237),100)),0)+IF(LEN(AD237)&gt;0,IF(MID(AD237,1,1)&lt;&gt;"-",IF(MOD(ABS(AD237),100)&gt;9,MOD(ABS(AD237),100)+2,11),MOD(ABS(AD237),100)),0))</f>
        <v>41</v>
      </c>
      <c r="AQ237" s="99">
        <f t="shared" si="181"/>
        <v>34</v>
      </c>
      <c r="AR237" s="145">
        <f t="shared" si="179"/>
        <v>7</v>
      </c>
    </row>
    <row r="238" spans="1:46" ht="13.5" thickBot="1">
      <c r="A238" s="195">
        <f>IF(ISNA(MATCH(1,T224:T231,0)),, INDEX(A224:A231,MATCH(1,T224:T231,0)))</f>
        <v>44</v>
      </c>
      <c r="B238" s="196">
        <v>3</v>
      </c>
      <c r="C238" s="67" t="str">
        <f>IF(A238&gt;0,IF(VLOOKUP(A238,seznam!$A$2:$C$153,3)&gt;0,VLOOKUP(A238,seznam!$A$2:$C$153,3),"------"),"------")</f>
        <v>Kunštát</v>
      </c>
      <c r="D238" s="198">
        <f>L234</f>
        <v>1</v>
      </c>
      <c r="E238" s="198" t="str">
        <f>K234</f>
        <v>:</v>
      </c>
      <c r="F238" s="200">
        <f>J234</f>
        <v>3</v>
      </c>
      <c r="G238" s="202">
        <f>L236</f>
        <v>0</v>
      </c>
      <c r="H238" s="198" t="str">
        <f>K236</f>
        <v>:</v>
      </c>
      <c r="I238" s="200">
        <f>J236</f>
        <v>3</v>
      </c>
      <c r="J238" s="204"/>
      <c r="K238" s="205"/>
      <c r="L238" s="206"/>
      <c r="M238" s="202">
        <f>AG236</f>
        <v>3</v>
      </c>
      <c r="N238" s="198" t="str">
        <f>AF236</f>
        <v>:</v>
      </c>
      <c r="O238" s="210">
        <f>AE236</f>
        <v>2</v>
      </c>
      <c r="P238" s="212">
        <f>D238+G238+M238</f>
        <v>4</v>
      </c>
      <c r="Q238" s="198" t="s">
        <v>7</v>
      </c>
      <c r="R238" s="200">
        <f>F238+I238+O238</f>
        <v>8</v>
      </c>
      <c r="S238" s="224">
        <f>IF(D238&gt;F238,2,IF(AND(D238&lt;F238,E238=":"),1,0))+IF(G238&gt;I238,2,IF(AND(G238&lt;I238,H238=":"),1,0))+IF(M238&gt;O238,2,IF(AND(M238&lt;O238,N238=":"),1,0))</f>
        <v>4</v>
      </c>
      <c r="T238" s="261">
        <v>43</v>
      </c>
      <c r="U238" s="254"/>
      <c r="V238" s="75">
        <v>5</v>
      </c>
      <c r="W238" s="5" t="str">
        <f>C237</f>
        <v>Matoušek Michal</v>
      </c>
      <c r="X238" s="8" t="s">
        <v>10</v>
      </c>
      <c r="Y238" s="76" t="str">
        <f>C241</f>
        <v>Zouhar Jakub</v>
      </c>
      <c r="Z238" s="77" t="s">
        <v>223</v>
      </c>
      <c r="AA238" s="78" t="s">
        <v>219</v>
      </c>
      <c r="AB238" s="78" t="s">
        <v>223</v>
      </c>
      <c r="AC238" s="109" t="s">
        <v>201</v>
      </c>
      <c r="AD238" s="110" t="s">
        <v>221</v>
      </c>
      <c r="AE238" s="73">
        <f t="shared" si="177"/>
        <v>3</v>
      </c>
      <c r="AF238" s="13" t="s">
        <v>7</v>
      </c>
      <c r="AG238" s="12">
        <f t="shared" si="178"/>
        <v>2</v>
      </c>
      <c r="AH238" s="115"/>
      <c r="AJ238">
        <f>IF(ISBLANK(U236), A236,0)</f>
        <v>95</v>
      </c>
      <c r="AK238">
        <f>IF(ISBLANK(U240), A240,0)</f>
        <v>92</v>
      </c>
      <c r="AM238">
        <f>A238</f>
        <v>44</v>
      </c>
      <c r="AN238">
        <f>IF(ISBLANK(  T238),"",T238)</f>
        <v>43</v>
      </c>
      <c r="AO238" s="194" t="str">
        <f t="shared" ref="AO238" si="183">IF($S238=0,"", IF(COUNTIF($S$234:$S$240,$S238)&gt;1, "",  _xlfn.RANK.EQ($S238,$S$234:$S$240,0)+($AI$212-1)*8  +8))</f>
        <v/>
      </c>
      <c r="AP238" s="100">
        <f t="shared" si="182"/>
        <v>47</v>
      </c>
      <c r="AQ238" s="99">
        <f t="shared" si="181"/>
        <v>41</v>
      </c>
      <c r="AR238" s="145">
        <f t="shared" si="179"/>
        <v>6</v>
      </c>
      <c r="AS238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-21</v>
      </c>
      <c r="AT238" t="str">
        <f>IF($A238&gt;0,IF(VLOOKUP($A238,seznam!$A$2:$C$153,2)&gt;0,VLOOKUP($A238,seznam!$A$2:$C$153,2),"------"),"------")</f>
        <v>Dlapa Tomáš</v>
      </c>
    </row>
    <row r="239" spans="1:46" ht="13.5" thickBot="1">
      <c r="A239" s="195"/>
      <c r="B239" s="197"/>
      <c r="C239" s="74" t="str">
        <f>IF(A238&gt;0,IF(VLOOKUP(A238,seznam!$A$2:$C$153,2)&gt;0,VLOOKUP(A238,seznam!$A$2:$C$153,2),"------"),"------")</f>
        <v>Dlapa Tomáš</v>
      </c>
      <c r="D239" s="199"/>
      <c r="E239" s="199"/>
      <c r="F239" s="201"/>
      <c r="G239" s="203"/>
      <c r="H239" s="199"/>
      <c r="I239" s="201"/>
      <c r="J239" s="207"/>
      <c r="K239" s="208"/>
      <c r="L239" s="209"/>
      <c r="M239" s="203"/>
      <c r="N239" s="199"/>
      <c r="O239" s="211"/>
      <c r="P239" s="213"/>
      <c r="Q239" s="199"/>
      <c r="R239" s="201"/>
      <c r="S239" s="228"/>
      <c r="T239" s="259"/>
      <c r="U239" s="254"/>
      <c r="V239" s="81">
        <v>6</v>
      </c>
      <c r="W239" s="6" t="str">
        <f>C239</f>
        <v>Dlapa Tomáš</v>
      </c>
      <c r="X239" s="10" t="s">
        <v>10</v>
      </c>
      <c r="Y239" s="82" t="str">
        <f>C235</f>
        <v>Musil Jan</v>
      </c>
      <c r="Z239" s="83" t="s">
        <v>226</v>
      </c>
      <c r="AA239" s="84" t="s">
        <v>224</v>
      </c>
      <c r="AB239" s="84" t="s">
        <v>223</v>
      </c>
      <c r="AC239" s="84" t="s">
        <v>257</v>
      </c>
      <c r="AD239" s="85"/>
      <c r="AE239" s="125">
        <f t="shared" si="177"/>
        <v>1</v>
      </c>
      <c r="AF239" s="15" t="s">
        <v>7</v>
      </c>
      <c r="AG239" s="66">
        <f t="shared" si="178"/>
        <v>3</v>
      </c>
      <c r="AH239" s="115"/>
      <c r="AJ239">
        <f>IF(ISBLANK(U238), A238,0)</f>
        <v>44</v>
      </c>
      <c r="AK239">
        <f>IF(ISBLANK(U234), A234,0)</f>
        <v>43</v>
      </c>
      <c r="AO239" s="194"/>
      <c r="AP239" s="100">
        <f t="shared" si="182"/>
        <v>23</v>
      </c>
      <c r="AQ239" s="99">
        <f t="shared" si="181"/>
        <v>41</v>
      </c>
      <c r="AR239" s="145">
        <f t="shared" si="179"/>
        <v>-18</v>
      </c>
    </row>
    <row r="240" spans="1:46">
      <c r="A240" s="195">
        <f>IF(ISNA(MATCH(2,T224:T231,0)),, INDEX(A224:A231,MATCH(2,T224:T231,0)))</f>
        <v>92</v>
      </c>
      <c r="B240" s="196">
        <v>4</v>
      </c>
      <c r="C240" s="67" t="str">
        <f>IF(A240&gt;0,IF(VLOOKUP(A240,seznam!$A$2:$C$153,3)&gt;0,VLOOKUP(A240,seznam!$A$2:$C$153,3),"------"),"------")</f>
        <v>Šošůvka</v>
      </c>
      <c r="D240" s="198">
        <f>O234</f>
        <v>3</v>
      </c>
      <c r="E240" s="198" t="str">
        <f>N234</f>
        <v>:</v>
      </c>
      <c r="F240" s="200">
        <f>M234</f>
        <v>1</v>
      </c>
      <c r="G240" s="202">
        <f>O236</f>
        <v>2</v>
      </c>
      <c r="H240" s="198" t="str">
        <f>N236</f>
        <v>:</v>
      </c>
      <c r="I240" s="200">
        <f>M236</f>
        <v>3</v>
      </c>
      <c r="J240" s="202">
        <f>O238</f>
        <v>2</v>
      </c>
      <c r="K240" s="198" t="str">
        <f>N238</f>
        <v>:</v>
      </c>
      <c r="L240" s="200">
        <f>M238</f>
        <v>3</v>
      </c>
      <c r="M240" s="204"/>
      <c r="N240" s="205"/>
      <c r="O240" s="219"/>
      <c r="P240" s="212">
        <f>D240+G240+J240</f>
        <v>7</v>
      </c>
      <c r="Q240" s="198" t="s">
        <v>7</v>
      </c>
      <c r="R240" s="200">
        <f>F240+I240+L240</f>
        <v>7</v>
      </c>
      <c r="S240" s="224">
        <f>IF(D240&gt;F240,2,IF(AND(D240&lt;F240,E240=":"),1,0))+IF(G240&gt;I240,2,IF(AND(G240&lt;I240,H240=":"),1,0))+IF(J240&gt;L240,2,IF(AND(J240&lt;L240,K240=":"),1,0))</f>
        <v>4</v>
      </c>
      <c r="T240" s="226">
        <v>44</v>
      </c>
      <c r="U240" s="255"/>
      <c r="AH240" s="115"/>
      <c r="AM240">
        <f>A240</f>
        <v>92</v>
      </c>
      <c r="AN240">
        <f>IF(ISBLANK(  T240),"",T240)</f>
        <v>44</v>
      </c>
      <c r="AO240" s="194" t="str">
        <f t="shared" ref="AO240" si="184">IF($S240=0,"", IF(COUNTIF($S$234:$S$240,$S240)&gt;1, "",  _xlfn.RANK.EQ($S240,$S$234:$S$240,0)+($AI$212-1)*8  +8))</f>
        <v/>
      </c>
      <c r="AP240" s="97"/>
      <c r="AR240" s="145"/>
      <c r="AS240" s="12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-9</v>
      </c>
      <c r="AT240" t="str">
        <f>IF($A240&gt;0,IF(VLOOKUP($A240,seznam!$A$2:$C$153,2)&gt;0,VLOOKUP($A240,seznam!$A$2:$C$153,2),"------"),"------")</f>
        <v>Zouhar Jakub</v>
      </c>
    </row>
    <row r="241" spans="1:46" ht="13.5" thickBot="1">
      <c r="A241" s="214"/>
      <c r="B241" s="215"/>
      <c r="C241" s="88" t="str">
        <f>IF(A240&gt;0,IF(VLOOKUP(A240,seznam!$A$2:$C$153,2)&gt;0,VLOOKUP(A240,seznam!$A$2:$C$153,2),"------"),"------")</f>
        <v>Zouhar Jakub</v>
      </c>
      <c r="D241" s="216"/>
      <c r="E241" s="216"/>
      <c r="F241" s="217"/>
      <c r="G241" s="218"/>
      <c r="H241" s="216"/>
      <c r="I241" s="217"/>
      <c r="J241" s="218"/>
      <c r="K241" s="216"/>
      <c r="L241" s="217"/>
      <c r="M241" s="220"/>
      <c r="N241" s="221"/>
      <c r="O241" s="222"/>
      <c r="P241" s="223"/>
      <c r="Q241" s="216"/>
      <c r="R241" s="217"/>
      <c r="S241" s="225"/>
      <c r="T241" s="260"/>
      <c r="U241" s="255"/>
      <c r="AH241" s="115"/>
      <c r="AO241" s="194"/>
      <c r="AP241" s="97"/>
      <c r="AR241" s="145"/>
    </row>
    <row r="242" spans="1:46" ht="13.5" thickBot="1">
      <c r="T242" s="137"/>
      <c r="AH242" s="115"/>
      <c r="AO242" s="133"/>
      <c r="AP242" s="97"/>
      <c r="AR242" s="145"/>
    </row>
    <row r="243" spans="1:46" ht="13.5" thickBot="1">
      <c r="A243" s="91" t="s">
        <v>2</v>
      </c>
      <c r="B243" s="235" t="s">
        <v>211</v>
      </c>
      <c r="C243" s="236"/>
      <c r="D243" s="237">
        <v>1</v>
      </c>
      <c r="E243" s="238"/>
      <c r="F243" s="239"/>
      <c r="G243" s="240">
        <v>2</v>
      </c>
      <c r="H243" s="238"/>
      <c r="I243" s="239"/>
      <c r="J243" s="240">
        <v>3</v>
      </c>
      <c r="K243" s="238"/>
      <c r="L243" s="239"/>
      <c r="M243" s="240">
        <v>4</v>
      </c>
      <c r="N243" s="238"/>
      <c r="O243" s="241"/>
      <c r="P243" s="237" t="s">
        <v>4</v>
      </c>
      <c r="Q243" s="242"/>
      <c r="R243" s="243"/>
      <c r="S243" s="101" t="s">
        <v>5</v>
      </c>
      <c r="T243" s="138" t="str">
        <f t="shared" si="168"/>
        <v>pořadí</v>
      </c>
      <c r="AH243" s="115"/>
      <c r="AO243" s="134" t="s">
        <v>6</v>
      </c>
      <c r="AP243" s="97"/>
      <c r="AR243" s="145"/>
    </row>
    <row r="244" spans="1:46" ht="13.5" thickBot="1">
      <c r="A244" s="244">
        <f>IF(ISNA(MATCH(3,T214:T221,0)),,INDEX(A214:A221,MATCH(3,T214:T221,0)))</f>
        <v>91</v>
      </c>
      <c r="B244" s="245">
        <v>1</v>
      </c>
      <c r="C244" s="67" t="str">
        <f>IF(A244&gt;0,IF(VLOOKUP(A244,seznam!$A$2:$C$153,3)&gt;0,VLOOKUP(A244,seznam!$A$2:$C$153,3),"------"),"------")</f>
        <v>Letovice</v>
      </c>
      <c r="D244" s="246"/>
      <c r="E244" s="247"/>
      <c r="F244" s="248"/>
      <c r="G244" s="249">
        <f>AE247</f>
        <v>1</v>
      </c>
      <c r="H244" s="250" t="str">
        <f>AF247</f>
        <v>:</v>
      </c>
      <c r="I244" s="251">
        <f>AG247</f>
        <v>3</v>
      </c>
      <c r="J244" s="249">
        <f>AG249</f>
        <v>3</v>
      </c>
      <c r="K244" s="250" t="str">
        <f>AF249</f>
        <v>:</v>
      </c>
      <c r="L244" s="251">
        <f>AE249</f>
        <v>1</v>
      </c>
      <c r="M244" s="249">
        <f>AE244</f>
        <v>3</v>
      </c>
      <c r="N244" s="250" t="str">
        <f>AF244</f>
        <v>:</v>
      </c>
      <c r="O244" s="252">
        <f>AG244</f>
        <v>0</v>
      </c>
      <c r="P244" s="253">
        <f>G244+J244+M244</f>
        <v>7</v>
      </c>
      <c r="Q244" s="250" t="s">
        <v>7</v>
      </c>
      <c r="R244" s="251">
        <f>I244+L244+O244</f>
        <v>4</v>
      </c>
      <c r="S244" s="230">
        <f>IF(G244&gt;I244,2,IF(AND(G244&lt;I244,H244=":"),1,0))+IF(J244&gt;L244,2,IF(AND(J244&lt;L244,K244=":"),1,0))+IF(M244&gt;O244,2,IF(AND(M244&lt;O244,N244=":"),1,0))</f>
        <v>5</v>
      </c>
      <c r="T244" s="262">
        <v>45</v>
      </c>
      <c r="U244" s="254"/>
      <c r="V244" s="68">
        <v>1</v>
      </c>
      <c r="W244" s="4" t="str">
        <f>C245</f>
        <v>Hrabal František</v>
      </c>
      <c r="X244" s="7" t="s">
        <v>10</v>
      </c>
      <c r="Y244" s="69" t="str">
        <f>C251</f>
        <v>Smékal Adam</v>
      </c>
      <c r="Z244" s="70" t="s">
        <v>224</v>
      </c>
      <c r="AA244" s="71" t="s">
        <v>220</v>
      </c>
      <c r="AB244" s="71" t="s">
        <v>220</v>
      </c>
      <c r="AC244" s="71"/>
      <c r="AD244" s="72"/>
      <c r="AE244" s="73">
        <f t="shared" ref="AE244:AE249" si="185">IF(OR(VALUE($AJ244)=0,VALUE($AK244)=0), "0",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)</f>
        <v>3</v>
      </c>
      <c r="AF244" s="11" t="s">
        <v>7</v>
      </c>
      <c r="AG244" s="12">
        <f t="shared" ref="AG244:AG249" si="186">IF(OR(VALUE($AJ244)=0,VALUE($AK244)=0), "0",IF(AND(LEN(Z244)&gt;0,MID(Z244,1,1)="-"),"1","0")+IF(AND(LEN(AA244)&gt;0,MID(AA244,1,1)="-"),"1","0")+IF(AND(LEN(AB244)&gt;0,MID(AB244,1,1)="-"),"1","0")+IF(AND(LEN(AC244)&gt;0,MID(AC244,1,1)="-"),"1","0")+IF(AND(LEN(AD244)&gt;0,MID(AD244,1,1)="-"),"1","0"))</f>
        <v>0</v>
      </c>
      <c r="AH244" s="115"/>
      <c r="AJ244">
        <f>IF(ISBLANK(U244), A244,0)</f>
        <v>91</v>
      </c>
      <c r="AK244">
        <f>IF(ISBLANK(U250), A250,0)</f>
        <v>59</v>
      </c>
      <c r="AM244">
        <f>A244</f>
        <v>91</v>
      </c>
      <c r="AN244">
        <f>IF(ISBLANK(  T244),"",T244)</f>
        <v>45</v>
      </c>
      <c r="AO244" s="194" t="str">
        <f>IF($S244=0,"", IF(COUNTIF($S$244:$S$250,$S244)&gt;1, "",  _xlfn.RANK.EQ($S244,$S$244:$S$250,0)+($AI$212-1)*8 +12 ))</f>
        <v/>
      </c>
      <c r="AP244" s="100">
        <f>IF(OR(VALUE($AJ244)=0,VALUE($AK244)=0), "0",IF(LEN(Z244)&gt;0,IF(MID(Z244,1,1)&lt;&gt;"-",IF(MOD(ABS(Z244),100)&gt;9,MOD(ABS(Z244),100)+2,11),MOD(ABS(Z244),100)),0)+IF(LEN(AA244)&gt;0,IF(MID(AA244,1,1)&lt;&gt;"-",IF(MOD(ABS(AA244),100)&gt;9,MOD(ABS(AA244),100)+2,11),MOD(ABS(AA244),100)),0)+IF(LEN(AB244)&gt;0,IF(MID(AB244,1,1)&lt;&gt;"-",IF(MOD(ABS(AB244),100)&gt;9,MOD(ABS(AB244),100)+2,11),MOD(ABS(AB244),100)),0)+IF(LEN(AC244)&gt;0,IF(MID(AC244,1,1)&lt;&gt;"-",IF(MOD(ABS(AC244),100)&gt;9,MOD(ABS(AC244),100)+2,11),MOD(ABS(AC244),100)),0)+IF(LEN(AD244)&gt;0,IF(MID(AD244,1,1)&lt;&gt;"-",IF(MOD(ABS(AD244),100)&gt;9,MOD(ABS(AD244),100)+2,11),MOD(ABS(AD244),100)),0))</f>
        <v>33</v>
      </c>
      <c r="AQ244" s="99">
        <f>IF(OR(VALUE($AJ244)=0,VALUE($AK244)=0), "0",IF(LEN(Z244)&gt;0,IF(MID(Z244,1,1)&lt;&gt;"-",MOD(Z244,100),IF(MOD(ABS(Z244),100)&gt;9,MOD(ABS(Z244),100)+2,11)),0)+IF(LEN(AA244)&gt;0,IF(MID(AA244,1,1)&lt;&gt;"-",MOD(AA244,100),IF(MOD(ABS(AA244),100)&gt;9,MOD(ABS(AA244),100)+2,11)),0)+IF(LEN(AB244)&gt;0,IF(MID(AB244,1,1)&lt;&gt;"-",MOD(AB244,100),IF(MOD(ABS(AB244),100)&gt;9,MOD(ABS(AB244),100)+2,11)),0)+IF(LEN(AC244)&gt;0,IF(MID(AC244,1,1)&lt;&gt;"-",MOD(AC244,100),IF(MOD(ABS(AC244),100)&gt;9,MOD(ABS(AC244),100)+2,11)),0)+IF(LEN(AD244)&gt;0,IF(MID(AD244,1,1)&lt;&gt;"-",MOD(AD244,100),IF(MOD(ABS(AD244),100)&gt;9,MOD(ABS(AD244),100)+2,11)),0))</f>
        <v>20</v>
      </c>
      <c r="AR244" s="145">
        <f>AP244-AQ244</f>
        <v>13</v>
      </c>
      <c r="AS244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11</v>
      </c>
      <c r="AT244" t="str">
        <f>IF($A244&gt;0,IF(VLOOKUP($A244,seznam!$A$2:$C$153,2)&gt;0,VLOOKUP($A244,seznam!$A$2:$C$153,2),"------"),"------")</f>
        <v>Hrabal František</v>
      </c>
    </row>
    <row r="245" spans="1:46" ht="13.5" thickBot="1">
      <c r="A245" s="195"/>
      <c r="B245" s="197"/>
      <c r="C245" s="74" t="str">
        <f>IF(A244&gt;0,IF(VLOOKUP(A244,seznam!$A$2:$C$153,2)&gt;0,VLOOKUP(A244,seznam!$A$2:$C$153,2),"------"),"------")</f>
        <v>Hrabal František</v>
      </c>
      <c r="D245" s="208"/>
      <c r="E245" s="208"/>
      <c r="F245" s="209"/>
      <c r="G245" s="203"/>
      <c r="H245" s="199"/>
      <c r="I245" s="201"/>
      <c r="J245" s="203"/>
      <c r="K245" s="199"/>
      <c r="L245" s="201"/>
      <c r="M245" s="203"/>
      <c r="N245" s="199"/>
      <c r="O245" s="211"/>
      <c r="P245" s="213"/>
      <c r="Q245" s="199"/>
      <c r="R245" s="201"/>
      <c r="S245" s="228"/>
      <c r="T245" s="259"/>
      <c r="U245" s="254"/>
      <c r="V245" s="75">
        <v>2</v>
      </c>
      <c r="W245" s="5" t="str">
        <f>C247</f>
        <v>Faltejsek Ondřej</v>
      </c>
      <c r="X245" s="8" t="s">
        <v>10</v>
      </c>
      <c r="Y245" s="76" t="str">
        <f>C249</f>
        <v>Pospíšil Jonáš</v>
      </c>
      <c r="Z245" s="77" t="s">
        <v>256</v>
      </c>
      <c r="AA245" s="78" t="s">
        <v>220</v>
      </c>
      <c r="AB245" s="78" t="s">
        <v>223</v>
      </c>
      <c r="AC245" s="109" t="s">
        <v>144</v>
      </c>
      <c r="AD245" s="110"/>
      <c r="AE245" s="73">
        <f t="shared" si="185"/>
        <v>3</v>
      </c>
      <c r="AF245" s="13" t="s">
        <v>7</v>
      </c>
      <c r="AG245" s="12">
        <f t="shared" si="186"/>
        <v>1</v>
      </c>
      <c r="AH245" s="115"/>
      <c r="AJ245">
        <f>IF(ISBLANK(U246), A246,0)</f>
        <v>47</v>
      </c>
      <c r="AK245">
        <f>IF(ISBLANK(U248), A248,0)</f>
        <v>108</v>
      </c>
      <c r="AO245" s="194"/>
      <c r="AP245" s="100">
        <f>IF(OR(VALUE($AJ245)=0,VALUE($AK245)=0), "0",IF(LEN(Z245)&gt;0,IF(MID(Z245,1,1)&lt;&gt;"-",IF(MOD(ABS(Z245),100)&gt;9,MOD(ABS(Z245),100)+2,11),MOD(ABS(Z245),100)),0)+IF(LEN(AA245)&gt;0,IF(MID(AA245,1,1)&lt;&gt;"-",IF(MOD(ABS(AA245),100)&gt;9,MOD(ABS(AA245),100)+2,11),MOD(ABS(AA245),100)),0)+IF(LEN(AB245)&gt;0,IF(MID(AB245,1,1)&lt;&gt;"-",IF(MOD(ABS(AB245),100)&gt;9,MOD(ABS(AB245),100)+2,11),MOD(ABS(AB245),100)),0)+IF(LEN(AC245)&gt;0,IF(MID(AC245,1,1)&lt;&gt;"-",IF(MOD(ABS(AC245),100)&gt;9,MOD(ABS(AC245),100)+2,11),MOD(ABS(AC245),100)),0)+IF(LEN(AD245)&gt;0,IF(MID(AD245,1,1)&lt;&gt;"-",IF(MOD(ABS(AD245),100)&gt;9,MOD(ABS(AD245),100)+2,11),MOD(ABS(AD245),100)),0))</f>
        <v>42</v>
      </c>
      <c r="AQ245" s="99">
        <f>IF(OR(VALUE($AJ245)=0,VALUE($AK245)=0), "0",IF(LEN(Z245)&gt;0,IF(MID(Z245,1,1)&lt;&gt;"-",MOD(Z245,100),IF(MOD(ABS(Z245),100)&gt;9,MOD(ABS(Z245),100)+2,11)),0)+IF(LEN(AA245)&gt;0,IF(MID(AA245,1,1)&lt;&gt;"-",MOD(AA245,100),IF(MOD(ABS(AA245),100)&gt;9,MOD(ABS(AA245),100)+2,11)),0)+IF(LEN(AB245)&gt;0,IF(MID(AB245,1,1)&lt;&gt;"-",MOD(AB245,100),IF(MOD(ABS(AB245),100)&gt;9,MOD(ABS(AB245),100)+2,11)),0)+IF(LEN(AC245)&gt;0,IF(MID(AC245,1,1)&lt;&gt;"-",MOD(AC245,100),IF(MOD(ABS(AC245),100)&gt;9,MOD(ABS(AC245),100)+2,11)),0)+IF(LEN(AD245)&gt;0,IF(MID(AD245,1,1)&lt;&gt;"-",MOD(AD245,100),IF(MOD(ABS(AD245),100)&gt;9,MOD(ABS(AD245),100)+2,11)),0))</f>
        <v>32</v>
      </c>
      <c r="AR245" s="145">
        <f t="shared" ref="AR245:AR249" si="187">AP245-AQ245</f>
        <v>10</v>
      </c>
    </row>
    <row r="246" spans="1:46" ht="13.5" thickBot="1">
      <c r="A246" s="195">
        <f>IF(ISNA(MATCH(4,T214:T221,0)),, INDEX(A214:A221,MATCH(4,T214:T221,0)))</f>
        <v>47</v>
      </c>
      <c r="B246" s="196">
        <v>2</v>
      </c>
      <c r="C246" s="67" t="str">
        <f>IF(A246&gt;0,IF(VLOOKUP(A246,seznam!$A$2:$C$153,3)&gt;0,VLOOKUP(A246,seznam!$A$2:$C$153,3),"------"),"------")</f>
        <v>Kunštát</v>
      </c>
      <c r="D246" s="198">
        <f>I244</f>
        <v>3</v>
      </c>
      <c r="E246" s="198" t="str">
        <f>H244</f>
        <v>:</v>
      </c>
      <c r="F246" s="200">
        <f>G244</f>
        <v>1</v>
      </c>
      <c r="G246" s="204"/>
      <c r="H246" s="205"/>
      <c r="I246" s="206"/>
      <c r="J246" s="202">
        <f>AE245</f>
        <v>3</v>
      </c>
      <c r="K246" s="198" t="str">
        <f>AF245</f>
        <v>:</v>
      </c>
      <c r="L246" s="200">
        <f>AG245</f>
        <v>1</v>
      </c>
      <c r="M246" s="202">
        <f>AE248</f>
        <v>1</v>
      </c>
      <c r="N246" s="198" t="str">
        <f>AF248</f>
        <v>:</v>
      </c>
      <c r="O246" s="210">
        <f>AG248</f>
        <v>3</v>
      </c>
      <c r="P246" s="212">
        <f>D246+J246+M246</f>
        <v>7</v>
      </c>
      <c r="Q246" s="198" t="s">
        <v>7</v>
      </c>
      <c r="R246" s="200">
        <f>F246+L246+O246</f>
        <v>5</v>
      </c>
      <c r="S246" s="224">
        <f>IF(D246&gt;F246,2,IF(AND(D246&lt;F246,E246=":"),1,0))+IF(J246&gt;L246,2,IF(AND(J246&lt;L246,K246=":"),1,0))+IF(M246&gt;O246,2,IF(AND(M246&lt;O246,N246=":"),1,0))</f>
        <v>5</v>
      </c>
      <c r="T246" s="261">
        <v>46</v>
      </c>
      <c r="U246" s="254"/>
      <c r="V246" s="75">
        <v>3</v>
      </c>
      <c r="W246" s="5" t="str">
        <f>C251</f>
        <v>Smékal Adam</v>
      </c>
      <c r="X246" s="9" t="s">
        <v>10</v>
      </c>
      <c r="Y246" s="76" t="str">
        <f>C249</f>
        <v>Pospíšil Jonáš</v>
      </c>
      <c r="Z246" s="70">
        <f>IF(OR(ISNA(MATCH("b",AI224:AI229,0)), ISBLANK( INDEX(Z224:AD229,MATCH("b",AI224:AI229,0),1))  ),  "",   IF(INDEX(AJ224:AK229,MATCH("b",AI224:AI229,0),1)=AJ246,INDEX(Z224:AD229,MATCH("b",AI224:AI229,0),1),-1*INDEX(Z224:AD229,MATCH("b",AI224:AI229,0),1)))</f>
        <v>-11</v>
      </c>
      <c r="AA246" s="71">
        <f>IF(OR(ISNA(MATCH("b",AI224:AI229,0)), ISBLANK( INDEX(Z224:AD229,MATCH("b",AI224:AI229,0),2))  ),  "",   IF(INDEX(AJ224:AK229,MATCH("b",AI224:AI229,0),1)=AJ246,INDEX(Z224:AD229,MATCH("b",AI224:AI229,0),2),-1*INDEX(Z224:AD229,MATCH("b",AI224:AI229,0),2)))</f>
        <v>-10</v>
      </c>
      <c r="AB246" s="71">
        <f>IF(OR(ISNA(MATCH("b",AI224:AI229,0)), ISBLANK( INDEX(Z224:AD229,MATCH("b",AI224:AI229,0),3))  ),  "",   IF(INDEX(AJ224:AK229,MATCH("b",AI224:AI229,0),1)=AJ246,INDEX(Z224:AD229,MATCH("b",AI224:AI229,0),3),-1*INDEX(Z224:AD229,MATCH("b",AI224:AI229,0),3)))</f>
        <v>-9</v>
      </c>
      <c r="AC246" s="71" t="str">
        <f>IF(OR(ISNA(MATCH("b",AI224:AI229,0)), ISBLANK( INDEX(Z224:AD229,MATCH("b",AI224:AI229,0),4))  ),  "",   IF(INDEX(AJ224:AK229,MATCH("b",AI224:AI229,0),1)=AJ246,INDEX(Z224:AD229,MATCH("b",AI224:AI229,0),4),-1*INDEX(Z224:AD229,MATCH("b",AI224:AI229,0),4)))</f>
        <v/>
      </c>
      <c r="AD246" s="181" t="str">
        <f>IF(OR(ISNA(MATCH("b",AI224:AI229,0)), ISBLANK( INDEX(Z224:AD229,MATCH("b",AI224:AI229,0),5))  ),  "",   IF(INDEX(AJ224:AK229,MATCH("b",AI224:AI229,0),1)=AJ246,INDEX(Z224:AD229,MATCH("b",AI224:AI229,0),5),-1*INDEX(Z224:AD229,MATCH("b",AI224:AI229,0),5)))</f>
        <v/>
      </c>
      <c r="AE246" s="73">
        <f t="shared" si="185"/>
        <v>0</v>
      </c>
      <c r="AF246" s="13" t="s">
        <v>7</v>
      </c>
      <c r="AG246" s="12">
        <f t="shared" si="186"/>
        <v>3</v>
      </c>
      <c r="AH246" s="115"/>
      <c r="AJ246">
        <f>IF(ISBLANK(U250), A250,0)</f>
        <v>59</v>
      </c>
      <c r="AK246">
        <f>IF(ISBLANK(U248), A248,0)</f>
        <v>108</v>
      </c>
      <c r="AM246">
        <f>A246</f>
        <v>47</v>
      </c>
      <c r="AN246">
        <f>IF(ISBLANK(  T246),"",T246)</f>
        <v>46</v>
      </c>
      <c r="AO246" s="194" t="str">
        <f t="shared" ref="AO246" si="188">IF($S246=0,"", IF(COUNTIF($S$244:$S$250,$S246)&gt;1, "",  _xlfn.RANK.EQ($S246,$S$244:$S$250,0)+($AI$212-1)*8 +12 ))</f>
        <v/>
      </c>
      <c r="AP246" s="100">
        <f>IF(OR(VALUE($AJ246)=0,VALUE($AK246)=0), "0",IF(LEN(Z246)&gt;0,IF(MID(Z246,1,1)&lt;&gt;"-",IF(MOD(ABS(Z246),100)&gt;9,MOD(ABS(Z246),100)+2,11),MOD(ABS(Z246),100)),0)+IF(LEN(AA246)&gt;0,IF(MID(AA246,1,1)&lt;&gt;"-",IF(MOD(ABS(AA246),100)&gt;9,MOD(ABS(AA246),100)+2,11),MOD(ABS(AA246),100)),0)+IF(LEN(AB246)&gt;0,IF(MID(AB246,1,1)&lt;&gt;"-",IF(MOD(ABS(AB246),100)&gt;9,MOD(ABS(AB246),100)+2,11),MOD(ABS(AB246),100)),0)+IF(LEN(AC246)&gt;0,IF(MID(AC246,1,1)&lt;&gt;"-",IF(MOD(ABS(AC246),100)&gt;9,MOD(ABS(AC246),100)+2,11),MOD(ABS(AC246),100)),0)+IF(LEN(AD246)&gt;0,IF(MID(AD246,1,1)&lt;&gt;"-",IF(MOD(ABS(AD246),100)&gt;9,MOD(ABS(AD246),100)+2,11),MOD(ABS(AD246),100)),0))</f>
        <v>30</v>
      </c>
      <c r="AQ246" s="99">
        <f t="shared" ref="AQ246:AQ248" si="189">IF(OR(VALUE($AJ246)=0,VALUE($AK246)=0), "0",IF(LEN(Z246)&gt;0,IF(MID(Z246,1,1)&lt;&gt;"-",MOD(Z246,100),IF(MOD(ABS(Z246),100)&gt;9,MOD(ABS(Z246),100)+2,11)),0)+IF(LEN(AA246)&gt;0,IF(MID(AA246,1,1)&lt;&gt;"-",MOD(AA246,100),IF(MOD(ABS(AA246),100)&gt;9,MOD(ABS(AA246),100)+2,11)),0)+IF(LEN(AB246)&gt;0,IF(MID(AB246,1,1)&lt;&gt;"-",MOD(AB246,100),IF(MOD(ABS(AB246),100)&gt;9,MOD(ABS(AB246),100)+2,11)),0)+IF(LEN(AC246)&gt;0,IF(MID(AC246,1,1)&lt;&gt;"-",MOD(AC246,100),IF(MOD(ABS(AC246),100)&gt;9,MOD(ABS(AC246),100)+2,11)),0)+IF(LEN(AD246)&gt;0,IF(MID(AD246,1,1)&lt;&gt;"-",MOD(AD246,100),IF(MOD(ABS(AD246),100)&gt;9,MOD(ABS(AD246),100)+2,11)),0))</f>
        <v>36</v>
      </c>
      <c r="AR246" s="145">
        <f t="shared" si="187"/>
        <v>-6</v>
      </c>
      <c r="AS246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12</v>
      </c>
      <c r="AT246" t="str">
        <f>IF($A246&gt;0,IF(VLOOKUP($A246,seznam!$A$2:$C$153,2)&gt;0,VLOOKUP($A246,seznam!$A$2:$C$153,2),"------"),"------")</f>
        <v>Faltejsek Ondřej</v>
      </c>
    </row>
    <row r="247" spans="1:46" ht="13.5" thickBot="1">
      <c r="A247" s="195"/>
      <c r="B247" s="197"/>
      <c r="C247" s="74" t="str">
        <f>IF(A246&gt;0,IF(VLOOKUP(A246,seznam!$A$2:$C$153,2)&gt;0,VLOOKUP(A246,seznam!$A$2:$C$153,2),"------"),"------")</f>
        <v>Faltejsek Ondřej</v>
      </c>
      <c r="D247" s="199"/>
      <c r="E247" s="199"/>
      <c r="F247" s="201"/>
      <c r="G247" s="207"/>
      <c r="H247" s="208"/>
      <c r="I247" s="209"/>
      <c r="J247" s="203"/>
      <c r="K247" s="199"/>
      <c r="L247" s="201"/>
      <c r="M247" s="203"/>
      <c r="N247" s="199"/>
      <c r="O247" s="211"/>
      <c r="P247" s="232"/>
      <c r="Q247" s="233"/>
      <c r="R247" s="234"/>
      <c r="S247" s="228"/>
      <c r="T247" s="259"/>
      <c r="U247" s="254"/>
      <c r="V247" s="75">
        <v>4</v>
      </c>
      <c r="W247" s="5" t="str">
        <f>C245</f>
        <v>Hrabal František</v>
      </c>
      <c r="X247" s="8" t="s">
        <v>10</v>
      </c>
      <c r="Y247" s="76" t="str">
        <f>C247</f>
        <v>Faltejsek Ondřej</v>
      </c>
      <c r="Z247" s="83" t="str">
        <f>IF(OR(ISNA(MATCH("b",AI214:AI219,0)), ISBLANK( INDEX(Z214:AD219,MATCH("b",AI214:AI219,0),1))  ),  "",   IF(INDEX(AJ214:AK219,MATCH("b",AI214:AI219,0),1)=AJ247,INDEX(Z214:AD219,MATCH("b",AI214:AI219,0),1),-1*INDEX(Z214:AD219,MATCH("b",AI214:AI219,0),1)))</f>
        <v>-5</v>
      </c>
      <c r="AA247" s="84" t="str">
        <f>IF(OR(ISNA(MATCH("b",AI214:AI219,0)), ISBLANK( INDEX(Z214:AD219,MATCH("b",AI214:AI219,0),2))  ),  "",   IF(INDEX(AJ214:AK219,MATCH("b",AI214:AI219,0),1)=AJ247,INDEX(Z214:AD219,MATCH("b",AI214:AI219,0),2),-1*INDEX(Z214:AD219,MATCH("b",AI214:AI219,0),2)))</f>
        <v>-6</v>
      </c>
      <c r="AB247" s="84" t="str">
        <f>IF(OR(ISNA(MATCH("b",AI214:AI219,0)), ISBLANK( INDEX(Z214:AD219,MATCH("b",AI214:AI219,0),3))  ),  "",   IF(INDEX(AJ214:AK219,MATCH("b",AI214:AI219,0),1)=AJ247,INDEX(Z214:AD219,MATCH("b",AI214:AI219,0),3),-1*INDEX(Z214:AD219,MATCH("b",AI214:AI219,0),3)))</f>
        <v>7</v>
      </c>
      <c r="AC247" s="84" t="str">
        <f>IF(OR(ISNA(MATCH("b",AI214:AI219,0)), ISBLANK( INDEX(Z214:AD219,MATCH("b",AI214:AI219,0),4))  ),  "",   IF(INDEX(AJ214:AK219,MATCH("b",AI214:AI219,0),1)=AJ247,INDEX(Z214:AD219,MATCH("b",AI214:AI219,0),4),-1*INDEX(Z214:AD219,MATCH("b",AI214:AI219,0),4)))</f>
        <v>-9</v>
      </c>
      <c r="AD247" s="182" t="str">
        <f>IF(OR(ISNA(MATCH("b",AI214:AI219,0)), ISBLANK( INDEX(Z214:AD219,MATCH("b",AI214:AI219,0),5))  ),  "",   IF(INDEX(AJ214:AK219,MATCH("b",AI214:AI219,0),1)=AJ247,INDEX(Z214:AD219,MATCH("b",AI214:AI219,0),5),-1*INDEX(Z214:AD219,MATCH("b",AI214:AI219,0),5)))</f>
        <v/>
      </c>
      <c r="AE247" s="73">
        <f t="shared" si="185"/>
        <v>1</v>
      </c>
      <c r="AF247" s="13" t="s">
        <v>7</v>
      </c>
      <c r="AG247" s="12">
        <f t="shared" si="186"/>
        <v>3</v>
      </c>
      <c r="AH247" s="115"/>
      <c r="AJ247">
        <f>IF(ISBLANK(U244), A244,0)</f>
        <v>91</v>
      </c>
      <c r="AK247">
        <f>IF(ISBLANK(U246), A246,0)</f>
        <v>47</v>
      </c>
      <c r="AO247" s="194"/>
      <c r="AP247" s="100">
        <f t="shared" ref="AP247:AP249" si="190">IF(OR(VALUE($AJ247)=0,VALUE($AK247)=0), "0",IF(LEN(Z247)&gt;0,IF(MID(Z247,1,1)&lt;&gt;"-",IF(MOD(ABS(Z247),100)&gt;9,MOD(ABS(Z247),100)+2,11),MOD(ABS(Z247),100)),0)+IF(LEN(AA247)&gt;0,IF(MID(AA247,1,1)&lt;&gt;"-",IF(MOD(ABS(AA247),100)&gt;9,MOD(ABS(AA247),100)+2,11),MOD(ABS(AA247),100)),0)+IF(LEN(AB247)&gt;0,IF(MID(AB247,1,1)&lt;&gt;"-",IF(MOD(ABS(AB247),100)&gt;9,MOD(ABS(AB247),100)+2,11),MOD(ABS(AB247),100)),0)+IF(LEN(AC247)&gt;0,IF(MID(AC247,1,1)&lt;&gt;"-",IF(MOD(ABS(AC247),100)&gt;9,MOD(ABS(AC247),100)+2,11),MOD(ABS(AC247),100)),0)+IF(LEN(AD247)&gt;0,IF(MID(AD247,1,1)&lt;&gt;"-",IF(MOD(ABS(AD247),100)&gt;9,MOD(ABS(AD247),100)+2,11),MOD(ABS(AD247),100)),0))</f>
        <v>31</v>
      </c>
      <c r="AQ247" s="99">
        <f t="shared" si="189"/>
        <v>40</v>
      </c>
      <c r="AR247" s="145">
        <f t="shared" si="187"/>
        <v>-9</v>
      </c>
    </row>
    <row r="248" spans="1:46" ht="13.5" thickBot="1">
      <c r="A248" s="195">
        <f>IF(ISNA(MATCH(3,T224:T231,0)),, INDEX(A224:A231,MATCH(3,T224:T231,0)))</f>
        <v>108</v>
      </c>
      <c r="B248" s="196">
        <v>3</v>
      </c>
      <c r="C248" s="67" t="str">
        <f>IF(A248&gt;0,IF(VLOOKUP(A248,seznam!$A$2:$C$153,3)&gt;0,VLOOKUP(A248,seznam!$A$2:$C$153,3),"------"),"------")</f>
        <v>Letovice</v>
      </c>
      <c r="D248" s="198">
        <f>L244</f>
        <v>1</v>
      </c>
      <c r="E248" s="198" t="str">
        <f>K244</f>
        <v>:</v>
      </c>
      <c r="F248" s="200">
        <f>J244</f>
        <v>3</v>
      </c>
      <c r="G248" s="202">
        <f>L246</f>
        <v>1</v>
      </c>
      <c r="H248" s="198" t="str">
        <f>K246</f>
        <v>:</v>
      </c>
      <c r="I248" s="200">
        <f>J246</f>
        <v>3</v>
      </c>
      <c r="J248" s="204"/>
      <c r="K248" s="205"/>
      <c r="L248" s="206"/>
      <c r="M248" s="202">
        <f>AG246</f>
        <v>3</v>
      </c>
      <c r="N248" s="198" t="str">
        <f>AF246</f>
        <v>:</v>
      </c>
      <c r="O248" s="210">
        <f>AE246</f>
        <v>0</v>
      </c>
      <c r="P248" s="212">
        <f>D248+G248+M248</f>
        <v>5</v>
      </c>
      <c r="Q248" s="198" t="s">
        <v>7</v>
      </c>
      <c r="R248" s="200">
        <f>F248+I248+O248</f>
        <v>6</v>
      </c>
      <c r="S248" s="224">
        <f>IF(D248&gt;F248,2,IF(AND(D248&lt;F248,E248=":"),1,0))+IF(G248&gt;I248,2,IF(AND(G248&lt;I248,H248=":"),1,0))+IF(M248&gt;O248,2,IF(AND(M248&lt;O248,N248=":"),1,0))</f>
        <v>4</v>
      </c>
      <c r="T248" s="261">
        <v>47</v>
      </c>
      <c r="U248" s="254"/>
      <c r="V248" s="75">
        <v>5</v>
      </c>
      <c r="W248" s="5" t="str">
        <f>C247</f>
        <v>Faltejsek Ondřej</v>
      </c>
      <c r="X248" s="8" t="s">
        <v>10</v>
      </c>
      <c r="Y248" s="76" t="str">
        <f>C251</f>
        <v>Smékal Adam</v>
      </c>
      <c r="Z248" s="77" t="s">
        <v>222</v>
      </c>
      <c r="AA248" s="78" t="s">
        <v>222</v>
      </c>
      <c r="AB248" s="78" t="s">
        <v>264</v>
      </c>
      <c r="AC248" s="109" t="s">
        <v>222</v>
      </c>
      <c r="AD248" s="110"/>
      <c r="AE248" s="73">
        <f t="shared" si="185"/>
        <v>1</v>
      </c>
      <c r="AF248" s="13" t="s">
        <v>7</v>
      </c>
      <c r="AG248" s="12">
        <f t="shared" si="186"/>
        <v>3</v>
      </c>
      <c r="AH248" s="115"/>
      <c r="AJ248">
        <f>IF(ISBLANK(U246), A246,0)</f>
        <v>47</v>
      </c>
      <c r="AK248">
        <f>IF(ISBLANK(U250), A250,0)</f>
        <v>59</v>
      </c>
      <c r="AM248">
        <f>A248</f>
        <v>108</v>
      </c>
      <c r="AN248">
        <f>IF(ISBLANK(  T248),"",T248)</f>
        <v>47</v>
      </c>
      <c r="AO248" s="194" t="str">
        <f t="shared" ref="AO248" si="191">IF($S248=0,"", IF(COUNTIF($S$244:$S$250,$S248)&gt;1, "",  _xlfn.RANK.EQ($S248,$S$244:$S$250,0)+($AI$212-1)*8 +12 ))</f>
        <v/>
      </c>
      <c r="AP248" s="100">
        <f t="shared" si="190"/>
        <v>40</v>
      </c>
      <c r="AQ248" s="99">
        <f t="shared" si="189"/>
        <v>47</v>
      </c>
      <c r="AR248" s="145">
        <f t="shared" si="187"/>
        <v>-7</v>
      </c>
      <c r="AS248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-11</v>
      </c>
      <c r="AT248" t="str">
        <f>IF($A248&gt;0,IF(VLOOKUP($A248,seznam!$A$2:$C$153,2)&gt;0,VLOOKUP($A248,seznam!$A$2:$C$153,2),"------"),"------")</f>
        <v>Pospíšil Jonáš</v>
      </c>
    </row>
    <row r="249" spans="1:46" ht="13.5" thickBot="1">
      <c r="A249" s="195"/>
      <c r="B249" s="197"/>
      <c r="C249" s="74" t="str">
        <f>IF(A248&gt;0,IF(VLOOKUP(A248,seznam!$A$2:$C$153,2)&gt;0,VLOOKUP(A248,seznam!$A$2:$C$153,2),"------"),"------")</f>
        <v>Pospíšil Jonáš</v>
      </c>
      <c r="D249" s="199"/>
      <c r="E249" s="199"/>
      <c r="F249" s="201"/>
      <c r="G249" s="203"/>
      <c r="H249" s="199"/>
      <c r="I249" s="201"/>
      <c r="J249" s="207"/>
      <c r="K249" s="208"/>
      <c r="L249" s="209"/>
      <c r="M249" s="203"/>
      <c r="N249" s="199"/>
      <c r="O249" s="211"/>
      <c r="P249" s="213"/>
      <c r="Q249" s="199"/>
      <c r="R249" s="201"/>
      <c r="S249" s="228"/>
      <c r="T249" s="259"/>
      <c r="U249" s="254"/>
      <c r="V249" s="81">
        <v>6</v>
      </c>
      <c r="W249" s="6" t="str">
        <f>C249</f>
        <v>Pospíšil Jonáš</v>
      </c>
      <c r="X249" s="10" t="s">
        <v>10</v>
      </c>
      <c r="Y249" s="82" t="str">
        <f>C245</f>
        <v>Hrabal František</v>
      </c>
      <c r="Z249" s="83" t="s">
        <v>219</v>
      </c>
      <c r="AA249" s="84" t="s">
        <v>222</v>
      </c>
      <c r="AB249" s="84" t="s">
        <v>223</v>
      </c>
      <c r="AC249" s="84" t="s">
        <v>254</v>
      </c>
      <c r="AD249" s="85"/>
      <c r="AE249" s="125">
        <f t="shared" si="185"/>
        <v>1</v>
      </c>
      <c r="AF249" s="15" t="s">
        <v>7</v>
      </c>
      <c r="AG249" s="66">
        <f t="shared" si="186"/>
        <v>3</v>
      </c>
      <c r="AH249" s="115"/>
      <c r="AJ249">
        <f>IF(ISBLANK(U248), A248,0)</f>
        <v>108</v>
      </c>
      <c r="AK249">
        <f>IF(ISBLANK(U244), A244,0)</f>
        <v>91</v>
      </c>
      <c r="AO249" s="194"/>
      <c r="AP249" s="100">
        <f t="shared" si="190"/>
        <v>37</v>
      </c>
      <c r="AQ249" s="99">
        <f>IF(OR(VALUE($AJ249)=0,VALUE($AK249)=0), "0",IF(LEN(Z249)&gt;0,IF(MID(Z249,1,1)&lt;&gt;"-",MOD(Z249,100),IF(MOD(ABS(Z249),100)&gt;9,MOD(ABS(Z249),100)+2,11)),0)+IF(LEN(AA249)&gt;0,IF(MID(AA249,1,1)&lt;&gt;"-",MOD(AA249,100),IF(MOD(ABS(AA249),100)&gt;9,MOD(ABS(AA249),100)+2,11)),0)+IF(LEN(AB249)&gt;0,IF(MID(AB249,1,1)&lt;&gt;"-",MOD(AB249,100),IF(MOD(ABS(AB249),100)&gt;9,MOD(ABS(AB249),100)+2,11)),0)+IF(LEN(AC249)&gt;0,IF(MID(AC249,1,1)&lt;&gt;"-",MOD(AC249,100),IF(MOD(ABS(AC249),100)&gt;9,MOD(ABS(AC249),100)+2,11)),0)+IF(LEN(AD249)&gt;0,IF(MID(AD249,1,1)&lt;&gt;"-",MOD(AD249,100),IF(MOD(ABS(AD249),100)&gt;9,MOD(ABS(AD249),100)+2,11)),0))</f>
        <v>44</v>
      </c>
      <c r="AR249" s="145">
        <f t="shared" si="187"/>
        <v>-7</v>
      </c>
    </row>
    <row r="250" spans="1:46">
      <c r="A250" s="195">
        <f>IF(ISNA(MATCH(4,T224:T231,0)),, INDEX(A224:A231,MATCH(4,T224:T231,0)))</f>
        <v>59</v>
      </c>
      <c r="B250" s="196">
        <v>4</v>
      </c>
      <c r="C250" s="67" t="str">
        <f>IF(A250&gt;0,IF(VLOOKUP(A250,seznam!$A$2:$C$153,3)&gt;0,VLOOKUP(A250,seznam!$A$2:$C$153,3),"------"),"------")</f>
        <v>V. Opatovice</v>
      </c>
      <c r="D250" s="198">
        <f>O244</f>
        <v>0</v>
      </c>
      <c r="E250" s="198" t="str">
        <f>N244</f>
        <v>:</v>
      </c>
      <c r="F250" s="200">
        <f>M244</f>
        <v>3</v>
      </c>
      <c r="G250" s="202">
        <f>O246</f>
        <v>3</v>
      </c>
      <c r="H250" s="198" t="str">
        <f>N246</f>
        <v>:</v>
      </c>
      <c r="I250" s="200">
        <f>M246</f>
        <v>1</v>
      </c>
      <c r="J250" s="202">
        <f>O248</f>
        <v>0</v>
      </c>
      <c r="K250" s="198" t="str">
        <f>N248</f>
        <v>:</v>
      </c>
      <c r="L250" s="200">
        <f>M248</f>
        <v>3</v>
      </c>
      <c r="M250" s="204"/>
      <c r="N250" s="205"/>
      <c r="O250" s="219"/>
      <c r="P250" s="212">
        <f>D250+G250+J250</f>
        <v>3</v>
      </c>
      <c r="Q250" s="198" t="s">
        <v>7</v>
      </c>
      <c r="R250" s="200">
        <f>F250+I250+L250</f>
        <v>7</v>
      </c>
      <c r="S250" s="224">
        <f>IF(D250&gt;F250,2,IF(AND(D250&lt;F250,E250=":"),1,0))+IF(G250&gt;I250,2,IF(AND(G250&lt;I250,H250=":"),1,0))+IF(J250&gt;L250,2,IF(AND(J250&lt;L250,K250=":"),1,0))</f>
        <v>4</v>
      </c>
      <c r="T250" s="226">
        <v>48</v>
      </c>
      <c r="U250" s="255"/>
      <c r="AH250" s="115"/>
      <c r="AM250">
        <f>A250</f>
        <v>59</v>
      </c>
      <c r="AN250">
        <f>IF(ISBLANK(  T250),"",T250)</f>
        <v>48</v>
      </c>
      <c r="AO250" s="194" t="str">
        <f t="shared" ref="AO250" si="192">IF($S250=0,"", IF(COUNTIF($S$244:$S$250,$S250)&gt;1, "",  _xlfn.RANK.EQ($S250,$S$244:$S$250,0)+($AI$212-1)*8 +12 ))</f>
        <v/>
      </c>
      <c r="AP250" s="97"/>
      <c r="AR250" s="145"/>
      <c r="AS250" s="12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-12</v>
      </c>
      <c r="AT250" t="str">
        <f>IF($A250&gt;0,IF(VLOOKUP($A250,seznam!$A$2:$C$153,2)&gt;0,VLOOKUP($A250,seznam!$A$2:$C$153,2),"------"),"------")</f>
        <v>Smékal Adam</v>
      </c>
    </row>
    <row r="251" spans="1:46" ht="13.5" thickBot="1">
      <c r="A251" s="214"/>
      <c r="B251" s="215"/>
      <c r="C251" s="88" t="str">
        <f>IF(A250&gt;0,IF(VLOOKUP(A250,seznam!$A$2:$C$153,2)&gt;0,VLOOKUP(A250,seznam!$A$2:$C$153,2),"------"),"------")</f>
        <v>Smékal Adam</v>
      </c>
      <c r="D251" s="216"/>
      <c r="E251" s="216"/>
      <c r="F251" s="217"/>
      <c r="G251" s="218"/>
      <c r="H251" s="216"/>
      <c r="I251" s="217"/>
      <c r="J251" s="218"/>
      <c r="K251" s="216"/>
      <c r="L251" s="217"/>
      <c r="M251" s="220"/>
      <c r="N251" s="221"/>
      <c r="O251" s="222"/>
      <c r="P251" s="223"/>
      <c r="Q251" s="216"/>
      <c r="R251" s="217"/>
      <c r="S251" s="225"/>
      <c r="T251" s="260"/>
      <c r="U251" s="255"/>
      <c r="AH251" s="115"/>
      <c r="AO251" s="194"/>
      <c r="AP251" s="97"/>
      <c r="AR251" s="145"/>
    </row>
    <row r="252" spans="1:46">
      <c r="AH252" s="115"/>
      <c r="AP252" s="97"/>
      <c r="AR252" s="145"/>
    </row>
    <row r="253" spans="1:46" ht="39.950000000000003" customHeight="1">
      <c r="B253" s="256" t="str">
        <f>CONCATENATE(Výsledky!$A$1," - ",Výsledky!$B$1,"  ",Výsledky!$C$1,"        ",Výsledky!$D$1, "                  DIVIZE  ",AI254)</f>
        <v>OBTM - Vysočany  26.11.2023                          DIVIZE  7</v>
      </c>
      <c r="C253" s="257"/>
      <c r="D253" s="257"/>
      <c r="E253" s="257"/>
      <c r="F253" s="257"/>
      <c r="G253" s="257"/>
      <c r="H253" s="257"/>
      <c r="I253" s="257"/>
      <c r="J253" s="257"/>
      <c r="K253" s="257"/>
      <c r="L253" s="257"/>
      <c r="M253" s="257"/>
      <c r="N253" s="257"/>
      <c r="O253" s="257"/>
      <c r="P253" s="257"/>
      <c r="Q253" s="257"/>
      <c r="R253" s="257"/>
      <c r="S253" s="257"/>
      <c r="T253" s="257"/>
      <c r="U253" s="257"/>
      <c r="V253" s="257"/>
      <c r="W253" s="257"/>
      <c r="X253" s="257"/>
      <c r="Y253" s="257"/>
      <c r="Z253" s="257"/>
      <c r="AA253" s="257"/>
      <c r="AB253" s="257"/>
      <c r="AC253" s="257"/>
      <c r="AD253" s="257"/>
      <c r="AE253" s="257"/>
      <c r="AF253" s="257"/>
      <c r="AG253" s="257"/>
      <c r="AH253" s="115"/>
      <c r="AO253"/>
    </row>
    <row r="254" spans="1:46" ht="13.5" thickBot="1">
      <c r="AH254" s="115"/>
      <c r="AI254">
        <v>7</v>
      </c>
    </row>
    <row r="255" spans="1:46" ht="13.5" thickBot="1">
      <c r="A255" s="91" t="s">
        <v>2</v>
      </c>
      <c r="B255" s="235" t="s">
        <v>157</v>
      </c>
      <c r="C255" s="236"/>
      <c r="D255" s="237">
        <v>1</v>
      </c>
      <c r="E255" s="238"/>
      <c r="F255" s="239"/>
      <c r="G255" s="240">
        <v>2</v>
      </c>
      <c r="H255" s="238"/>
      <c r="I255" s="239"/>
      <c r="J255" s="240">
        <v>3</v>
      </c>
      <c r="K255" s="238"/>
      <c r="L255" s="239"/>
      <c r="M255" s="240">
        <v>4</v>
      </c>
      <c r="N255" s="238"/>
      <c r="O255" s="241"/>
      <c r="P255" s="237" t="s">
        <v>4</v>
      </c>
      <c r="Q255" s="242"/>
      <c r="R255" s="243"/>
      <c r="S255" s="101" t="s">
        <v>5</v>
      </c>
      <c r="T255" s="92" t="s">
        <v>6</v>
      </c>
      <c r="AH255" s="115"/>
      <c r="AO255" s="45" t="s">
        <v>6</v>
      </c>
    </row>
    <row r="256" spans="1:46" ht="13.5" thickBot="1">
      <c r="A256" s="244">
        <v>48</v>
      </c>
      <c r="B256" s="245">
        <v>1</v>
      </c>
      <c r="C256" s="67" t="str">
        <f>IF(A256&gt;0,IF(VLOOKUP(A256,seznam!$A$2:$C$153,3)&gt;0,VLOOKUP(A256,seznam!$A$2:$C$153,3),"------"),"------")</f>
        <v>Blansko</v>
      </c>
      <c r="D256" s="246"/>
      <c r="E256" s="247"/>
      <c r="F256" s="248"/>
      <c r="G256" s="249">
        <f>AE259</f>
        <v>3</v>
      </c>
      <c r="H256" s="250" t="str">
        <f>AF259</f>
        <v>:</v>
      </c>
      <c r="I256" s="251">
        <f>AG259</f>
        <v>0</v>
      </c>
      <c r="J256" s="249">
        <f>AG261</f>
        <v>3</v>
      </c>
      <c r="K256" s="250" t="str">
        <f>AF261</f>
        <v>:</v>
      </c>
      <c r="L256" s="251">
        <f>AE261</f>
        <v>0</v>
      </c>
      <c r="M256" s="249">
        <f>AE256</f>
        <v>3</v>
      </c>
      <c r="N256" s="250" t="str">
        <f>AF256</f>
        <v>:</v>
      </c>
      <c r="O256" s="252">
        <f>AG256</f>
        <v>0</v>
      </c>
      <c r="P256" s="253">
        <f>G256+J256+M256</f>
        <v>9</v>
      </c>
      <c r="Q256" s="250" t="s">
        <v>7</v>
      </c>
      <c r="R256" s="251">
        <f>I256+L256+O256</f>
        <v>0</v>
      </c>
      <c r="S256" s="230">
        <f>IF(G256&gt;I256,2,IF(AND(G256&lt;I256,H256=":"),1,0))+IF(J256&gt;L256,2,IF(AND(J256&lt;L256,K256=":"),1,0))+IF(M256&gt;O256,2,IF(AND(M256&lt;O256,N256=":"),1,0))</f>
        <v>6</v>
      </c>
      <c r="T256" s="262">
        <v>1</v>
      </c>
      <c r="V256" s="68">
        <v>1</v>
      </c>
      <c r="W256" s="4" t="str">
        <f>C257</f>
        <v>Doležel Ondřej</v>
      </c>
      <c r="X256" s="7" t="s">
        <v>10</v>
      </c>
      <c r="Y256" s="69" t="str">
        <f>C263</f>
        <v>Celý Šimon</v>
      </c>
      <c r="Z256" s="70" t="s">
        <v>220</v>
      </c>
      <c r="AA256" s="71" t="s">
        <v>221</v>
      </c>
      <c r="AB256" s="71" t="s">
        <v>224</v>
      </c>
      <c r="AC256" s="71"/>
      <c r="AD256" s="72"/>
      <c r="AE256" s="73">
        <f t="shared" ref="AE256:AE261" si="193">IF(OR(VALUE($AJ256)=0,VALUE($AK256)=0), "0",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)</f>
        <v>3</v>
      </c>
      <c r="AF256" s="11" t="s">
        <v>7</v>
      </c>
      <c r="AG256" s="12">
        <f t="shared" ref="AG256:AG261" si="194">IF(OR(VALUE($AJ256)=0,VALUE($AK256)=0), "0",IF(AND(LEN(Z256)&gt;0,MID(Z256,1,1)="-"),"1","0")+IF(AND(LEN(AA256)&gt;0,MID(AA256,1,1)="-"),"1","0")+IF(AND(LEN(AB256)&gt;0,MID(AB256,1,1)="-"),"1","0")+IF(AND(LEN(AC256)&gt;0,MID(AC256,1,1)="-"),"1","0")+IF(AND(LEN(AD256)&gt;0,MID(AD256,1,1)="-"),"1","0"))</f>
        <v>0</v>
      </c>
      <c r="AH256" s="115"/>
      <c r="AI256" t="str">
        <f>IF(OR( AND(A276=AJ256,A278=AK256 ),  AND(A278=AJ256,A276=AK256) ),"a",    IF(OR( AND(A286=AJ256,A288=AK256 ),  AND(A288=AJ256,A286=AK256) ),"b",  ""))</f>
        <v/>
      </c>
      <c r="AJ256">
        <f>IF(ISBLANK(U256), A256,0)</f>
        <v>48</v>
      </c>
      <c r="AK256">
        <f>IF(ISBLANK(U262), A262,0)</f>
        <v>97</v>
      </c>
      <c r="AO256" s="194">
        <f>IF($S256=0,"", IF(COUNTIF($S$256:$S$262,$S256)&gt;1, "",  _xlfn.RANK.EQ($S256,$S$256:$S$262,0)+($AI$254)*8  ))</f>
        <v>57</v>
      </c>
      <c r="AP256" s="100">
        <f t="shared" ref="AP256:AP261" si="195">IF(OR(VALUE($AJ256)=0,VALUE($AK256)=0), "0",IF(LEN(Z256)&gt;0,IF(MID(Z256,1,1)&lt;&gt;"-",IF(ABS(Z256)&gt;9,ABS(Z256)+2,11),ABS(Z256)),0)+IF(LEN(AA256)&gt;0,IF(MID(AA256,1,1)&lt;&gt;"-",IF(ABS(AA256)&gt;9,ABS(AA256)+2,11),ABS(AA256)),0)+IF(LEN(AB256)&gt;0,IF(MID(AB256,1,1)&lt;&gt;"-",IF(ABS(AB256)&gt;9,ABS(AB256)+2,11),ABS(AB256)),0)+IF(LEN(AC256)&gt;0,IF(MID(AC256,1,1)&lt;&gt;"-",IF(ABS(AC256)&gt;9,ABS(AC256)+2,11),ABS(AC256)),0)+IF(LEN(AD256)&gt;0,IF(MID(AD256,1,1)&lt;&gt;"-",IF(ABS(AD256)&gt;9,ABS(AD256)+2,11),ABS(AD256)),0))</f>
        <v>33</v>
      </c>
      <c r="AQ256" s="99">
        <f t="shared" ref="AQ256:AQ261" si="196">IF(OR(VALUE($AJ256)=0,VALUE($AK256)=0), "0",IF(LEN(Z256)&gt;0,IF(MID(Z256,1,1)&lt;&gt;"-",Z256,IF(ABS(Z256)&gt;9,ABS(Z256)+2,11)),0)+IF(LEN(AA256)&gt;0,IF(MID(AA256,1,1)&lt;&gt;"-",AA256,IF(ABS(AA256)&gt;9,ABS(AA256)+2,11)),0)+IF(LEN(AB256)&gt;0,IF(MID(AB256,1,1)&lt;&gt;"-",AB256,IF(ABS(AB256)&gt;9,ABS(AB256)+2,11)),0)+IF(LEN(AC256)&gt;0,IF(MID(AC256,1,1)&lt;&gt;"-",AC256,IF(ABS(AC256)&gt;9,ABS(AC256)+2,11)),0)+IF(LEN(AD256)&gt;0,IF(MID(AD256,1,1)&lt;&gt;"-",AD256,IF(ABS(AD256)&gt;9,ABS(AD256)+2,11)),0))</f>
        <v>21</v>
      </c>
      <c r="AR256" s="145">
        <f>AP256-AQ256</f>
        <v>12</v>
      </c>
      <c r="AS256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52</v>
      </c>
      <c r="AT256" t="str">
        <f>IF($A256&gt;0,IF(VLOOKUP($A256,seznam!$A$2:$C$153,2)&gt;0,VLOOKUP($A256,seznam!$A$2:$C$153,2),"------"),"------")</f>
        <v>Doležel Ondřej</v>
      </c>
    </row>
    <row r="257" spans="1:46" ht="13.5" thickBot="1">
      <c r="A257" s="195"/>
      <c r="B257" s="197"/>
      <c r="C257" s="88" t="str">
        <f>IF(A256&gt;0,IF(VLOOKUP(A256,seznam!$A$2:$C$153,2)&gt;0,VLOOKUP(A256,seznam!$A$2:$C$153,2),"------"),"------")</f>
        <v>Doležel Ondřej</v>
      </c>
      <c r="D257" s="208"/>
      <c r="E257" s="208"/>
      <c r="F257" s="209"/>
      <c r="G257" s="203"/>
      <c r="H257" s="199"/>
      <c r="I257" s="201"/>
      <c r="J257" s="203"/>
      <c r="K257" s="199"/>
      <c r="L257" s="201"/>
      <c r="M257" s="203"/>
      <c r="N257" s="199"/>
      <c r="O257" s="211"/>
      <c r="P257" s="213"/>
      <c r="Q257" s="199"/>
      <c r="R257" s="201"/>
      <c r="S257" s="228"/>
      <c r="T257" s="259"/>
      <c r="V257" s="75">
        <v>2</v>
      </c>
      <c r="W257" s="5" t="str">
        <f>C259</f>
        <v>Hernandez Cristian</v>
      </c>
      <c r="X257" s="8" t="s">
        <v>10</v>
      </c>
      <c r="Y257" s="76" t="str">
        <f>C261</f>
        <v>Alexa David</v>
      </c>
      <c r="Z257" s="77" t="s">
        <v>222</v>
      </c>
      <c r="AA257" s="78" t="s">
        <v>223</v>
      </c>
      <c r="AB257" s="78" t="s">
        <v>224</v>
      </c>
      <c r="AC257" s="78" t="s">
        <v>223</v>
      </c>
      <c r="AD257" s="79"/>
      <c r="AE257" s="73">
        <f t="shared" si="193"/>
        <v>1</v>
      </c>
      <c r="AF257" s="13" t="s">
        <v>7</v>
      </c>
      <c r="AG257" s="12">
        <f t="shared" si="194"/>
        <v>3</v>
      </c>
      <c r="AH257" s="115"/>
      <c r="AI257" t="str">
        <f>IF(OR( AND(A276=AJ257,A278=AK257 ),  AND(A278=AJ257,A276=AK257) ),"a",    IF(OR( AND(A286=AJ257,A288=AK257 ),  AND(A288=AJ257,A286=AK257) ),"b",  ""))</f>
        <v/>
      </c>
      <c r="AJ257">
        <f>IF(ISBLANK(U258), A258,0)</f>
        <v>57</v>
      </c>
      <c r="AK257">
        <f>IF(ISBLANK(U260), A260,0)</f>
        <v>54</v>
      </c>
      <c r="AO257" s="194"/>
      <c r="AP257" s="100">
        <f t="shared" si="195"/>
        <v>33</v>
      </c>
      <c r="AQ257" s="99">
        <f t="shared" si="196"/>
        <v>41</v>
      </c>
      <c r="AR257" s="145">
        <f t="shared" ref="AR257:AR261" si="197">AP257-AQ257</f>
        <v>-8</v>
      </c>
    </row>
    <row r="258" spans="1:46" ht="13.5" thickBot="1">
      <c r="A258" s="195">
        <v>57</v>
      </c>
      <c r="B258" s="196">
        <v>2</v>
      </c>
      <c r="C258" s="67" t="str">
        <f>IF(A258&gt;0,IF(VLOOKUP(A258,seznam!$A$2:$C$153,3)&gt;0,VLOOKUP(A258,seznam!$A$2:$C$153,3),"------"),"------")</f>
        <v>Bořitov</v>
      </c>
      <c r="D258" s="198">
        <f>I256</f>
        <v>0</v>
      </c>
      <c r="E258" s="198" t="str">
        <f>H256</f>
        <v>:</v>
      </c>
      <c r="F258" s="200">
        <f>G256</f>
        <v>3</v>
      </c>
      <c r="G258" s="204"/>
      <c r="H258" s="205"/>
      <c r="I258" s="206"/>
      <c r="J258" s="202">
        <f>AE257</f>
        <v>1</v>
      </c>
      <c r="K258" s="198" t="str">
        <f>AF257</f>
        <v>:</v>
      </c>
      <c r="L258" s="200">
        <f>AG257</f>
        <v>3</v>
      </c>
      <c r="M258" s="202">
        <f>AE260</f>
        <v>0</v>
      </c>
      <c r="N258" s="198" t="str">
        <f>AF260</f>
        <v>:</v>
      </c>
      <c r="O258" s="210">
        <f>AG260</f>
        <v>3</v>
      </c>
      <c r="P258" s="212">
        <f>D258+J258+M258</f>
        <v>1</v>
      </c>
      <c r="Q258" s="198" t="s">
        <v>7</v>
      </c>
      <c r="R258" s="200">
        <f>F258+L258+O258</f>
        <v>9</v>
      </c>
      <c r="S258" s="224">
        <f>IF(D258&gt;F258,2,IF(AND(D258&lt;F258,E258=":"),1,0))+IF(J258&gt;L258,2,IF(AND(J258&lt;L258,K258=":"),1,0))+IF(M258&gt;O258,2,IF(AND(M258&lt;O258,N258=":"),1,0))</f>
        <v>3</v>
      </c>
      <c r="T258" s="261">
        <v>4</v>
      </c>
      <c r="V258" s="75">
        <v>3</v>
      </c>
      <c r="W258" s="5" t="str">
        <f>C263</f>
        <v>Celý Šimon</v>
      </c>
      <c r="X258" s="9" t="s">
        <v>10</v>
      </c>
      <c r="Y258" s="76" t="str">
        <f>C261</f>
        <v>Alexa David</v>
      </c>
      <c r="Z258" s="77" t="s">
        <v>221</v>
      </c>
      <c r="AA258" s="78" t="s">
        <v>222</v>
      </c>
      <c r="AB258" s="78" t="s">
        <v>222</v>
      </c>
      <c r="AC258" s="78" t="s">
        <v>217</v>
      </c>
      <c r="AD258" s="79"/>
      <c r="AE258" s="73">
        <f t="shared" si="193"/>
        <v>1</v>
      </c>
      <c r="AF258" s="13" t="s">
        <v>7</v>
      </c>
      <c r="AG258" s="12">
        <f t="shared" si="194"/>
        <v>3</v>
      </c>
      <c r="AH258" s="115"/>
      <c r="AI258" t="str">
        <f>IF(OR( AND(A276=AJ258,A278=AK258 ),  AND(A278=AJ258,A276=AK258) ),"a",    IF(OR( AND(A286=AJ258,A288=AK258 ),  AND(A288=AJ258,A286=AK258) ),"b",  ""))</f>
        <v/>
      </c>
      <c r="AJ258">
        <f>IF(ISBLANK(U262), A262,0)</f>
        <v>97</v>
      </c>
      <c r="AK258">
        <f>IF(ISBLANK(U260), A260,0)</f>
        <v>54</v>
      </c>
      <c r="AO258" s="194">
        <f t="shared" ref="AO258" si="198">IF($S258=0,"", IF(COUNTIF($S$256:$S$262,$S258)&gt;1, "",  _xlfn.RANK.EQ($S258,$S$256:$S$262,0)+($AI$254)*8  ))</f>
        <v>60</v>
      </c>
      <c r="AP258" s="100">
        <f t="shared" si="195"/>
        <v>33</v>
      </c>
      <c r="AQ258" s="99">
        <f t="shared" si="196"/>
        <v>40</v>
      </c>
      <c r="AR258" s="145">
        <f t="shared" si="197"/>
        <v>-7</v>
      </c>
      <c r="AS258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-39</v>
      </c>
      <c r="AT258" t="str">
        <f>IF($A258&gt;0,IF(VLOOKUP($A258,seznam!$A$2:$C$153,2)&gt;0,VLOOKUP($A258,seznam!$A$2:$C$153,2),"------"),"------")</f>
        <v>Hernandez Cristian</v>
      </c>
    </row>
    <row r="259" spans="1:46" ht="13.5" thickBot="1">
      <c r="A259" s="195"/>
      <c r="B259" s="197"/>
      <c r="C259" s="88" t="str">
        <f>IF(A258&gt;0,IF(VLOOKUP(A258,seznam!$A$2:$C$153,2)&gt;0,VLOOKUP(A258,seznam!$A$2:$C$153,2),"------"),"------")</f>
        <v>Hernandez Cristian</v>
      </c>
      <c r="D259" s="199"/>
      <c r="E259" s="199"/>
      <c r="F259" s="201"/>
      <c r="G259" s="207"/>
      <c r="H259" s="208"/>
      <c r="I259" s="209"/>
      <c r="J259" s="203"/>
      <c r="K259" s="199"/>
      <c r="L259" s="201"/>
      <c r="M259" s="203"/>
      <c r="N259" s="199"/>
      <c r="O259" s="211"/>
      <c r="P259" s="232"/>
      <c r="Q259" s="233"/>
      <c r="R259" s="234"/>
      <c r="S259" s="228"/>
      <c r="T259" s="259"/>
      <c r="V259" s="75">
        <v>4</v>
      </c>
      <c r="W259" s="5" t="str">
        <f>C257</f>
        <v>Doležel Ondřej</v>
      </c>
      <c r="X259" s="8" t="s">
        <v>10</v>
      </c>
      <c r="Y259" s="76" t="str">
        <f>C259</f>
        <v>Hernandez Cristian</v>
      </c>
      <c r="Z259" s="77" t="s">
        <v>144</v>
      </c>
      <c r="AA259" s="78" t="s">
        <v>224</v>
      </c>
      <c r="AB259" s="78" t="s">
        <v>201</v>
      </c>
      <c r="AC259" s="78"/>
      <c r="AD259" s="79"/>
      <c r="AE259" s="73">
        <f t="shared" si="193"/>
        <v>3</v>
      </c>
      <c r="AF259" s="13" t="s">
        <v>7</v>
      </c>
      <c r="AG259" s="12">
        <f t="shared" si="194"/>
        <v>0</v>
      </c>
      <c r="AH259" s="115"/>
      <c r="AI259" t="str">
        <f>IF(OR( AND(A276=AJ259,A278=AK259 ),  AND(A278=AJ259,A276=AK259) ),"a",    IF(OR( AND(A286=AJ259,A288=AK259 ),  AND(A288=AJ259,A286=AK259) ),"b",  ""))</f>
        <v/>
      </c>
      <c r="AJ259">
        <f>IF(ISBLANK(U256), A256,0)</f>
        <v>48</v>
      </c>
      <c r="AK259">
        <f>IF(ISBLANK(U258), A258,0)</f>
        <v>57</v>
      </c>
      <c r="AO259" s="194"/>
      <c r="AP259" s="100">
        <f t="shared" si="195"/>
        <v>33</v>
      </c>
      <c r="AQ259" s="99">
        <f t="shared" si="196"/>
        <v>15</v>
      </c>
      <c r="AR259" s="145">
        <f t="shared" si="197"/>
        <v>18</v>
      </c>
    </row>
    <row r="260" spans="1:46" ht="13.5" thickBot="1">
      <c r="A260" s="195">
        <v>54</v>
      </c>
      <c r="B260" s="196">
        <v>3</v>
      </c>
      <c r="C260" s="67" t="str">
        <f>IF(A260&gt;0,IF(VLOOKUP(A260,seznam!$A$2:$C$153,3)&gt;0,VLOOKUP(A260,seznam!$A$2:$C$153,3),"------"),"------")</f>
        <v>V. Opatovice</v>
      </c>
      <c r="D260" s="198">
        <f>L256</f>
        <v>0</v>
      </c>
      <c r="E260" s="198" t="str">
        <f>K256</f>
        <v>:</v>
      </c>
      <c r="F260" s="200">
        <f>J256</f>
        <v>3</v>
      </c>
      <c r="G260" s="202">
        <f>L258</f>
        <v>3</v>
      </c>
      <c r="H260" s="198" t="str">
        <f>K258</f>
        <v>:</v>
      </c>
      <c r="I260" s="200">
        <f>J258</f>
        <v>1</v>
      </c>
      <c r="J260" s="204"/>
      <c r="K260" s="205"/>
      <c r="L260" s="206"/>
      <c r="M260" s="202">
        <f>AG258</f>
        <v>3</v>
      </c>
      <c r="N260" s="198" t="str">
        <f>AF258</f>
        <v>:</v>
      </c>
      <c r="O260" s="210">
        <f>AE258</f>
        <v>1</v>
      </c>
      <c r="P260" s="212">
        <f>D260+G260+M260</f>
        <v>6</v>
      </c>
      <c r="Q260" s="198" t="s">
        <v>7</v>
      </c>
      <c r="R260" s="200">
        <f>F260+I260+O260</f>
        <v>5</v>
      </c>
      <c r="S260" s="224">
        <f>IF(D260&gt;F260,2,IF(AND(D260&lt;F260,E260=":"),1,0))+IF(G260&gt;I260,2,IF(AND(G260&lt;I260,H260=":"),1,0))+IF(M260&gt;O260,2,IF(AND(M260&lt;O260,N260=":"),1,0))</f>
        <v>5</v>
      </c>
      <c r="T260" s="261">
        <v>2</v>
      </c>
      <c r="V260" s="75">
        <v>5</v>
      </c>
      <c r="W260" s="5" t="str">
        <f>C259</f>
        <v>Hernandez Cristian</v>
      </c>
      <c r="X260" s="8" t="s">
        <v>10</v>
      </c>
      <c r="Y260" s="76" t="str">
        <f>C263</f>
        <v>Celý Šimon</v>
      </c>
      <c r="Z260" s="77" t="s">
        <v>218</v>
      </c>
      <c r="AA260" s="78" t="s">
        <v>223</v>
      </c>
      <c r="AB260" s="78" t="s">
        <v>222</v>
      </c>
      <c r="AC260" s="78"/>
      <c r="AD260" s="79"/>
      <c r="AE260" s="73">
        <f t="shared" si="193"/>
        <v>0</v>
      </c>
      <c r="AF260" s="13" t="s">
        <v>7</v>
      </c>
      <c r="AG260" s="12">
        <f t="shared" si="194"/>
        <v>3</v>
      </c>
      <c r="AH260" s="115"/>
      <c r="AI260" t="str">
        <f>IF(OR( AND(A276=AJ260,A278=AK260 ),  AND(A278=AJ260,A276=AK260) ),"a",    IF(OR( AND(A286=AJ260,A288=AK260 ),  AND(A288=AJ260,A286=AK260) ),"b",  ""))</f>
        <v>b</v>
      </c>
      <c r="AJ260">
        <f>IF(ISBLANK(U258), A258,0)</f>
        <v>57</v>
      </c>
      <c r="AK260">
        <f>IF(ISBLANK(U262), A262,0)</f>
        <v>97</v>
      </c>
      <c r="AO260" s="194">
        <f t="shared" ref="AO260" si="199">IF($S260=0,"", IF(COUNTIF($S$256:$S$262,$S260)&gt;1, "",  _xlfn.RANK.EQ($S260,$S$256:$S$262,0)+($AI$254)*8  ))</f>
        <v>58</v>
      </c>
      <c r="AP260" s="100">
        <f t="shared" si="195"/>
        <v>20</v>
      </c>
      <c r="AQ260" s="99">
        <f t="shared" si="196"/>
        <v>33</v>
      </c>
      <c r="AR260" s="145">
        <f t="shared" si="197"/>
        <v>-13</v>
      </c>
      <c r="AS260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-7</v>
      </c>
      <c r="AT260" t="str">
        <f>IF($A260&gt;0,IF(VLOOKUP($A260,seznam!$A$2:$C$153,2)&gt;0,VLOOKUP($A260,seznam!$A$2:$C$153,2),"------"),"------")</f>
        <v>Alexa David</v>
      </c>
    </row>
    <row r="261" spans="1:46" ht="13.5" thickBot="1">
      <c r="A261" s="195"/>
      <c r="B261" s="197"/>
      <c r="C261" s="88" t="str">
        <f>IF(A260&gt;0,IF(VLOOKUP(A260,seznam!$A$2:$C$153,2)&gt;0,VLOOKUP(A260,seznam!$A$2:$C$153,2),"------"),"------")</f>
        <v>Alexa David</v>
      </c>
      <c r="D261" s="199"/>
      <c r="E261" s="199"/>
      <c r="F261" s="201"/>
      <c r="G261" s="203"/>
      <c r="H261" s="199"/>
      <c r="I261" s="201"/>
      <c r="J261" s="207"/>
      <c r="K261" s="208"/>
      <c r="L261" s="209"/>
      <c r="M261" s="203"/>
      <c r="N261" s="199"/>
      <c r="O261" s="211"/>
      <c r="P261" s="213"/>
      <c r="Q261" s="199"/>
      <c r="R261" s="201"/>
      <c r="S261" s="228"/>
      <c r="T261" s="259"/>
      <c r="V261" s="81">
        <v>6</v>
      </c>
      <c r="W261" s="6" t="str">
        <f>C261</f>
        <v>Alexa David</v>
      </c>
      <c r="X261" s="10" t="s">
        <v>10</v>
      </c>
      <c r="Y261" s="82" t="str">
        <f>C257</f>
        <v>Doležel Ondřej</v>
      </c>
      <c r="Z261" s="83" t="s">
        <v>257</v>
      </c>
      <c r="AA261" s="84" t="s">
        <v>217</v>
      </c>
      <c r="AB261" s="84" t="s">
        <v>226</v>
      </c>
      <c r="AC261" s="84"/>
      <c r="AD261" s="85"/>
      <c r="AE261" s="125">
        <f t="shared" si="193"/>
        <v>0</v>
      </c>
      <c r="AF261" s="15" t="s">
        <v>7</v>
      </c>
      <c r="AG261" s="66">
        <f t="shared" si="194"/>
        <v>3</v>
      </c>
      <c r="AH261" s="115"/>
      <c r="AI261" t="str">
        <f>IF(OR( AND(A276=AJ261,A278=AK261 ),  AND(A278=AJ261,A276=AK261) ),"a",    IF(OR( AND(A286=AJ261,A288=AK261 ),  AND(A288=AJ261,A286=AK261) ),"b",  ""))</f>
        <v>a</v>
      </c>
      <c r="AJ261">
        <f>IF(ISBLANK(U260), A260,0)</f>
        <v>54</v>
      </c>
      <c r="AK261">
        <f>IF(ISBLANK(U256), A256,0)</f>
        <v>48</v>
      </c>
      <c r="AO261" s="194"/>
      <c r="AP261" s="100">
        <f t="shared" si="195"/>
        <v>11</v>
      </c>
      <c r="AQ261" s="99">
        <f t="shared" si="196"/>
        <v>33</v>
      </c>
      <c r="AR261" s="145">
        <f t="shared" si="197"/>
        <v>-22</v>
      </c>
    </row>
    <row r="262" spans="1:46">
      <c r="A262" s="195">
        <v>97</v>
      </c>
      <c r="B262" s="196">
        <v>4</v>
      </c>
      <c r="C262" s="67" t="str">
        <f>IF(A262&gt;0,IF(VLOOKUP(A262,seznam!$A$2:$C$153,3)&gt;0,VLOOKUP(A262,seznam!$A$2:$C$153,3),"------"),"------")</f>
        <v>Blansko</v>
      </c>
      <c r="D262" s="198">
        <f>O256</f>
        <v>0</v>
      </c>
      <c r="E262" s="198" t="str">
        <f>N256</f>
        <v>:</v>
      </c>
      <c r="F262" s="200">
        <f>M256</f>
        <v>3</v>
      </c>
      <c r="G262" s="202">
        <f>O258</f>
        <v>3</v>
      </c>
      <c r="H262" s="198" t="str">
        <f>N258</f>
        <v>:</v>
      </c>
      <c r="I262" s="200">
        <f>M258</f>
        <v>0</v>
      </c>
      <c r="J262" s="202">
        <f>O260</f>
        <v>1</v>
      </c>
      <c r="K262" s="198" t="str">
        <f>N260</f>
        <v>:</v>
      </c>
      <c r="L262" s="200">
        <f>M260</f>
        <v>3</v>
      </c>
      <c r="M262" s="204"/>
      <c r="N262" s="205"/>
      <c r="O262" s="219"/>
      <c r="P262" s="212">
        <f>D262+G262+J262</f>
        <v>4</v>
      </c>
      <c r="Q262" s="198" t="s">
        <v>7</v>
      </c>
      <c r="R262" s="200">
        <f>F262+I262+L262</f>
        <v>6</v>
      </c>
      <c r="S262" s="224">
        <f>IF(D262&gt;F262,2,IF(AND(D262&lt;F262,E262=":"),1,0))+IF(G262&gt;I262,2,IF(AND(G262&lt;I262,H262=":"),1,0))+IF(J262&gt;L262,2,IF(AND(J262&lt;L262,K262=":"),1,0))</f>
        <v>4</v>
      </c>
      <c r="T262" s="226">
        <v>3</v>
      </c>
      <c r="AH262" s="115"/>
      <c r="AO262" s="194">
        <f t="shared" ref="AO262" si="200">IF($S262=0,"", IF(COUNTIF($S$256:$S$262,$S262)&gt;1, "",  _xlfn.RANK.EQ($S262,$S$256:$S$262,0)+($AI$254)*8  ))</f>
        <v>59</v>
      </c>
      <c r="AP262" s="97"/>
      <c r="AS262" s="12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-6</v>
      </c>
      <c r="AT262" t="str">
        <f>IF($A262&gt;0,IF(VLOOKUP($A262,seznam!$A$2:$C$153,2)&gt;0,VLOOKUP($A262,seznam!$A$2:$C$153,2),"------"),"------")</f>
        <v>Celý Šimon</v>
      </c>
    </row>
    <row r="263" spans="1:46" ht="13.5" thickBot="1">
      <c r="A263" s="214"/>
      <c r="B263" s="215"/>
      <c r="C263" s="88" t="str">
        <f>IF(A262&gt;0,IF(VLOOKUP(A262,seznam!$A$2:$C$153,2)&gt;0,VLOOKUP(A262,seznam!$A$2:$C$153,2),"------"),"------")</f>
        <v>Celý Šimon</v>
      </c>
      <c r="D263" s="216"/>
      <c r="E263" s="216"/>
      <c r="F263" s="217"/>
      <c r="G263" s="218"/>
      <c r="H263" s="216"/>
      <c r="I263" s="217"/>
      <c r="J263" s="218"/>
      <c r="K263" s="216"/>
      <c r="L263" s="217"/>
      <c r="M263" s="220"/>
      <c r="N263" s="221"/>
      <c r="O263" s="222"/>
      <c r="P263" s="223"/>
      <c r="Q263" s="216"/>
      <c r="R263" s="217"/>
      <c r="S263" s="225"/>
      <c r="T263" s="260"/>
      <c r="AH263" s="115"/>
      <c r="AO263" s="194"/>
      <c r="AP263" s="97"/>
    </row>
    <row r="264" spans="1:46" ht="13.5" thickBot="1">
      <c r="T264" s="104"/>
      <c r="AH264" s="115"/>
      <c r="AO264" s="133"/>
    </row>
    <row r="265" spans="1:46" ht="13.5" thickBot="1">
      <c r="A265" s="91" t="s">
        <v>2</v>
      </c>
      <c r="B265" s="235" t="s">
        <v>156</v>
      </c>
      <c r="C265" s="236"/>
      <c r="D265" s="237">
        <v>1</v>
      </c>
      <c r="E265" s="238"/>
      <c r="F265" s="239"/>
      <c r="G265" s="240">
        <v>2</v>
      </c>
      <c r="H265" s="238"/>
      <c r="I265" s="239"/>
      <c r="J265" s="240">
        <v>3</v>
      </c>
      <c r="K265" s="238"/>
      <c r="L265" s="239"/>
      <c r="M265" s="240">
        <v>4</v>
      </c>
      <c r="N265" s="238"/>
      <c r="O265" s="241"/>
      <c r="P265" s="237" t="s">
        <v>4</v>
      </c>
      <c r="Q265" s="242"/>
      <c r="R265" s="243"/>
      <c r="S265" s="101" t="s">
        <v>5</v>
      </c>
      <c r="T265" s="105" t="s">
        <v>6</v>
      </c>
      <c r="AH265" s="115"/>
      <c r="AO265" s="134" t="s">
        <v>6</v>
      </c>
    </row>
    <row r="266" spans="1:46" ht="13.5" thickBot="1">
      <c r="A266" s="244">
        <v>50</v>
      </c>
      <c r="B266" s="245">
        <v>1</v>
      </c>
      <c r="C266" s="67" t="str">
        <f>IF(A266&gt;0,IF(VLOOKUP(A266,seznam!$A$2:$C$153,3)&gt;0,VLOOKUP(A266,seznam!$A$2:$C$153,3),"------"),"------")</f>
        <v>Bořitov</v>
      </c>
      <c r="D266" s="246"/>
      <c r="E266" s="247"/>
      <c r="F266" s="248"/>
      <c r="G266" s="249">
        <f>AE269</f>
        <v>0</v>
      </c>
      <c r="H266" s="250" t="str">
        <f>AF269</f>
        <v>:</v>
      </c>
      <c r="I266" s="251">
        <f>AG269</f>
        <v>3</v>
      </c>
      <c r="J266" s="249">
        <f>AG271</f>
        <v>1</v>
      </c>
      <c r="K266" s="250" t="str">
        <f>AF271</f>
        <v>:</v>
      </c>
      <c r="L266" s="251">
        <f>AE271</f>
        <v>3</v>
      </c>
      <c r="M266" s="249">
        <f>AE266</f>
        <v>1</v>
      </c>
      <c r="N266" s="250" t="str">
        <f>AF266</f>
        <v>:</v>
      </c>
      <c r="O266" s="252">
        <f>AG266</f>
        <v>3</v>
      </c>
      <c r="P266" s="253">
        <f>G266+J266+M266</f>
        <v>2</v>
      </c>
      <c r="Q266" s="250" t="s">
        <v>7</v>
      </c>
      <c r="R266" s="251">
        <f>I266+L266+O266</f>
        <v>9</v>
      </c>
      <c r="S266" s="230">
        <f>IF(G266&gt;I266,2,IF(AND(G266&lt;I266,H266=":"),1,0))+IF(J266&gt;L266,2,IF(AND(J266&lt;L266,K266=":"),1,0))+IF(M266&gt;O266,2,IF(AND(M266&lt;O266,N266=":"),1,0))</f>
        <v>3</v>
      </c>
      <c r="T266" s="262">
        <v>4</v>
      </c>
      <c r="V266" s="68">
        <v>1</v>
      </c>
      <c r="W266" s="4" t="str">
        <f>C267</f>
        <v>Žid Marek</v>
      </c>
      <c r="X266" s="7" t="s">
        <v>10</v>
      </c>
      <c r="Y266" s="69" t="str">
        <f>C273</f>
        <v>Lizna Dominik</v>
      </c>
      <c r="Z266" s="70" t="s">
        <v>255</v>
      </c>
      <c r="AA266" s="71" t="s">
        <v>201</v>
      </c>
      <c r="AB266" s="71" t="s">
        <v>223</v>
      </c>
      <c r="AC266" s="71" t="s">
        <v>222</v>
      </c>
      <c r="AD266" s="72"/>
      <c r="AE266" s="73">
        <f t="shared" ref="AE266:AE271" si="201">IF(OR(VALUE($AJ266)=0,VALUE($AK266)=0), "0",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)</f>
        <v>1</v>
      </c>
      <c r="AF266" s="11" t="s">
        <v>7</v>
      </c>
      <c r="AG266" s="12">
        <f t="shared" ref="AG266:AG271" si="202">IF(OR(VALUE($AJ266)=0,VALUE($AK266)=0), "0",IF(AND(LEN(Z266)&gt;0,MID(Z266,1,1)="-"),"1","0")+IF(AND(LEN(AA266)&gt;0,MID(AA266,1,1)="-"),"1","0")+IF(AND(LEN(AB266)&gt;0,MID(AB266,1,1)="-"),"1","0")+IF(AND(LEN(AC266)&gt;0,MID(AC266,1,1)="-"),"1","0")+IF(AND(LEN(AD266)&gt;0,MID(AD266,1,1)="-"),"1","0"))</f>
        <v>3</v>
      </c>
      <c r="AH266" s="115"/>
      <c r="AJ266">
        <f>IF(ISBLANK(U266), A266,0)</f>
        <v>50</v>
      </c>
      <c r="AK266">
        <f>IF(ISBLANK(U272), A272,0)</f>
        <v>104</v>
      </c>
      <c r="AO266" s="194">
        <f>IF($S266=0,"", IF(COUNTIF($S$266:$S$272,$S266)&gt;1, "",  _xlfn.RANK.EQ($S266,$S$266:$S$272,0)+($AI$254)*8  +4))</f>
        <v>64</v>
      </c>
      <c r="AP266" s="100">
        <f t="shared" ref="AP266:AP271" si="203">IF(OR(VALUE($AJ266)=0,VALUE($AK266)=0), "0",IF(LEN(Z266)&gt;0,IF(MID(Z266,1,1)&lt;&gt;"-",IF(ABS(Z266)&gt;9,ABS(Z266)+2,11),ABS(Z266)),0)+IF(LEN(AA266)&gt;0,IF(MID(AA266,1,1)&lt;&gt;"-",IF(ABS(AA266)&gt;9,ABS(AA266)+2,11),ABS(AA266)),0)+IF(LEN(AB266)&gt;0,IF(MID(AB266,1,1)&lt;&gt;"-",IF(ABS(AB266)&gt;9,ABS(AB266)+2,11),ABS(AB266)),0)+IF(LEN(AC266)&gt;0,IF(MID(AC266,1,1)&lt;&gt;"-",IF(ABS(AC266)&gt;9,ABS(AC266)+2,11),ABS(AC266)),0)+IF(LEN(AD266)&gt;0,IF(MID(AD266,1,1)&lt;&gt;"-",IF(ABS(AD266)&gt;9,ABS(AD266)+2,11),ABS(AD266)),0))</f>
        <v>38</v>
      </c>
      <c r="AQ266" s="99">
        <f t="shared" ref="AQ266:AQ271" si="204">IF(OR(VALUE($AJ266)=0,VALUE($AK266)=0), "0",IF(LEN(Z266)&gt;0,IF(MID(Z266,1,1)&lt;&gt;"-",Z266,IF(ABS(Z266)&gt;9,ABS(Z266)+2,11)),0)+IF(LEN(AA266)&gt;0,IF(MID(AA266,1,1)&lt;&gt;"-",AA266,IF(ABS(AA266)&gt;9,ABS(AA266)+2,11)),0)+IF(LEN(AB266)&gt;0,IF(MID(AB266,1,1)&lt;&gt;"-",AB266,IF(ABS(AB266)&gt;9,ABS(AB266)+2,11)),0)+IF(LEN(AC266)&gt;0,IF(MID(AC266,1,1)&lt;&gt;"-",AC266,IF(ABS(AC266)&gt;9,ABS(AC266)+2,11)),0)+IF(LEN(AD266)&gt;0,IF(MID(AD266,1,1)&lt;&gt;"-",AD266,IF(ABS(AD266)&gt;9,ABS(AD266)+2,11)),0))</f>
        <v>39</v>
      </c>
      <c r="AR266" s="145">
        <f>AP266-AQ266</f>
        <v>-1</v>
      </c>
      <c r="AS266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-24</v>
      </c>
      <c r="AT266" t="str">
        <f>IF($A266&gt;0,IF(VLOOKUP($A266,seznam!$A$2:$C$153,2)&gt;0,VLOOKUP($A266,seznam!$A$2:$C$153,2),"------"),"------")</f>
        <v>Žid Marek</v>
      </c>
    </row>
    <row r="267" spans="1:46" ht="13.5" thickBot="1">
      <c r="A267" s="195"/>
      <c r="B267" s="197"/>
      <c r="C267" s="88" t="str">
        <f>IF(A266&gt;0,IF(VLOOKUP(A266,seznam!$A$2:$C$153,2)&gt;0,VLOOKUP(A266,seznam!$A$2:$C$153,2),"------"),"------")</f>
        <v>Žid Marek</v>
      </c>
      <c r="D267" s="208"/>
      <c r="E267" s="208"/>
      <c r="F267" s="209"/>
      <c r="G267" s="203"/>
      <c r="H267" s="199"/>
      <c r="I267" s="201"/>
      <c r="J267" s="203"/>
      <c r="K267" s="199"/>
      <c r="L267" s="201"/>
      <c r="M267" s="203"/>
      <c r="N267" s="199"/>
      <c r="O267" s="211"/>
      <c r="P267" s="213"/>
      <c r="Q267" s="199"/>
      <c r="R267" s="201"/>
      <c r="S267" s="228"/>
      <c r="T267" s="263"/>
      <c r="V267" s="75">
        <v>2</v>
      </c>
      <c r="W267" s="5" t="str">
        <f>C269</f>
        <v>Pilitowská Ela</v>
      </c>
      <c r="X267" s="8" t="s">
        <v>10</v>
      </c>
      <c r="Y267" s="76" t="str">
        <f>C271</f>
        <v>Peška Lukáš</v>
      </c>
      <c r="Z267" s="77" t="s">
        <v>225</v>
      </c>
      <c r="AA267" s="78" t="s">
        <v>217</v>
      </c>
      <c r="AB267" s="78" t="s">
        <v>253</v>
      </c>
      <c r="AC267" s="78"/>
      <c r="AD267" s="79"/>
      <c r="AE267" s="73">
        <f t="shared" si="201"/>
        <v>0</v>
      </c>
      <c r="AF267" s="13" t="s">
        <v>7</v>
      </c>
      <c r="AG267" s="12">
        <f t="shared" si="202"/>
        <v>3</v>
      </c>
      <c r="AH267" s="115"/>
      <c r="AI267" t="str">
        <f>IF(OR( AND(A280=AJ267,A282=AK267 ),  AND(A282=AJ267,A280=AK267) ),"a",    IF(OR( AND(A290=AJ267,A292=AK267 ),  AND(A292=AJ267,A290=AK267) ),"b",  ""))</f>
        <v/>
      </c>
      <c r="AJ267">
        <f>IF(ISBLANK(U268), A268,0)</f>
        <v>69</v>
      </c>
      <c r="AK267">
        <f>IF(ISBLANK(U270), A270,0)</f>
        <v>56</v>
      </c>
      <c r="AO267" s="194"/>
      <c r="AP267" s="100">
        <f t="shared" si="203"/>
        <v>25</v>
      </c>
      <c r="AQ267" s="99">
        <f t="shared" si="204"/>
        <v>34</v>
      </c>
      <c r="AR267" s="145">
        <f t="shared" ref="AR267:AR271" si="205">AP267-AQ267</f>
        <v>-9</v>
      </c>
    </row>
    <row r="268" spans="1:46" ht="13.5" thickBot="1">
      <c r="A268" s="195">
        <v>69</v>
      </c>
      <c r="B268" s="196">
        <v>2</v>
      </c>
      <c r="C268" s="67" t="str">
        <f>IF(A268&gt;0,IF(VLOOKUP(A268,seznam!$A$2:$C$153,3)&gt;0,VLOOKUP(A268,seznam!$A$2:$C$153,3),"------"),"------")</f>
        <v>Blansko</v>
      </c>
      <c r="D268" s="198">
        <f>I266</f>
        <v>3</v>
      </c>
      <c r="E268" s="198" t="str">
        <f>H266</f>
        <v>:</v>
      </c>
      <c r="F268" s="200">
        <f>G266</f>
        <v>0</v>
      </c>
      <c r="G268" s="204"/>
      <c r="H268" s="205"/>
      <c r="I268" s="206"/>
      <c r="J268" s="202">
        <f>AE267</f>
        <v>0</v>
      </c>
      <c r="K268" s="198" t="str">
        <f>AF267</f>
        <v>:</v>
      </c>
      <c r="L268" s="200">
        <f>AG267</f>
        <v>3</v>
      </c>
      <c r="M268" s="202">
        <f>AE270</f>
        <v>2</v>
      </c>
      <c r="N268" s="198" t="str">
        <f>AF270</f>
        <v>:</v>
      </c>
      <c r="O268" s="210">
        <f>AG270</f>
        <v>3</v>
      </c>
      <c r="P268" s="212">
        <f>D268+J268+M268</f>
        <v>5</v>
      </c>
      <c r="Q268" s="198" t="s">
        <v>7</v>
      </c>
      <c r="R268" s="200">
        <f>F268+L268+O268</f>
        <v>6</v>
      </c>
      <c r="S268" s="224">
        <f>IF(D268&gt;F268,2,IF(AND(D268&lt;F268,E268=":"),1,0))+IF(J268&gt;L268,2,IF(AND(J268&lt;L268,K268=":"),1,0))+IF(M268&gt;O268,2,IF(AND(M268&lt;O268,N268=":"),1,0))</f>
        <v>4</v>
      </c>
      <c r="T268" s="261">
        <v>3</v>
      </c>
      <c r="V268" s="75">
        <v>3</v>
      </c>
      <c r="W268" s="5" t="str">
        <f>C273</f>
        <v>Lizna Dominik</v>
      </c>
      <c r="X268" s="9" t="s">
        <v>10</v>
      </c>
      <c r="Y268" s="76" t="str">
        <f>C271</f>
        <v>Peška Lukáš</v>
      </c>
      <c r="Z268" s="77" t="s">
        <v>203</v>
      </c>
      <c r="AA268" s="78" t="s">
        <v>225</v>
      </c>
      <c r="AB268" s="78" t="s">
        <v>253</v>
      </c>
      <c r="AC268" s="78" t="s">
        <v>225</v>
      </c>
      <c r="AD268" s="79"/>
      <c r="AE268" s="73">
        <f t="shared" si="201"/>
        <v>1</v>
      </c>
      <c r="AF268" s="13" t="s">
        <v>7</v>
      </c>
      <c r="AG268" s="12">
        <f t="shared" si="202"/>
        <v>3</v>
      </c>
      <c r="AH268" s="115"/>
      <c r="AI268" t="str">
        <f>IF(OR( AND(A280=AJ268,A282=AK268 ),  AND(A282=AJ268,A280=AK268) ),"a",    IF(OR( AND(A290=AJ268,A292=AK268 ),  AND(A292=AJ268,A290=AK268) ),"b",  ""))</f>
        <v>a</v>
      </c>
      <c r="AJ268">
        <f>IF(ISBLANK(U272), A272,0)</f>
        <v>104</v>
      </c>
      <c r="AK268">
        <f>IF(ISBLANK(U270), A270,0)</f>
        <v>56</v>
      </c>
      <c r="AO268" s="194">
        <f t="shared" ref="AO268" si="206">IF($S268=0,"", IF(COUNTIF($S$266:$S$272,$S268)&gt;1, "",  _xlfn.RANK.EQ($S268,$S$266:$S$272,0)+($AI$254)*8  +4))</f>
        <v>63</v>
      </c>
      <c r="AP268" s="100">
        <f t="shared" si="203"/>
        <v>39</v>
      </c>
      <c r="AQ268" s="99">
        <f t="shared" si="204"/>
        <v>35</v>
      </c>
      <c r="AR268" s="145">
        <f t="shared" si="205"/>
        <v>4</v>
      </c>
      <c r="AS268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-3</v>
      </c>
      <c r="AT268" t="str">
        <f>IF($A268&gt;0,IF(VLOOKUP($A268,seznam!$A$2:$C$153,2)&gt;0,VLOOKUP($A268,seznam!$A$2:$C$153,2),"------"),"------")</f>
        <v>Pilitowská Ela</v>
      </c>
    </row>
    <row r="269" spans="1:46" ht="13.5" thickBot="1">
      <c r="A269" s="195"/>
      <c r="B269" s="197"/>
      <c r="C269" s="88" t="str">
        <f>IF(A268&gt;0,IF(VLOOKUP(A268,seznam!$A$2:$C$153,2)&gt;0,VLOOKUP(A268,seznam!$A$2:$C$153,2),"------"),"------")</f>
        <v>Pilitowská Ela</v>
      </c>
      <c r="D269" s="199"/>
      <c r="E269" s="199"/>
      <c r="F269" s="201"/>
      <c r="G269" s="207"/>
      <c r="H269" s="208"/>
      <c r="I269" s="209"/>
      <c r="J269" s="203"/>
      <c r="K269" s="199"/>
      <c r="L269" s="201"/>
      <c r="M269" s="203"/>
      <c r="N269" s="199"/>
      <c r="O269" s="211"/>
      <c r="P269" s="232"/>
      <c r="Q269" s="233"/>
      <c r="R269" s="234"/>
      <c r="S269" s="228"/>
      <c r="T269" s="263"/>
      <c r="V269" s="75">
        <v>4</v>
      </c>
      <c r="W269" s="5" t="str">
        <f>C267</f>
        <v>Žid Marek</v>
      </c>
      <c r="X269" s="8" t="s">
        <v>10</v>
      </c>
      <c r="Y269" s="76" t="str">
        <f>C269</f>
        <v>Pilitowská Ela</v>
      </c>
      <c r="Z269" s="77" t="s">
        <v>223</v>
      </c>
      <c r="AA269" s="78" t="s">
        <v>223</v>
      </c>
      <c r="AB269" s="78" t="s">
        <v>223</v>
      </c>
      <c r="AC269" s="78"/>
      <c r="AD269" s="79"/>
      <c r="AE269" s="73">
        <f t="shared" si="201"/>
        <v>0</v>
      </c>
      <c r="AF269" s="13" t="s">
        <v>7</v>
      </c>
      <c r="AG269" s="12">
        <f t="shared" si="202"/>
        <v>3</v>
      </c>
      <c r="AH269" s="115"/>
      <c r="AI269" t="str">
        <f>IF(OR( AND(A280=AJ269,A282=AK269 ),  AND(A282=AJ269,A280=AK269) ),"a",    IF(OR( AND(A290=AJ269,A292=AK269 ),  AND(A292=AJ269,A290=AK269) ),"b",  ""))</f>
        <v>b</v>
      </c>
      <c r="AJ269">
        <f>IF(ISBLANK(U266), A266,0)</f>
        <v>50</v>
      </c>
      <c r="AK269">
        <f>IF(ISBLANK(U268), A268,0)</f>
        <v>69</v>
      </c>
      <c r="AO269" s="194"/>
      <c r="AP269" s="100">
        <f t="shared" si="203"/>
        <v>21</v>
      </c>
      <c r="AQ269" s="99">
        <f t="shared" si="204"/>
        <v>33</v>
      </c>
      <c r="AR269" s="145">
        <f t="shared" si="205"/>
        <v>-12</v>
      </c>
    </row>
    <row r="270" spans="1:46" ht="13.5" thickBot="1">
      <c r="A270" s="195">
        <v>56</v>
      </c>
      <c r="B270" s="196">
        <v>3</v>
      </c>
      <c r="C270" s="67" t="str">
        <f>IF(A270&gt;0,IF(VLOOKUP(A270,seznam!$A$2:$C$153,3)&gt;0,VLOOKUP(A270,seznam!$A$2:$C$153,3),"------"),"------")</f>
        <v>Kunštát</v>
      </c>
      <c r="D270" s="198">
        <f>L266</f>
        <v>3</v>
      </c>
      <c r="E270" s="198" t="str">
        <f>K266</f>
        <v>:</v>
      </c>
      <c r="F270" s="200">
        <f>J266</f>
        <v>1</v>
      </c>
      <c r="G270" s="202">
        <f>L268</f>
        <v>3</v>
      </c>
      <c r="H270" s="198" t="str">
        <f>K268</f>
        <v>:</v>
      </c>
      <c r="I270" s="200">
        <f>J268</f>
        <v>0</v>
      </c>
      <c r="J270" s="204"/>
      <c r="K270" s="205"/>
      <c r="L270" s="206"/>
      <c r="M270" s="202">
        <f>AG268</f>
        <v>3</v>
      </c>
      <c r="N270" s="198" t="str">
        <f>AF268</f>
        <v>:</v>
      </c>
      <c r="O270" s="210">
        <f>AE268</f>
        <v>1</v>
      </c>
      <c r="P270" s="212">
        <f>D270+G270+M270</f>
        <v>9</v>
      </c>
      <c r="Q270" s="198" t="s">
        <v>7</v>
      </c>
      <c r="R270" s="200">
        <f>F270+I270+O270</f>
        <v>2</v>
      </c>
      <c r="S270" s="224">
        <f>IF(D270&gt;F270,2,IF(AND(D270&lt;F270,E270=":"),1,0))+IF(G270&gt;I270,2,IF(AND(G270&lt;I270,H270=":"),1,0))+IF(M270&gt;O270,2,IF(AND(M270&lt;O270,N270=":"),1,0))</f>
        <v>6</v>
      </c>
      <c r="T270" s="261">
        <v>1</v>
      </c>
      <c r="V270" s="75">
        <v>5</v>
      </c>
      <c r="W270" s="5" t="str">
        <f>C269</f>
        <v>Pilitowská Ela</v>
      </c>
      <c r="X270" s="8" t="s">
        <v>10</v>
      </c>
      <c r="Y270" s="76" t="str">
        <f>C273</f>
        <v>Lizna Dominik</v>
      </c>
      <c r="Z270" s="77" t="s">
        <v>224</v>
      </c>
      <c r="AA270" s="78" t="s">
        <v>223</v>
      </c>
      <c r="AB270" s="78" t="s">
        <v>222</v>
      </c>
      <c r="AC270" s="78" t="s">
        <v>228</v>
      </c>
      <c r="AD270" s="79" t="s">
        <v>223</v>
      </c>
      <c r="AE270" s="73">
        <f t="shared" si="201"/>
        <v>2</v>
      </c>
      <c r="AF270" s="13" t="s">
        <v>7</v>
      </c>
      <c r="AG270" s="12">
        <f t="shared" si="202"/>
        <v>3</v>
      </c>
      <c r="AH270" s="115"/>
      <c r="AI270" t="str">
        <f>IF(OR( AND(A280=AJ270,A282=AK270 ),  AND(A282=AJ270,A280=AK270) ),"a",    IF(OR( AND(A290=AJ270,A292=AK270 ),  AND(A292=AJ270,A290=AK270) ),"b",  ""))</f>
        <v/>
      </c>
      <c r="AJ270">
        <f>IF(ISBLANK(U268), A268,0)</f>
        <v>69</v>
      </c>
      <c r="AK270">
        <f>IF(ISBLANK(U272), A272,0)</f>
        <v>104</v>
      </c>
      <c r="AO270" s="194">
        <f t="shared" ref="AO270" si="207">IF($S270=0,"", IF(COUNTIF($S$266:$S$272,$S270)&gt;1, "",  _xlfn.RANK.EQ($S270,$S$266:$S$272,0)+($AI$254)*8  +4))</f>
        <v>61</v>
      </c>
      <c r="AP270" s="100">
        <f t="shared" si="203"/>
        <v>45</v>
      </c>
      <c r="AQ270" s="99">
        <f t="shared" si="204"/>
        <v>51</v>
      </c>
      <c r="AR270" s="145">
        <f t="shared" si="205"/>
        <v>-6</v>
      </c>
      <c r="AS270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16</v>
      </c>
      <c r="AT270" t="str">
        <f>IF($A270&gt;0,IF(VLOOKUP($A270,seznam!$A$2:$C$153,2)&gt;0,VLOOKUP($A270,seznam!$A$2:$C$153,2),"------"),"------")</f>
        <v>Peška Lukáš</v>
      </c>
    </row>
    <row r="271" spans="1:46" ht="13.5" thickBot="1">
      <c r="A271" s="195"/>
      <c r="B271" s="197"/>
      <c r="C271" s="88" t="str">
        <f>IF(A270&gt;0,IF(VLOOKUP(A270,seznam!$A$2:$C$153,2)&gt;0,VLOOKUP(A270,seznam!$A$2:$C$153,2),"------"),"------")</f>
        <v>Peška Lukáš</v>
      </c>
      <c r="D271" s="199"/>
      <c r="E271" s="199"/>
      <c r="F271" s="201"/>
      <c r="G271" s="203"/>
      <c r="H271" s="199"/>
      <c r="I271" s="201"/>
      <c r="J271" s="207"/>
      <c r="K271" s="208"/>
      <c r="L271" s="209"/>
      <c r="M271" s="203"/>
      <c r="N271" s="199"/>
      <c r="O271" s="211"/>
      <c r="P271" s="213"/>
      <c r="Q271" s="199"/>
      <c r="R271" s="201"/>
      <c r="S271" s="228"/>
      <c r="T271" s="263"/>
      <c r="V271" s="81">
        <v>6</v>
      </c>
      <c r="W271" s="6" t="str">
        <f>C271</f>
        <v>Peška Lukáš</v>
      </c>
      <c r="X271" s="10" t="s">
        <v>10</v>
      </c>
      <c r="Y271" s="82" t="str">
        <f>C267</f>
        <v>Žid Marek</v>
      </c>
      <c r="Z271" s="83" t="s">
        <v>224</v>
      </c>
      <c r="AA271" s="84" t="s">
        <v>225</v>
      </c>
      <c r="AB271" s="84" t="s">
        <v>219</v>
      </c>
      <c r="AC271" s="84" t="s">
        <v>201</v>
      </c>
      <c r="AD271" s="85"/>
      <c r="AE271" s="125">
        <f t="shared" si="201"/>
        <v>3</v>
      </c>
      <c r="AF271" s="15" t="s">
        <v>7</v>
      </c>
      <c r="AG271" s="66">
        <f t="shared" si="202"/>
        <v>1</v>
      </c>
      <c r="AH271" s="115"/>
      <c r="AI271" t="str">
        <f>IF(OR( AND(A280=AJ271,A282=AK271 ),  AND(A282=AJ271,A280=AK271) ),"a",    IF(OR( AND(A290=AJ271,A292=AK271 ),  AND(A292=AJ271,A290=AK271) ),"b",  ""))</f>
        <v/>
      </c>
      <c r="AJ271">
        <f>IF(ISBLANK(U270), A270,0)</f>
        <v>56</v>
      </c>
      <c r="AK271">
        <f>IF(ISBLANK(U266), A266,0)</f>
        <v>50</v>
      </c>
      <c r="AO271" s="194"/>
      <c r="AP271" s="100">
        <f t="shared" si="203"/>
        <v>42</v>
      </c>
      <c r="AQ271" s="99">
        <f t="shared" si="204"/>
        <v>31</v>
      </c>
      <c r="AR271" s="145">
        <f t="shared" si="205"/>
        <v>11</v>
      </c>
    </row>
    <row r="272" spans="1:46">
      <c r="A272" s="195">
        <v>104</v>
      </c>
      <c r="B272" s="196">
        <v>4</v>
      </c>
      <c r="C272" s="67" t="str">
        <f>IF(A272&gt;0,IF(VLOOKUP(A272,seznam!$A$2:$C$153,3)&gt;0,VLOOKUP(A272,seznam!$A$2:$C$153,3),"------"),"------")</f>
        <v>Vysočany</v>
      </c>
      <c r="D272" s="198">
        <f>O266</f>
        <v>3</v>
      </c>
      <c r="E272" s="198" t="str">
        <f>N266</f>
        <v>:</v>
      </c>
      <c r="F272" s="200">
        <f>M266</f>
        <v>1</v>
      </c>
      <c r="G272" s="202">
        <f>O268</f>
        <v>3</v>
      </c>
      <c r="H272" s="198" t="str">
        <f>N268</f>
        <v>:</v>
      </c>
      <c r="I272" s="200">
        <f>M268</f>
        <v>2</v>
      </c>
      <c r="J272" s="202">
        <f>O270</f>
        <v>1</v>
      </c>
      <c r="K272" s="198" t="str">
        <f>N270</f>
        <v>:</v>
      </c>
      <c r="L272" s="200">
        <f>M270</f>
        <v>3</v>
      </c>
      <c r="M272" s="204"/>
      <c r="N272" s="205"/>
      <c r="O272" s="219"/>
      <c r="P272" s="212">
        <f>D272+G272+J272</f>
        <v>7</v>
      </c>
      <c r="Q272" s="198" t="s">
        <v>7</v>
      </c>
      <c r="R272" s="200">
        <f>F272+I272+L272</f>
        <v>6</v>
      </c>
      <c r="S272" s="224">
        <f>IF(D272&gt;F272,2,IF(AND(D272&lt;F272,E272=":"),1,0))+IF(G272&gt;I272,2,IF(AND(G272&lt;I272,H272=":"),1,0))+IF(J272&gt;L272,2,IF(AND(J272&lt;L272,K272=":"),1,0))</f>
        <v>5</v>
      </c>
      <c r="T272" s="226">
        <v>2</v>
      </c>
      <c r="AH272" s="115"/>
      <c r="AO272" s="194">
        <f t="shared" ref="AO272" si="208">IF($S272=0,"", IF(COUNTIF($S$266:$S$272,$S272)&gt;1, "",  _xlfn.RANK.EQ($S272,$S$266:$S$272,0)+($AI$254)*8  +4))</f>
        <v>62</v>
      </c>
      <c r="AP272" s="97"/>
      <c r="AR272" s="145"/>
      <c r="AS272" s="12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11</v>
      </c>
      <c r="AT272" t="str">
        <f>IF($A272&gt;0,IF(VLOOKUP($A272,seznam!$A$2:$C$153,2)&gt;0,VLOOKUP($A272,seznam!$A$2:$C$153,2),"------"),"------")</f>
        <v>Lizna Dominik</v>
      </c>
    </row>
    <row r="273" spans="1:46" ht="13.5" thickBot="1">
      <c r="A273" s="214"/>
      <c r="B273" s="215"/>
      <c r="C273" s="88" t="str">
        <f>IF(A272&gt;0,IF(VLOOKUP(A272,seznam!$A$2:$C$153,2)&gt;0,VLOOKUP(A272,seznam!$A$2:$C$153,2),"------"),"------")</f>
        <v>Lizna Dominik</v>
      </c>
      <c r="D273" s="216"/>
      <c r="E273" s="216"/>
      <c r="F273" s="217"/>
      <c r="G273" s="218"/>
      <c r="H273" s="216"/>
      <c r="I273" s="217"/>
      <c r="J273" s="218"/>
      <c r="K273" s="216"/>
      <c r="L273" s="217"/>
      <c r="M273" s="220"/>
      <c r="N273" s="221"/>
      <c r="O273" s="222"/>
      <c r="P273" s="223"/>
      <c r="Q273" s="216"/>
      <c r="R273" s="217"/>
      <c r="S273" s="225"/>
      <c r="T273" s="270"/>
      <c r="AH273" s="115"/>
      <c r="AO273" s="194"/>
      <c r="AP273" s="97"/>
      <c r="AR273" s="145"/>
    </row>
    <row r="274" spans="1:46" ht="13.5" thickBot="1">
      <c r="T274" s="104"/>
      <c r="AH274" s="115"/>
      <c r="AO274" s="133"/>
      <c r="AR274" s="145"/>
    </row>
    <row r="275" spans="1:46" ht="13.5" thickBot="1">
      <c r="A275" s="91" t="s">
        <v>2</v>
      </c>
      <c r="B275" s="235" t="s">
        <v>212</v>
      </c>
      <c r="C275" s="236"/>
      <c r="D275" s="237">
        <v>1</v>
      </c>
      <c r="E275" s="238"/>
      <c r="F275" s="239"/>
      <c r="G275" s="240">
        <v>2</v>
      </c>
      <c r="H275" s="238"/>
      <c r="I275" s="239"/>
      <c r="J275" s="240">
        <v>3</v>
      </c>
      <c r="K275" s="238"/>
      <c r="L275" s="239"/>
      <c r="M275" s="240">
        <v>4</v>
      </c>
      <c r="N275" s="238"/>
      <c r="O275" s="241"/>
      <c r="P275" s="237" t="s">
        <v>4</v>
      </c>
      <c r="Q275" s="242"/>
      <c r="R275" s="243"/>
      <c r="S275" s="101" t="s">
        <v>5</v>
      </c>
      <c r="T275" s="105" t="s">
        <v>6</v>
      </c>
      <c r="AH275" s="115"/>
      <c r="AO275" s="134" t="s">
        <v>6</v>
      </c>
      <c r="AR275" s="145"/>
    </row>
    <row r="276" spans="1:46" ht="13.5" thickBot="1">
      <c r="A276" s="244">
        <f>IF(ISNA(MATCH(1,T256:T263,0)),, INDEX(A256:A263,MATCH(1,T256:T263,0)))</f>
        <v>48</v>
      </c>
      <c r="B276" s="245">
        <v>1</v>
      </c>
      <c r="C276" s="67" t="str">
        <f>IF(A276&gt;0,IF(VLOOKUP(A276,seznam!$A$2:$C$153,3)&gt;0,VLOOKUP(A276,seznam!$A$2:$C$153,3),"------"),"------")</f>
        <v>Blansko</v>
      </c>
      <c r="D276" s="246"/>
      <c r="E276" s="247"/>
      <c r="F276" s="248"/>
      <c r="G276" s="249">
        <f>AE279</f>
        <v>3</v>
      </c>
      <c r="H276" s="250" t="str">
        <f>AF279</f>
        <v>:</v>
      </c>
      <c r="I276" s="251">
        <f>AG279</f>
        <v>0</v>
      </c>
      <c r="J276" s="249">
        <f>AG281</f>
        <v>3</v>
      </c>
      <c r="K276" s="250" t="str">
        <f>AF281</f>
        <v>:</v>
      </c>
      <c r="L276" s="251">
        <f>AE281</f>
        <v>0</v>
      </c>
      <c r="M276" s="249">
        <f>AE276</f>
        <v>3</v>
      </c>
      <c r="N276" s="250" t="str">
        <f>AF276</f>
        <v>:</v>
      </c>
      <c r="O276" s="252">
        <f>AG276</f>
        <v>0</v>
      </c>
      <c r="P276" s="253">
        <f>G276+J276+M276</f>
        <v>9</v>
      </c>
      <c r="Q276" s="250" t="s">
        <v>7</v>
      </c>
      <c r="R276" s="251">
        <f>I276+L276+O276</f>
        <v>0</v>
      </c>
      <c r="S276" s="230">
        <f>IF(G276&gt;I276,2,IF(AND(G276&lt;I276,H276=":"),1,0))+IF(J276&gt;L276,2,IF(AND(J276&lt;L276,K276=":"),1,0))+IF(M276&gt;O276,2,IF(AND(M276&lt;O276,N276=":"),1,0))</f>
        <v>6</v>
      </c>
      <c r="T276" s="262">
        <v>49</v>
      </c>
      <c r="V276" s="68">
        <v>1</v>
      </c>
      <c r="W276" s="4" t="str">
        <f>C277</f>
        <v>Doležel Ondřej</v>
      </c>
      <c r="X276" s="7" t="s">
        <v>10</v>
      </c>
      <c r="Y276" s="69" t="str">
        <f>C283</f>
        <v>Lizna Dominik</v>
      </c>
      <c r="Z276" s="70" t="s">
        <v>203</v>
      </c>
      <c r="AA276" s="71" t="s">
        <v>144</v>
      </c>
      <c r="AB276" s="71" t="s">
        <v>200</v>
      </c>
      <c r="AC276" s="71"/>
      <c r="AD276" s="72"/>
      <c r="AE276" s="73">
        <f t="shared" ref="AE276:AE281" si="209">IF(OR(VALUE($AJ276)=0,VALUE($AK276)=0), "0",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)</f>
        <v>3</v>
      </c>
      <c r="AF276" s="11" t="s">
        <v>7</v>
      </c>
      <c r="AG276" s="12">
        <f t="shared" ref="AG276:AG281" si="210">IF(OR(VALUE($AJ276)=0,VALUE($AK276)=0), "0",IF(AND(LEN(Z276)&gt;0,MID(Z276,1,1)="-"),"1","0")+IF(AND(LEN(AA276)&gt;0,MID(AA276,1,1)="-"),"1","0")+IF(AND(LEN(AB276)&gt;0,MID(AB276,1,1)="-"),"1","0")+IF(AND(LEN(AC276)&gt;0,MID(AC276,1,1)="-"),"1","0")+IF(AND(LEN(AD276)&gt;0,MID(AD276,1,1)="-"),"1","0"))</f>
        <v>0</v>
      </c>
      <c r="AH276" s="115"/>
      <c r="AJ276">
        <f>IF(ISBLANK(U276), A276,0)</f>
        <v>48</v>
      </c>
      <c r="AK276">
        <f>IF(ISBLANK(U282), A282,0)</f>
        <v>104</v>
      </c>
      <c r="AM276">
        <f>A276</f>
        <v>48</v>
      </c>
      <c r="AN276">
        <f>IF(ISBLANK(  T276),"",T276)</f>
        <v>49</v>
      </c>
      <c r="AO276" s="194">
        <f>IF($S276=0,"", IF(COUNTIF($S$276:$S$282,$S276)&gt;1, "",  _xlfn.RANK.EQ($S276,$S$276:$S$282,0)+($AI$254)*8 +8 ))</f>
        <v>65</v>
      </c>
      <c r="AP276" s="100">
        <f t="shared" ref="AP276:AP281" si="211">IF(OR(VALUE($AJ276)=0,VALUE($AK276)=0), "0",IF(LEN(Z276)&gt;0,IF(MID(Z276,1,1)&lt;&gt;"-",IF(ABS(Z276)&gt;9,ABS(Z276)+2,11),ABS(Z276)),0)+IF(LEN(AA276)&gt;0,IF(MID(AA276,1,1)&lt;&gt;"-",IF(ABS(AA276)&gt;9,ABS(AA276)+2,11),ABS(AA276)),0)+IF(LEN(AB276)&gt;0,IF(MID(AB276,1,1)&lt;&gt;"-",IF(ABS(AB276)&gt;9,ABS(AB276)+2,11),ABS(AB276)),0)+IF(LEN(AC276)&gt;0,IF(MID(AC276,1,1)&lt;&gt;"-",IF(ABS(AC276)&gt;9,ABS(AC276)+2,11),ABS(AC276)),0)+IF(LEN(AD276)&gt;0,IF(MID(AD276,1,1)&lt;&gt;"-",IF(ABS(AD276)&gt;9,ABS(AD276)+2,11),ABS(AD276)),0))</f>
        <v>33</v>
      </c>
      <c r="AQ276" s="99">
        <f t="shared" ref="AQ276:AQ281" si="212">IF(OR(VALUE($AJ276)=0,VALUE($AK276)=0), "0",IF(LEN(Z276)&gt;0,IF(MID(Z276,1,1)&lt;&gt;"-",Z276,IF(ABS(Z276)&gt;9,ABS(Z276)+2,11)),0)+IF(LEN(AA276)&gt;0,IF(MID(AA276,1,1)&lt;&gt;"-",AA276,IF(ABS(AA276)&gt;9,ABS(AA276)+2,11)),0)+IF(LEN(AB276)&gt;0,IF(MID(AB276,1,1)&lt;&gt;"-",AB276,IF(ABS(AB276)&gt;9,ABS(AB276)+2,11)),0)+IF(LEN(AC276)&gt;0,IF(MID(AC276,1,1)&lt;&gt;"-",AC276,IF(ABS(AC276)&gt;9,ABS(AC276)+2,11)),0)+IF(LEN(AD276)&gt;0,IF(MID(AD276,1,1)&lt;&gt;"-",AD276,IF(ABS(AD276)&gt;9,ABS(AD276)+2,11)),0))</f>
        <v>10</v>
      </c>
      <c r="AR276" s="145">
        <f>AP276-AQ276</f>
        <v>23</v>
      </c>
      <c r="AS276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65</v>
      </c>
      <c r="AT276" t="str">
        <f>IF($A276&gt;0,IF(VLOOKUP($A276,seznam!$A$2:$C$153,2)&gt;0,VLOOKUP($A276,seznam!$A$2:$C$153,2),"------"),"------")</f>
        <v>Doležel Ondřej</v>
      </c>
    </row>
    <row r="277" spans="1:46" ht="13.5" thickBot="1">
      <c r="A277" s="195"/>
      <c r="B277" s="197"/>
      <c r="C277" s="88" t="str">
        <f>IF(A276&gt;0,IF(VLOOKUP(A276,seznam!$A$2:$C$153,2)&gt;0,VLOOKUP(A276,seznam!$A$2:$C$153,2),"------"),"------")</f>
        <v>Doležel Ondřej</v>
      </c>
      <c r="D277" s="208"/>
      <c r="E277" s="208"/>
      <c r="F277" s="209"/>
      <c r="G277" s="203"/>
      <c r="H277" s="199"/>
      <c r="I277" s="201"/>
      <c r="J277" s="203"/>
      <c r="K277" s="199"/>
      <c r="L277" s="201"/>
      <c r="M277" s="203"/>
      <c r="N277" s="199"/>
      <c r="O277" s="211"/>
      <c r="P277" s="213"/>
      <c r="Q277" s="199"/>
      <c r="R277" s="201"/>
      <c r="S277" s="228"/>
      <c r="T277" s="259"/>
      <c r="V277" s="75">
        <v>2</v>
      </c>
      <c r="W277" s="5" t="str">
        <f>C279</f>
        <v>Alexa David</v>
      </c>
      <c r="X277" s="8" t="s">
        <v>10</v>
      </c>
      <c r="Y277" s="76" t="str">
        <f>C281</f>
        <v>Peška Lukáš</v>
      </c>
      <c r="Z277" s="77" t="s">
        <v>217</v>
      </c>
      <c r="AA277" s="78" t="s">
        <v>220</v>
      </c>
      <c r="AB277" s="78" t="s">
        <v>228</v>
      </c>
      <c r="AC277" s="78" t="s">
        <v>200</v>
      </c>
      <c r="AD277" s="79"/>
      <c r="AE277" s="73">
        <f t="shared" si="209"/>
        <v>3</v>
      </c>
      <c r="AF277" s="13" t="s">
        <v>7</v>
      </c>
      <c r="AG277" s="12">
        <f t="shared" si="210"/>
        <v>1</v>
      </c>
      <c r="AH277" s="115"/>
      <c r="AJ277">
        <f>IF(ISBLANK(U278), A278,0)</f>
        <v>54</v>
      </c>
      <c r="AK277">
        <f>IF(ISBLANK(U280), A280,0)</f>
        <v>56</v>
      </c>
      <c r="AO277" s="194"/>
      <c r="AP277" s="100">
        <f t="shared" si="211"/>
        <v>40</v>
      </c>
      <c r="AQ277" s="99">
        <f t="shared" si="212"/>
        <v>32</v>
      </c>
      <c r="AR277" s="145">
        <f t="shared" ref="AR277:AR281" si="213">AP277-AQ277</f>
        <v>8</v>
      </c>
    </row>
    <row r="278" spans="1:46" ht="13.5" thickBot="1">
      <c r="A278" s="195">
        <f>IF(ISNA(MATCH(2,T256:T263,0)),, INDEX(A256:A263,MATCH(2,T256:T263,0)))</f>
        <v>54</v>
      </c>
      <c r="B278" s="196">
        <v>2</v>
      </c>
      <c r="C278" s="67" t="str">
        <f>IF(A278&gt;0,IF(VLOOKUP(A278,seznam!$A$2:$C$153,3)&gt;0,VLOOKUP(A278,seznam!$A$2:$C$153,3),"------"),"------")</f>
        <v>V. Opatovice</v>
      </c>
      <c r="D278" s="198">
        <f>I276</f>
        <v>0</v>
      </c>
      <c r="E278" s="198" t="str">
        <f>H276</f>
        <v>:</v>
      </c>
      <c r="F278" s="200">
        <f>G276</f>
        <v>3</v>
      </c>
      <c r="G278" s="204"/>
      <c r="H278" s="205"/>
      <c r="I278" s="206"/>
      <c r="J278" s="202">
        <f>AE277</f>
        <v>3</v>
      </c>
      <c r="K278" s="198" t="str">
        <f>AF277</f>
        <v>:</v>
      </c>
      <c r="L278" s="200">
        <f>AG277</f>
        <v>1</v>
      </c>
      <c r="M278" s="202">
        <f>AE280</f>
        <v>3</v>
      </c>
      <c r="N278" s="198" t="str">
        <f>AF280</f>
        <v>:</v>
      </c>
      <c r="O278" s="210">
        <f>AG280</f>
        <v>0</v>
      </c>
      <c r="P278" s="212">
        <f>D278+J278+M278</f>
        <v>6</v>
      </c>
      <c r="Q278" s="198" t="s">
        <v>7</v>
      </c>
      <c r="R278" s="200">
        <f>F278+L278+O278</f>
        <v>4</v>
      </c>
      <c r="S278" s="224">
        <f>IF(D278&gt;F278,2,IF(AND(D278&lt;F278,E278=":"),1,0))+IF(J278&gt;L278,2,IF(AND(J278&lt;L278,K278=":"),1,0))+IF(M278&gt;O278,2,IF(AND(M278&lt;O278,N278=":"),1,0))</f>
        <v>5</v>
      </c>
      <c r="T278" s="261">
        <v>50</v>
      </c>
      <c r="V278" s="75">
        <v>3</v>
      </c>
      <c r="W278" s="5" t="str">
        <f>C283</f>
        <v>Lizna Dominik</v>
      </c>
      <c r="X278" s="9" t="s">
        <v>10</v>
      </c>
      <c r="Y278" s="76" t="str">
        <f>C281</f>
        <v>Peška Lukáš</v>
      </c>
      <c r="Z278" s="70" t="str">
        <f>IF(OR(ISNA(MATCH("a",AI266:AI271,0)), ISBLANK( INDEX(Z266:AD271,MATCH("a",AI266:AI271,0),1))  ),  "",   IF(INDEX(AJ266:AK271,MATCH("a",AI266:AI271,0),1)=AJ278,INDEX(Z266:AD271,MATCH("a",AI266:AI271,0),1),-1*INDEX(Z266:AD271,MATCH("a",AI266:AI271,0),1)))</f>
        <v>1</v>
      </c>
      <c r="AA278" s="72" t="str">
        <f>IF(OR(ISNA(MATCH("a",AI266:AI271,0)), ISBLANK( INDEX(Z266:AD271,MATCH("a",AI266:AI271,0),2))  ),  "",   IF(INDEX(AJ266:AK271,MATCH("a",AI266:AI271,0),1)=AJ278,INDEX(Z266:AD271,MATCH("a",AI266:AI271,0),2),-1*INDEX(Z266:AD271,MATCH("a",AI266:AI271,0),2)))</f>
        <v>-9</v>
      </c>
      <c r="AB278" s="71" t="str">
        <f>IF(OR(ISNA(MATCH("a",AI266:AI271,0)), ISBLANK( INDEX(Z266:AD271,MATCH("a",AI266:AI271,0),3))  ),  "",   IF(INDEX(AJ266:AK271,MATCH("a",AI266:AI271,0),1)=AJ278,INDEX(Z266:AD271,MATCH("a",AI266:AI271,0),3),-1*INDEX(Z266:AD271,MATCH("a",AI266:AI271,0),3)))</f>
        <v>-10</v>
      </c>
      <c r="AC278" s="71" t="str">
        <f>IF(OR(ISNA(MATCH("a",AI266:AI271,0)), ISBLANK( INDEX(Z266:AD271,MATCH("a",AI266:AI271,0),4))  ),  "",   IF(INDEX(AJ266:AK271,MATCH("a",AI266:AI271,0),1)=AJ278,INDEX(Z266:AD271,MATCH("a",AI266:AI271,0),4),-1*INDEX(Z266:AD271,MATCH("a",AI266:AI271,0),4)))</f>
        <v>-9</v>
      </c>
      <c r="AD278" s="181" t="str">
        <f>IF(OR(ISNA(MATCH("a",AI266:AI271,0)), ISBLANK( INDEX(Z266:AD271,MATCH("a",AI266:AI271,0),5))  ),  "",   IF(INDEX(AJ266:AK271,MATCH("a",AI266:AI271,0),1)=AJ278,INDEX(Z266:AD271,MATCH("a",AI266:AI271,0),5),-1*INDEX(Z266:AD271,MATCH("a",AI266:AI271,0),5)))</f>
        <v/>
      </c>
      <c r="AE278" s="73">
        <f t="shared" si="209"/>
        <v>1</v>
      </c>
      <c r="AF278" s="13" t="s">
        <v>7</v>
      </c>
      <c r="AG278" s="12">
        <f t="shared" si="210"/>
        <v>3</v>
      </c>
      <c r="AH278" s="115"/>
      <c r="AJ278">
        <f>IF(ISBLANK(U282), A282,0)</f>
        <v>104</v>
      </c>
      <c r="AK278">
        <f>IF(ISBLANK(U280), A280,0)</f>
        <v>56</v>
      </c>
      <c r="AM278">
        <f>A278</f>
        <v>54</v>
      </c>
      <c r="AN278">
        <f>IF(ISBLANK(  T278),"",T278)</f>
        <v>50</v>
      </c>
      <c r="AO278" s="194">
        <f t="shared" ref="AO278" si="214">IF($S278=0,"", IF(COUNTIF($S$276:$S$282,$S278)&gt;1, "",  _xlfn.RANK.EQ($S278,$S$276:$S$282,0)+($AI$254)*8 +8 ))</f>
        <v>66</v>
      </c>
      <c r="AP278" s="100">
        <f t="shared" si="211"/>
        <v>39</v>
      </c>
      <c r="AQ278" s="99">
        <f t="shared" si="212"/>
        <v>35</v>
      </c>
      <c r="AR278" s="145">
        <f t="shared" si="213"/>
        <v>4</v>
      </c>
      <c r="AS278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-3</v>
      </c>
      <c r="AT278" t="str">
        <f>IF($A278&gt;0,IF(VLOOKUP($A278,seznam!$A$2:$C$153,2)&gt;0,VLOOKUP($A278,seznam!$A$2:$C$153,2),"------"),"------")</f>
        <v>Alexa David</v>
      </c>
    </row>
    <row r="279" spans="1:46" ht="13.5" thickBot="1">
      <c r="A279" s="195"/>
      <c r="B279" s="197"/>
      <c r="C279" s="88" t="str">
        <f>IF(A278&gt;0,IF(VLOOKUP(A278,seznam!$A$2:$C$153,2)&gt;0,VLOOKUP(A278,seznam!$A$2:$C$153,2),"------"),"------")</f>
        <v>Alexa David</v>
      </c>
      <c r="D279" s="199"/>
      <c r="E279" s="199"/>
      <c r="F279" s="201"/>
      <c r="G279" s="207"/>
      <c r="H279" s="208"/>
      <c r="I279" s="209"/>
      <c r="J279" s="203"/>
      <c r="K279" s="199"/>
      <c r="L279" s="201"/>
      <c r="M279" s="203"/>
      <c r="N279" s="199"/>
      <c r="O279" s="211"/>
      <c r="P279" s="232"/>
      <c r="Q279" s="233"/>
      <c r="R279" s="234"/>
      <c r="S279" s="228"/>
      <c r="T279" s="259"/>
      <c r="V279" s="75">
        <v>4</v>
      </c>
      <c r="W279" s="5" t="str">
        <f>C277</f>
        <v>Doležel Ondřej</v>
      </c>
      <c r="X279" s="8" t="s">
        <v>10</v>
      </c>
      <c r="Y279" s="76" t="str">
        <f>C279</f>
        <v>Alexa David</v>
      </c>
      <c r="Z279" s="83">
        <f>IF(OR(ISNA(MATCH("a",AI256:AI261,0)), ISBLANK( INDEX(Z256:AD261,MATCH("a",AI256:AI261,0),1))  ),  "",   IF(INDEX(AJ256:AK261,MATCH("a",AI256:AI261,0),1)=AJ279,INDEX(Z256:AD261,MATCH("a",AI256:AI261,0),1),-1*INDEX(Z256:AD261,MATCH("a",AI256:AI261,0),1)))</f>
        <v>2</v>
      </c>
      <c r="AA279" s="84">
        <f>IF(OR(ISNA(MATCH("a",AI256:AI261,0)), ISBLANK( INDEX(Z256:AD261,MATCH("a",AI256:AI261,0),2))  ),  "",   IF(INDEX(AJ256:AK261,MATCH("a",AI256:AI261,0),1)=AJ279,INDEX(Z256:AD261,MATCH("a",AI256:AI261,0),2),-1*INDEX(Z256:AD261,MATCH("a",AI256:AI261,0),2)))</f>
        <v>6</v>
      </c>
      <c r="AB279" s="84">
        <f>IF(OR(ISNA(MATCH("a",AI256:AI261,0)), ISBLANK( INDEX(Z256:AD261,MATCH("a",AI256:AI261,0),3))  ),  "",   IF(INDEX(AJ256:AK261,MATCH("a",AI256:AI261,0),1)=AJ279,INDEX(Z256:AD261,MATCH("a",AI256:AI261,0),3),-1*INDEX(Z256:AD261,MATCH("a",AI256:AI261,0),3)))</f>
        <v>3</v>
      </c>
      <c r="AC279" s="84" t="str">
        <f>IF(OR(ISNA(MATCH("a",AI256:AI261,0)), ISBLANK( INDEX(Z256:AD261,MATCH("a",AI256:AI261,0),4))  ),  "",   IF(INDEX(AJ256:AK261,MATCH("a",AI256:AI261,0),1)=AJ279,INDEX(Z256:AD261,MATCH("a",AI256:AI261,0),4),-1*INDEX(Z256:AD261,MATCH("a",AI256:AI261,0),4)))</f>
        <v/>
      </c>
      <c r="AD279" s="182" t="str">
        <f>IF(OR(ISNA(MATCH("a",AI256:AI261,0)), ISBLANK( INDEX(Z256:AD261,MATCH("a",AI256:AI261,0),5))  ),  "",   IF(INDEX(AJ256:AK261,MATCH("a",AI256:AI261,0),1)=AJ279,INDEX(Z256:AD261,MATCH("a",AI256:AI261,0),5),-1*INDEX(Z256:AD261,MATCH("a",AI256:AI261,0),5)))</f>
        <v/>
      </c>
      <c r="AE279" s="73">
        <f t="shared" si="209"/>
        <v>3</v>
      </c>
      <c r="AF279" s="13" t="s">
        <v>7</v>
      </c>
      <c r="AG279" s="12">
        <f t="shared" si="210"/>
        <v>0</v>
      </c>
      <c r="AH279" s="115"/>
      <c r="AJ279">
        <f>IF(ISBLANK(U276), A276,0)</f>
        <v>48</v>
      </c>
      <c r="AK279">
        <f>IF(ISBLANK(U278), A278,0)</f>
        <v>54</v>
      </c>
      <c r="AO279" s="194"/>
      <c r="AP279" s="100">
        <f t="shared" si="211"/>
        <v>33</v>
      </c>
      <c r="AQ279" s="99">
        <f t="shared" si="212"/>
        <v>11</v>
      </c>
      <c r="AR279" s="145">
        <f t="shared" si="213"/>
        <v>22</v>
      </c>
    </row>
    <row r="280" spans="1:46" ht="13.5" thickBot="1">
      <c r="A280" s="195">
        <f>IF(ISNA(MATCH(1,T266:T273,0)),, INDEX(A266:A273,MATCH(1,T266:T273,0)))</f>
        <v>56</v>
      </c>
      <c r="B280" s="196">
        <v>3</v>
      </c>
      <c r="C280" s="67" t="str">
        <f>IF(A280&gt;0,IF(VLOOKUP(A280,seznam!$A$2:$C$153,3)&gt;0,VLOOKUP(A280,seznam!$A$2:$C$153,3),"------"),"------")</f>
        <v>Kunštát</v>
      </c>
      <c r="D280" s="198">
        <f>L276</f>
        <v>0</v>
      </c>
      <c r="E280" s="198" t="str">
        <f>K276</f>
        <v>:</v>
      </c>
      <c r="F280" s="200">
        <f>J276</f>
        <v>3</v>
      </c>
      <c r="G280" s="202">
        <f>L278</f>
        <v>1</v>
      </c>
      <c r="H280" s="198" t="str">
        <f>K278</f>
        <v>:</v>
      </c>
      <c r="I280" s="200">
        <f>J278</f>
        <v>3</v>
      </c>
      <c r="J280" s="204"/>
      <c r="K280" s="205"/>
      <c r="L280" s="206"/>
      <c r="M280" s="202">
        <f>AG278</f>
        <v>3</v>
      </c>
      <c r="N280" s="198" t="str">
        <f>AF278</f>
        <v>:</v>
      </c>
      <c r="O280" s="210">
        <f>AE278</f>
        <v>1</v>
      </c>
      <c r="P280" s="212">
        <f>D280+G280+M280</f>
        <v>4</v>
      </c>
      <c r="Q280" s="198" t="s">
        <v>7</v>
      </c>
      <c r="R280" s="200">
        <f>F280+I280+O280</f>
        <v>7</v>
      </c>
      <c r="S280" s="224">
        <f>IF(D280&gt;F280,2,IF(AND(D280&lt;F280,E280=":"),1,0))+IF(G280&gt;I280,2,IF(AND(G280&lt;I280,H280=":"),1,0))+IF(M280&gt;O280,2,IF(AND(M280&lt;O280,N280=":"),1,0))</f>
        <v>4</v>
      </c>
      <c r="T280" s="261">
        <v>51</v>
      </c>
      <c r="V280" s="75">
        <v>5</v>
      </c>
      <c r="W280" s="5" t="str">
        <f>C279</f>
        <v>Alexa David</v>
      </c>
      <c r="X280" s="8" t="s">
        <v>10</v>
      </c>
      <c r="Y280" s="76" t="str">
        <f>C283</f>
        <v>Lizna Dominik</v>
      </c>
      <c r="Z280" s="77" t="s">
        <v>221</v>
      </c>
      <c r="AA280" s="78" t="s">
        <v>224</v>
      </c>
      <c r="AB280" s="78" t="s">
        <v>221</v>
      </c>
      <c r="AC280" s="78"/>
      <c r="AD280" s="79"/>
      <c r="AE280" s="73">
        <f t="shared" si="209"/>
        <v>3</v>
      </c>
      <c r="AF280" s="13" t="s">
        <v>7</v>
      </c>
      <c r="AG280" s="12">
        <f t="shared" si="210"/>
        <v>0</v>
      </c>
      <c r="AH280" s="115"/>
      <c r="AJ280">
        <f>IF(ISBLANK(U278), A278,0)</f>
        <v>54</v>
      </c>
      <c r="AK280">
        <f>IF(ISBLANK(U282), A282,0)</f>
        <v>104</v>
      </c>
      <c r="AM280">
        <f>A280</f>
        <v>56</v>
      </c>
      <c r="AN280">
        <f>IF(ISBLANK(  T280),"",T280)</f>
        <v>51</v>
      </c>
      <c r="AO280" s="194">
        <f t="shared" ref="AO280" si="215">IF($S280=0,"", IF(COUNTIF($S$276:$S$282,$S280)&gt;1, "",  _xlfn.RANK.EQ($S280,$S$276:$S$282,0)+($AI$254)*8 +8 ))</f>
        <v>67</v>
      </c>
      <c r="AP280" s="100">
        <f t="shared" si="211"/>
        <v>33</v>
      </c>
      <c r="AQ280" s="99">
        <f t="shared" si="212"/>
        <v>22</v>
      </c>
      <c r="AR280" s="145">
        <f t="shared" si="213"/>
        <v>11</v>
      </c>
      <c r="AS280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-32</v>
      </c>
      <c r="AT280" t="str">
        <f>IF($A280&gt;0,IF(VLOOKUP($A280,seznam!$A$2:$C$153,2)&gt;0,VLOOKUP($A280,seznam!$A$2:$C$153,2),"------"),"------")</f>
        <v>Peška Lukáš</v>
      </c>
    </row>
    <row r="281" spans="1:46" ht="13.5" thickBot="1">
      <c r="A281" s="195"/>
      <c r="B281" s="197"/>
      <c r="C281" s="88" t="str">
        <f>IF(A280&gt;0,IF(VLOOKUP(A280,seznam!$A$2:$C$153,2)&gt;0,VLOOKUP(A280,seznam!$A$2:$C$153,2),"------"),"------")</f>
        <v>Peška Lukáš</v>
      </c>
      <c r="D281" s="199"/>
      <c r="E281" s="199"/>
      <c r="F281" s="201"/>
      <c r="G281" s="203"/>
      <c r="H281" s="199"/>
      <c r="I281" s="201"/>
      <c r="J281" s="207"/>
      <c r="K281" s="208"/>
      <c r="L281" s="209"/>
      <c r="M281" s="203"/>
      <c r="N281" s="199"/>
      <c r="O281" s="211"/>
      <c r="P281" s="213"/>
      <c r="Q281" s="199"/>
      <c r="R281" s="201"/>
      <c r="S281" s="228"/>
      <c r="T281" s="259"/>
      <c r="V281" s="81">
        <v>6</v>
      </c>
      <c r="W281" s="6" t="str">
        <f>C281</f>
        <v>Peška Lukáš</v>
      </c>
      <c r="X281" s="10" t="s">
        <v>10</v>
      </c>
      <c r="Y281" s="82" t="str">
        <f>C277</f>
        <v>Doležel Ondřej</v>
      </c>
      <c r="Z281" s="83" t="s">
        <v>222</v>
      </c>
      <c r="AA281" s="84" t="s">
        <v>230</v>
      </c>
      <c r="AB281" s="84" t="s">
        <v>227</v>
      </c>
      <c r="AC281" s="84"/>
      <c r="AD281" s="85"/>
      <c r="AE281" s="125">
        <f t="shared" si="209"/>
        <v>0</v>
      </c>
      <c r="AF281" s="15" t="s">
        <v>7</v>
      </c>
      <c r="AG281" s="66">
        <f t="shared" si="210"/>
        <v>3</v>
      </c>
      <c r="AH281" s="115"/>
      <c r="AJ281">
        <f>IF(ISBLANK(U280), A280,0)</f>
        <v>56</v>
      </c>
      <c r="AK281">
        <f>IF(ISBLANK(U276), A276,0)</f>
        <v>48</v>
      </c>
      <c r="AO281" s="194"/>
      <c r="AP281" s="100">
        <f t="shared" si="211"/>
        <v>13</v>
      </c>
      <c r="AQ281" s="99">
        <f t="shared" si="212"/>
        <v>33</v>
      </c>
      <c r="AR281" s="145">
        <f t="shared" si="213"/>
        <v>-20</v>
      </c>
    </row>
    <row r="282" spans="1:46">
      <c r="A282" s="195">
        <f>IF(ISNA(MATCH(2,T266:T273,0)),, INDEX(A266:A273,MATCH(2,T266:T273,0)))</f>
        <v>104</v>
      </c>
      <c r="B282" s="196">
        <v>4</v>
      </c>
      <c r="C282" s="67" t="str">
        <f>IF(A282&gt;0,IF(VLOOKUP(A282,seznam!$A$2:$C$153,3)&gt;0,VLOOKUP(A282,seznam!$A$2:$C$153,3),"------"),"------")</f>
        <v>Vysočany</v>
      </c>
      <c r="D282" s="198">
        <f>O276</f>
        <v>0</v>
      </c>
      <c r="E282" s="198" t="str">
        <f>N276</f>
        <v>:</v>
      </c>
      <c r="F282" s="200">
        <f>M276</f>
        <v>3</v>
      </c>
      <c r="G282" s="202">
        <f>O278</f>
        <v>0</v>
      </c>
      <c r="H282" s="198" t="str">
        <f>N278</f>
        <v>:</v>
      </c>
      <c r="I282" s="200">
        <f>M278</f>
        <v>3</v>
      </c>
      <c r="J282" s="202">
        <f>O280</f>
        <v>1</v>
      </c>
      <c r="K282" s="198" t="str">
        <f>N280</f>
        <v>:</v>
      </c>
      <c r="L282" s="200">
        <f>M280</f>
        <v>3</v>
      </c>
      <c r="M282" s="204"/>
      <c r="N282" s="205"/>
      <c r="O282" s="219"/>
      <c r="P282" s="212">
        <f>D282+G282+J282</f>
        <v>1</v>
      </c>
      <c r="Q282" s="198" t="s">
        <v>7</v>
      </c>
      <c r="R282" s="200">
        <f>F282+I282+L282</f>
        <v>9</v>
      </c>
      <c r="S282" s="224">
        <f>IF(D282&gt;F282,2,IF(AND(D282&lt;F282,E282=":"),1,0))+IF(G282&gt;I282,2,IF(AND(G282&lt;I282,H282=":"),1,0))+IF(J282&gt;L282,2,IF(AND(J282&lt;L282,K282=":"),1,0))</f>
        <v>3</v>
      </c>
      <c r="T282" s="226">
        <v>52</v>
      </c>
      <c r="AH282" s="115"/>
      <c r="AM282">
        <f>A282</f>
        <v>104</v>
      </c>
      <c r="AN282">
        <f>IF(ISBLANK(  T282),"",T282)</f>
        <v>52</v>
      </c>
      <c r="AO282" s="194">
        <f t="shared" ref="AO282" si="216">IF($S282=0,"", IF(COUNTIF($S$276:$S$282,$S282)&gt;1, "",  _xlfn.RANK.EQ($S282,$S$276:$S$282,0)+($AI$254)*8 +8 ))</f>
        <v>68</v>
      </c>
      <c r="AP282" s="97"/>
      <c r="AR282" s="145"/>
      <c r="AS282" s="12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-30</v>
      </c>
      <c r="AT282" t="str">
        <f>IF($A282&gt;0,IF(VLOOKUP($A282,seznam!$A$2:$C$153,2)&gt;0,VLOOKUP($A282,seznam!$A$2:$C$153,2),"------"),"------")</f>
        <v>Lizna Dominik</v>
      </c>
    </row>
    <row r="283" spans="1:46" ht="13.5" thickBot="1">
      <c r="A283" s="214"/>
      <c r="B283" s="215"/>
      <c r="C283" s="88" t="str">
        <f>IF(A282&gt;0,IF(VLOOKUP(A282,seznam!$A$2:$C$153,2)&gt;0,VLOOKUP(A282,seznam!$A$2:$C$153,2),"------"),"------")</f>
        <v>Lizna Dominik</v>
      </c>
      <c r="D283" s="216"/>
      <c r="E283" s="216"/>
      <c r="F283" s="217"/>
      <c r="G283" s="218"/>
      <c r="H283" s="216"/>
      <c r="I283" s="217"/>
      <c r="J283" s="218"/>
      <c r="K283" s="216"/>
      <c r="L283" s="217"/>
      <c r="M283" s="220"/>
      <c r="N283" s="221"/>
      <c r="O283" s="222"/>
      <c r="P283" s="223"/>
      <c r="Q283" s="216"/>
      <c r="R283" s="217"/>
      <c r="S283" s="225"/>
      <c r="T283" s="260"/>
      <c r="AH283" s="115"/>
      <c r="AO283" s="194"/>
      <c r="AP283" s="97"/>
      <c r="AR283" s="145"/>
    </row>
    <row r="284" spans="1:46" ht="13.5" thickBot="1">
      <c r="T284" s="104"/>
      <c r="AH284" s="115"/>
      <c r="AO284" s="133"/>
      <c r="AR284" s="145"/>
    </row>
    <row r="285" spans="1:46" ht="13.5" thickBot="1">
      <c r="A285" s="91" t="s">
        <v>2</v>
      </c>
      <c r="B285" s="235" t="s">
        <v>213</v>
      </c>
      <c r="C285" s="236"/>
      <c r="D285" s="237">
        <v>1</v>
      </c>
      <c r="E285" s="238"/>
      <c r="F285" s="239"/>
      <c r="G285" s="240">
        <v>2</v>
      </c>
      <c r="H285" s="238"/>
      <c r="I285" s="239"/>
      <c r="J285" s="240">
        <v>3</v>
      </c>
      <c r="K285" s="238"/>
      <c r="L285" s="239"/>
      <c r="M285" s="240">
        <v>4</v>
      </c>
      <c r="N285" s="238"/>
      <c r="O285" s="241"/>
      <c r="P285" s="237" t="s">
        <v>4</v>
      </c>
      <c r="Q285" s="242"/>
      <c r="R285" s="243"/>
      <c r="S285" s="101" t="s">
        <v>5</v>
      </c>
      <c r="T285" s="140" t="s">
        <v>6</v>
      </c>
      <c r="AH285" s="115"/>
      <c r="AO285" s="134" t="s">
        <v>6</v>
      </c>
      <c r="AR285" s="145"/>
    </row>
    <row r="286" spans="1:46" ht="13.5" thickBot="1">
      <c r="A286" s="244">
        <f>IF(ISNA(MATCH(3,T256:T263,0)),,INDEX(A256:A263,MATCH(3,T256:T263,0)))</f>
        <v>97</v>
      </c>
      <c r="B286" s="245">
        <v>1</v>
      </c>
      <c r="C286" s="67" t="str">
        <f>IF(A286&gt;0,IF(VLOOKUP(A286,seznam!$A$2:$C$153,3)&gt;0,VLOOKUP(A286,seznam!$A$2:$C$153,3),"------"),"------")</f>
        <v>Blansko</v>
      </c>
      <c r="D286" s="246"/>
      <c r="E286" s="247"/>
      <c r="F286" s="248"/>
      <c r="G286" s="249">
        <f>AE289</f>
        <v>3</v>
      </c>
      <c r="H286" s="250" t="str">
        <f>AF289</f>
        <v>:</v>
      </c>
      <c r="I286" s="251">
        <f>AG289</f>
        <v>0</v>
      </c>
      <c r="J286" s="249">
        <f>AG291</f>
        <v>3</v>
      </c>
      <c r="K286" s="250" t="str">
        <f>AF291</f>
        <v>:</v>
      </c>
      <c r="L286" s="251">
        <f>AE291</f>
        <v>1</v>
      </c>
      <c r="M286" s="249">
        <f>AE286</f>
        <v>3</v>
      </c>
      <c r="N286" s="250" t="str">
        <f>AF286</f>
        <v>:</v>
      </c>
      <c r="O286" s="252">
        <f>AG286</f>
        <v>0</v>
      </c>
      <c r="P286" s="253">
        <f>G286+J286+M286</f>
        <v>9</v>
      </c>
      <c r="Q286" s="250" t="s">
        <v>7</v>
      </c>
      <c r="R286" s="251">
        <f>I286+L286+O286</f>
        <v>1</v>
      </c>
      <c r="S286" s="230">
        <f>IF(G286&gt;I286,2,IF(AND(G286&lt;I286,H286=":"),1,0))+IF(J286&gt;L286,2,IF(AND(J286&lt;L286,K286=":"),1,0))+IF(M286&gt;O286,2,IF(AND(M286&lt;O286,N286=":"),1,0))</f>
        <v>6</v>
      </c>
      <c r="T286" s="262">
        <v>53</v>
      </c>
      <c r="V286" s="68">
        <v>1</v>
      </c>
      <c r="W286" s="4" t="str">
        <f>C287</f>
        <v>Celý Šimon</v>
      </c>
      <c r="X286" s="7" t="s">
        <v>10</v>
      </c>
      <c r="Y286" s="69" t="str">
        <f>C293</f>
        <v>Žid Marek</v>
      </c>
      <c r="Z286" s="70" t="s">
        <v>219</v>
      </c>
      <c r="AA286" s="71" t="s">
        <v>201</v>
      </c>
      <c r="AB286" s="71" t="s">
        <v>144</v>
      </c>
      <c r="AC286" s="71"/>
      <c r="AD286" s="72"/>
      <c r="AE286" s="73">
        <f t="shared" ref="AE286:AE291" si="217">IF(OR(VALUE($AJ286)=0,VALUE($AK286)=0), "0",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)</f>
        <v>3</v>
      </c>
      <c r="AF286" s="11" t="s">
        <v>7</v>
      </c>
      <c r="AG286" s="12">
        <f t="shared" ref="AG286:AG291" si="218">IF(OR(VALUE($AJ286)=0,VALUE($AK286)=0), "0",IF(AND(LEN(Z286)&gt;0,MID(Z286,1,1)="-"),"1","0")+IF(AND(LEN(AA286)&gt;0,MID(AA286,1,1)="-"),"1","0")+IF(AND(LEN(AB286)&gt;0,MID(AB286,1,1)="-"),"1","0")+IF(AND(LEN(AC286)&gt;0,MID(AC286,1,1)="-"),"1","0")+IF(AND(LEN(AD286)&gt;0,MID(AD286,1,1)="-"),"1","0"))</f>
        <v>0</v>
      </c>
      <c r="AH286" s="115"/>
      <c r="AJ286">
        <f>IF(ISBLANK(U286), A286,0)</f>
        <v>97</v>
      </c>
      <c r="AK286">
        <f>IF(ISBLANK(U292), A292,0)</f>
        <v>50</v>
      </c>
      <c r="AM286">
        <f>A286</f>
        <v>97</v>
      </c>
      <c r="AN286">
        <f>IF(ISBLANK(  T286),"",T286)</f>
        <v>53</v>
      </c>
      <c r="AO286" s="194">
        <f>IF($S286=0,"", IF(COUNTIF($S$286:$S$292,$S286)&gt;1, "",  _xlfn.RANK.EQ($S286,$S$286:$S$292,0)+($AI$254)*8  +12))</f>
        <v>69</v>
      </c>
      <c r="AP286" s="100">
        <f t="shared" ref="AP286:AP291" si="219">IF(OR(VALUE($AJ286)=0,VALUE($AK286)=0), "0",IF(LEN(Z286)&gt;0,IF(MID(Z286,1,1)&lt;&gt;"-",IF(ABS(Z286)&gt;9,ABS(Z286)+2,11),ABS(Z286)),0)+IF(LEN(AA286)&gt;0,IF(MID(AA286,1,1)&lt;&gt;"-",IF(ABS(AA286)&gt;9,ABS(AA286)+2,11),ABS(AA286)),0)+IF(LEN(AB286)&gt;0,IF(MID(AB286,1,1)&lt;&gt;"-",IF(ABS(AB286)&gt;9,ABS(AB286)+2,11),ABS(AB286)),0)+IF(LEN(AC286)&gt;0,IF(MID(AC286,1,1)&lt;&gt;"-",IF(ABS(AC286)&gt;9,ABS(AC286)+2,11),ABS(AC286)),0)+IF(LEN(AD286)&gt;0,IF(MID(AD286,1,1)&lt;&gt;"-",IF(ABS(AD286)&gt;9,ABS(AD286)+2,11),ABS(AD286)),0))</f>
        <v>33</v>
      </c>
      <c r="AQ286" s="99">
        <f t="shared" ref="AQ286:AQ291" si="220">IF(OR(VALUE($AJ286)=0,VALUE($AK286)=0), "0",IF(LEN(Z286)&gt;0,IF(MID(Z286,1,1)&lt;&gt;"-",Z286,IF(ABS(Z286)&gt;9,ABS(Z286)+2,11)),0)+IF(LEN(AA286)&gt;0,IF(MID(AA286,1,1)&lt;&gt;"-",AA286,IF(ABS(AA286)&gt;9,ABS(AA286)+2,11)),0)+IF(LEN(AB286)&gt;0,IF(MID(AB286,1,1)&lt;&gt;"-",AB286,IF(ABS(AB286)&gt;9,ABS(AB286)+2,11)),0)+IF(LEN(AC286)&gt;0,IF(MID(AC286,1,1)&lt;&gt;"-",AC286,IF(ABS(AC286)&gt;9,ABS(AC286)+2,11)),0)+IF(LEN(AD286)&gt;0,IF(MID(AD286,1,1)&lt;&gt;"-",AD286,IF(ABS(AD286)&gt;9,ABS(AD286)+2,11)),0))</f>
        <v>16</v>
      </c>
      <c r="AR286" s="145">
        <f>AP286-AQ286</f>
        <v>17</v>
      </c>
      <c r="AS286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38</v>
      </c>
      <c r="AT286" t="str">
        <f>IF($A286&gt;0,IF(VLOOKUP($A286,seznam!$A$2:$C$153,2)&gt;0,VLOOKUP($A286,seznam!$A$2:$C$153,2),"------"),"------")</f>
        <v>Celý Šimon</v>
      </c>
    </row>
    <row r="287" spans="1:46" ht="13.5" thickBot="1">
      <c r="A287" s="195"/>
      <c r="B287" s="197"/>
      <c r="C287" s="88" t="str">
        <f>IF(A286&gt;0,IF(VLOOKUP(A286,seznam!$A$2:$C$153,2)&gt;0,VLOOKUP(A286,seznam!$A$2:$C$153,2),"------"),"------")</f>
        <v>Celý Šimon</v>
      </c>
      <c r="D287" s="208"/>
      <c r="E287" s="208"/>
      <c r="F287" s="209"/>
      <c r="G287" s="203"/>
      <c r="H287" s="199"/>
      <c r="I287" s="201"/>
      <c r="J287" s="203"/>
      <c r="K287" s="199"/>
      <c r="L287" s="201"/>
      <c r="M287" s="203"/>
      <c r="N287" s="199"/>
      <c r="O287" s="211"/>
      <c r="P287" s="213"/>
      <c r="Q287" s="199"/>
      <c r="R287" s="201"/>
      <c r="S287" s="228"/>
      <c r="T287" s="259"/>
      <c r="V287" s="75">
        <v>2</v>
      </c>
      <c r="W287" s="5" t="str">
        <f>C289</f>
        <v>Hernandez Cristian</v>
      </c>
      <c r="X287" s="8" t="s">
        <v>10</v>
      </c>
      <c r="Y287" s="76" t="str">
        <f>C291</f>
        <v>Pilitowská Ela</v>
      </c>
      <c r="Z287" s="77" t="s">
        <v>220</v>
      </c>
      <c r="AA287" s="78" t="s">
        <v>224</v>
      </c>
      <c r="AB287" s="78" t="s">
        <v>223</v>
      </c>
      <c r="AC287" s="78" t="s">
        <v>222</v>
      </c>
      <c r="AD287" s="79" t="s">
        <v>227</v>
      </c>
      <c r="AE287" s="73">
        <f t="shared" si="217"/>
        <v>2</v>
      </c>
      <c r="AF287" s="13" t="s">
        <v>7</v>
      </c>
      <c r="AG287" s="12">
        <f t="shared" si="218"/>
        <v>3</v>
      </c>
      <c r="AH287" s="115"/>
      <c r="AJ287">
        <f>IF(ISBLANK(U288), A288,0)</f>
        <v>57</v>
      </c>
      <c r="AK287">
        <f>IF(ISBLANK(U290), A290,0)</f>
        <v>69</v>
      </c>
      <c r="AO287" s="194"/>
      <c r="AP287" s="100">
        <f t="shared" si="219"/>
        <v>41</v>
      </c>
      <c r="AQ287" s="99">
        <f t="shared" si="220"/>
        <v>47</v>
      </c>
      <c r="AR287" s="145">
        <f t="shared" ref="AR287:AR291" si="221">AP287-AQ287</f>
        <v>-6</v>
      </c>
    </row>
    <row r="288" spans="1:46" ht="13.5" thickBot="1">
      <c r="A288" s="195">
        <f>IF(ISNA(MATCH(4,T256:T263,0)),, INDEX(A256:A263,MATCH(4,T256:T263,0)))</f>
        <v>57</v>
      </c>
      <c r="B288" s="196">
        <v>2</v>
      </c>
      <c r="C288" s="67" t="str">
        <f>IF(A288&gt;0,IF(VLOOKUP(A288,seznam!$A$2:$C$153,3)&gt;0,VLOOKUP(A288,seznam!$A$2:$C$153,3),"------"),"------")</f>
        <v>Bořitov</v>
      </c>
      <c r="D288" s="198">
        <f>I286</f>
        <v>0</v>
      </c>
      <c r="E288" s="198" t="str">
        <f>H286</f>
        <v>:</v>
      </c>
      <c r="F288" s="200">
        <f>G286</f>
        <v>3</v>
      </c>
      <c r="G288" s="204"/>
      <c r="H288" s="205"/>
      <c r="I288" s="206"/>
      <c r="J288" s="202">
        <f>AE287</f>
        <v>2</v>
      </c>
      <c r="K288" s="198" t="str">
        <f>AF287</f>
        <v>:</v>
      </c>
      <c r="L288" s="200">
        <f>AG287</f>
        <v>3</v>
      </c>
      <c r="M288" s="202">
        <f>AE290</f>
        <v>1</v>
      </c>
      <c r="N288" s="198" t="str">
        <f>AF290</f>
        <v>:</v>
      </c>
      <c r="O288" s="210">
        <f>AG290</f>
        <v>3</v>
      </c>
      <c r="P288" s="212">
        <f>D288+J288+M288</f>
        <v>3</v>
      </c>
      <c r="Q288" s="198" t="s">
        <v>7</v>
      </c>
      <c r="R288" s="200">
        <f>F288+L288+O288</f>
        <v>9</v>
      </c>
      <c r="S288" s="224">
        <f>IF(D288&gt;F288,2,IF(AND(D288&lt;F288,E288=":"),1,0))+IF(J288&gt;L288,2,IF(AND(J288&lt;L288,K288=":"),1,0))+IF(M288&gt;O288,2,IF(AND(M288&lt;O288,N288=":"),1,0))</f>
        <v>3</v>
      </c>
      <c r="T288" s="261">
        <v>56</v>
      </c>
      <c r="V288" s="75">
        <v>3</v>
      </c>
      <c r="W288" s="5" t="str">
        <f>C293</f>
        <v>Žid Marek</v>
      </c>
      <c r="X288" s="9" t="s">
        <v>10</v>
      </c>
      <c r="Y288" s="76" t="str">
        <f>C291</f>
        <v>Pilitowská Ela</v>
      </c>
      <c r="Z288" s="70" t="str">
        <f>IF(OR(ISNA(MATCH("b",AI266:AI271,0)), ISBLANK( INDEX(Z266:AD271,MATCH("b",AI266:AI271,0),1))  ),  "",   IF(INDEX(AJ266:AK271,MATCH("b",AI266:AI271,0),1)=AJ288,INDEX(Z266:AD271,MATCH("b",AI266:AI271,0),1),-1*INDEX(Z266:AD271,MATCH("b",AI266:AI271,0),1)))</f>
        <v>-7</v>
      </c>
      <c r="AA288" s="71" t="str">
        <f>IF(OR(ISNA(MATCH("b",AI266:AI271,0)), ISBLANK( INDEX(Z266:AD271,MATCH("b",AI266:AI271,0),2))  ),  "",   IF(INDEX(AJ266:AK271,MATCH("b",AI266:AI271,0),1)=AJ288,INDEX(Z266:AD271,MATCH("b",AI266:AI271,0),2),-1*INDEX(Z266:AD271,MATCH("b",AI266:AI271,0),2)))</f>
        <v>-7</v>
      </c>
      <c r="AB288" s="71" t="str">
        <f>IF(OR(ISNA(MATCH("b",AI266:AI271,0)), ISBLANK( INDEX(Z266:AD271,MATCH("b",AI266:AI271,0),3))  ),  "",   IF(INDEX(AJ266:AK271,MATCH("b",AI266:AI271,0),1)=AJ288,INDEX(Z266:AD271,MATCH("b",AI266:AI271,0),3),-1*INDEX(Z266:AD271,MATCH("b",AI266:AI271,0),3)))</f>
        <v>-7</v>
      </c>
      <c r="AC288" s="71" t="str">
        <f>IF(OR(ISNA(MATCH("b",AI266:AI271,0)), ISBLANK( INDEX(Z266:AD271,MATCH("b",AI266:AI271,0),4))  ),  "",   IF(INDEX(AJ266:AK271,MATCH("b",AI266:AI271,0),1)=AJ288,INDEX(Z266:AD271,MATCH("b",AI266:AI271,0),4),-1*INDEX(Z266:AD271,MATCH("b",AI266:AI271,0),4)))</f>
        <v/>
      </c>
      <c r="AD288" s="181" t="str">
        <f>IF(OR(ISNA(MATCH("b",AI266:AI271,0)), ISBLANK( INDEX(Z266:AD271,MATCH("b",AI266:AI271,0),5))  ),  "",   IF(INDEX(AJ266:AK271,MATCH("b",AI266:AI271,0),1)=AJ288,INDEX(Z266:AD271,MATCH("b",AI266:AI271,0),5),-1*INDEX(Z266:AD271,MATCH("b",AI266:AI271,0),5)))</f>
        <v/>
      </c>
      <c r="AE288" s="73">
        <f t="shared" si="217"/>
        <v>0</v>
      </c>
      <c r="AF288" s="13" t="s">
        <v>7</v>
      </c>
      <c r="AG288" s="12">
        <f t="shared" si="218"/>
        <v>3</v>
      </c>
      <c r="AH288" s="115"/>
      <c r="AJ288">
        <f>IF(ISBLANK(U292), A292,0)</f>
        <v>50</v>
      </c>
      <c r="AK288">
        <f>IF(ISBLANK(U290), A290,0)</f>
        <v>69</v>
      </c>
      <c r="AM288">
        <f>A288</f>
        <v>57</v>
      </c>
      <c r="AN288">
        <f>IF(ISBLANK(  T288),"",T288)</f>
        <v>56</v>
      </c>
      <c r="AO288" s="194">
        <f t="shared" ref="AO288" si="222">IF($S288=0,"", IF(COUNTIF($S$286:$S$292,$S288)&gt;1, "",  _xlfn.RANK.EQ($S288,$S$286:$S$292,0)+($AI$254)*8  +12))</f>
        <v>72</v>
      </c>
      <c r="AP288" s="100">
        <f t="shared" si="219"/>
        <v>21</v>
      </c>
      <c r="AQ288" s="99">
        <f t="shared" si="220"/>
        <v>33</v>
      </c>
      <c r="AR288" s="145">
        <f t="shared" si="221"/>
        <v>-12</v>
      </c>
      <c r="AS288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-26</v>
      </c>
      <c r="AT288" t="str">
        <f>IF($A288&gt;0,IF(VLOOKUP($A288,seznam!$A$2:$C$153,2)&gt;0,VLOOKUP($A288,seznam!$A$2:$C$153,2),"------"),"------")</f>
        <v>Hernandez Cristian</v>
      </c>
    </row>
    <row r="289" spans="1:46" ht="13.5" thickBot="1">
      <c r="A289" s="195"/>
      <c r="B289" s="197"/>
      <c r="C289" s="88" t="str">
        <f>IF(A288&gt;0,IF(VLOOKUP(A288,seznam!$A$2:$C$153,2)&gt;0,VLOOKUP(A288,seznam!$A$2:$C$153,2),"------"),"------")</f>
        <v>Hernandez Cristian</v>
      </c>
      <c r="D289" s="199"/>
      <c r="E289" s="199"/>
      <c r="F289" s="201"/>
      <c r="G289" s="207"/>
      <c r="H289" s="208"/>
      <c r="I289" s="209"/>
      <c r="J289" s="203"/>
      <c r="K289" s="199"/>
      <c r="L289" s="201"/>
      <c r="M289" s="203"/>
      <c r="N289" s="199"/>
      <c r="O289" s="211"/>
      <c r="P289" s="232"/>
      <c r="Q289" s="233"/>
      <c r="R289" s="234"/>
      <c r="S289" s="228"/>
      <c r="T289" s="259"/>
      <c r="V289" s="75">
        <v>4</v>
      </c>
      <c r="W289" s="5" t="str">
        <f>C287</f>
        <v>Celý Šimon</v>
      </c>
      <c r="X289" s="8" t="s">
        <v>10</v>
      </c>
      <c r="Y289" s="76" t="str">
        <f>C289</f>
        <v>Hernandez Cristian</v>
      </c>
      <c r="Z289" s="83">
        <f>IF(OR(ISNA(MATCH("b",AI256:AI261,0)), ISBLANK( INDEX(Z256:AD261,MATCH("b",AI256:AI261,0),1))  ),  "",   IF(INDEX(AJ256:AK261,MATCH("b",AI256:AI261,0),1)=AJ289,INDEX(Z256:AD261,MATCH("b",AI256:AI261,0),1),-1*INDEX(Z256:AD261,MATCH("b",AI256:AI261,0),1)))</f>
        <v>5</v>
      </c>
      <c r="AA289" s="84">
        <f>IF(OR(ISNA(MATCH("b",AI256:AI261,0)), ISBLANK( INDEX(Z256:AD261,MATCH("b",AI256:AI261,0),2))  ),  "",   IF(INDEX(AJ256:AK261,MATCH("b",AI256:AI261,0),1)=AJ289,INDEX(Z256:AD261,MATCH("b",AI256:AI261,0),2),-1*INDEX(Z256:AD261,MATCH("b",AI256:AI261,0),2)))</f>
        <v>7</v>
      </c>
      <c r="AB289" s="84">
        <f>IF(OR(ISNA(MATCH("b",AI256:AI261,0)), ISBLANK( INDEX(Z256:AD261,MATCH("b",AI256:AI261,0),3))  ),  "",   IF(INDEX(AJ256:AK261,MATCH("b",AI256:AI261,0),1)=AJ289,INDEX(Z256:AD261,MATCH("b",AI256:AI261,0),3),-1*INDEX(Z256:AD261,MATCH("b",AI256:AI261,0),3)))</f>
        <v>8</v>
      </c>
      <c r="AC289" s="84" t="str">
        <f>IF(OR(ISNA(MATCH("b",AI256:AI261,0)), ISBLANK( INDEX(Z256:AD261,MATCH("b",AI256:AI261,0),4))  ),  "",   IF(INDEX(AJ256:AK261,MATCH("b",AI256:AI261,0),1)=AJ289,INDEX(Z256:AD261,MATCH("b",AI256:AI261,0),4),-1*INDEX(Z256:AD261,MATCH("b",AI256:AI261,0),4)))</f>
        <v/>
      </c>
      <c r="AD289" s="182" t="str">
        <f>IF(OR(ISNA(MATCH("b",AI256:AI261,0)), ISBLANK( INDEX(Z256:AD261,MATCH("b",AI256:AI261,0),5))  ),  "",   IF(INDEX(AJ256:AK261,MATCH("b",AI256:AI261,0),1)=AJ289,INDEX(Z256:AD261,MATCH("b",AI256:AI261,0),5),-1*INDEX(Z256:AD261,MATCH("b",AI256:AI261,0),5)))</f>
        <v/>
      </c>
      <c r="AE289" s="73">
        <f t="shared" si="217"/>
        <v>3</v>
      </c>
      <c r="AF289" s="13" t="s">
        <v>7</v>
      </c>
      <c r="AG289" s="12">
        <f t="shared" si="218"/>
        <v>0</v>
      </c>
      <c r="AH289" s="115"/>
      <c r="AJ289">
        <f>IF(ISBLANK(U286), A286,0)</f>
        <v>97</v>
      </c>
      <c r="AK289">
        <f>IF(ISBLANK(U288), A288,0)</f>
        <v>57</v>
      </c>
      <c r="AO289" s="194"/>
      <c r="AP289" s="100">
        <f t="shared" si="219"/>
        <v>33</v>
      </c>
      <c r="AQ289" s="99">
        <f t="shared" si="220"/>
        <v>20</v>
      </c>
      <c r="AR289" s="145">
        <f t="shared" si="221"/>
        <v>13</v>
      </c>
    </row>
    <row r="290" spans="1:46" ht="13.5" thickBot="1">
      <c r="A290" s="195">
        <f>IF(ISNA(MATCH(3,T266:T273,0)),, INDEX(A266:A273,MATCH(3,T266:T273,0)))</f>
        <v>69</v>
      </c>
      <c r="B290" s="196">
        <v>3</v>
      </c>
      <c r="C290" s="67" t="str">
        <f>IF(A290&gt;0,IF(VLOOKUP(A290,seznam!$A$2:$C$153,3)&gt;0,VLOOKUP(A290,seznam!$A$2:$C$153,3),"------"),"------")</f>
        <v>Blansko</v>
      </c>
      <c r="D290" s="198">
        <f>L286</f>
        <v>1</v>
      </c>
      <c r="E290" s="198" t="str">
        <f>K286</f>
        <v>:</v>
      </c>
      <c r="F290" s="200">
        <f>J286</f>
        <v>3</v>
      </c>
      <c r="G290" s="202">
        <f>L288</f>
        <v>3</v>
      </c>
      <c r="H290" s="198" t="str">
        <f>K288</f>
        <v>:</v>
      </c>
      <c r="I290" s="200">
        <f>J288</f>
        <v>2</v>
      </c>
      <c r="J290" s="204"/>
      <c r="K290" s="205"/>
      <c r="L290" s="206"/>
      <c r="M290" s="202">
        <f>AG288</f>
        <v>3</v>
      </c>
      <c r="N290" s="198" t="str">
        <f>AF288</f>
        <v>:</v>
      </c>
      <c r="O290" s="210">
        <f>AE288</f>
        <v>0</v>
      </c>
      <c r="P290" s="212">
        <f>D290+G290+M290</f>
        <v>7</v>
      </c>
      <c r="Q290" s="198" t="s">
        <v>7</v>
      </c>
      <c r="R290" s="200">
        <f>F290+I290+O290</f>
        <v>5</v>
      </c>
      <c r="S290" s="224">
        <f>IF(D290&gt;F290,2,IF(AND(D290&lt;F290,E290=":"),1,0))+IF(G290&gt;I290,2,IF(AND(G290&lt;I290,H290=":"),1,0))+IF(M290&gt;O290,2,IF(AND(M290&lt;O290,N290=":"),1,0))</f>
        <v>5</v>
      </c>
      <c r="T290" s="261">
        <v>54</v>
      </c>
      <c r="V290" s="75">
        <v>5</v>
      </c>
      <c r="W290" s="5" t="str">
        <f>C289</f>
        <v>Hernandez Cristian</v>
      </c>
      <c r="X290" s="8" t="s">
        <v>10</v>
      </c>
      <c r="Y290" s="76" t="str">
        <f>C293</f>
        <v>Žid Marek</v>
      </c>
      <c r="Z290" s="77" t="s">
        <v>228</v>
      </c>
      <c r="AA290" s="78" t="s">
        <v>225</v>
      </c>
      <c r="AB290" s="78" t="s">
        <v>222</v>
      </c>
      <c r="AC290" s="78" t="s">
        <v>223</v>
      </c>
      <c r="AD290" s="79"/>
      <c r="AE290" s="73">
        <f t="shared" si="217"/>
        <v>1</v>
      </c>
      <c r="AF290" s="13" t="s">
        <v>7</v>
      </c>
      <c r="AG290" s="12">
        <f t="shared" si="218"/>
        <v>3</v>
      </c>
      <c r="AH290" s="115"/>
      <c r="AJ290">
        <f>IF(ISBLANK(U288), A288,0)</f>
        <v>57</v>
      </c>
      <c r="AK290">
        <f>IF(ISBLANK(U292), A292,0)</f>
        <v>50</v>
      </c>
      <c r="AM290">
        <f>A290</f>
        <v>69</v>
      </c>
      <c r="AN290">
        <f>IF(ISBLANK(  T290),"",T290)</f>
        <v>54</v>
      </c>
      <c r="AO290" s="194">
        <f t="shared" ref="AO290" si="223">IF($S290=0,"", IF(COUNTIF($S$286:$S$292,$S290)&gt;1, "",  _xlfn.RANK.EQ($S290,$S$286:$S$292,0)+($AI$254)*8  +12))</f>
        <v>70</v>
      </c>
      <c r="AP290" s="100">
        <f t="shared" si="219"/>
        <v>36</v>
      </c>
      <c r="AQ290" s="99">
        <f t="shared" si="220"/>
        <v>43</v>
      </c>
      <c r="AR290" s="145">
        <f t="shared" si="221"/>
        <v>-7</v>
      </c>
      <c r="AS290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10</v>
      </c>
      <c r="AT290" t="str">
        <f>IF($A290&gt;0,IF(VLOOKUP($A290,seznam!$A$2:$C$153,2)&gt;0,VLOOKUP($A290,seznam!$A$2:$C$153,2),"------"),"------")</f>
        <v>Pilitowská Ela</v>
      </c>
    </row>
    <row r="291" spans="1:46" ht="13.5" thickBot="1">
      <c r="A291" s="195"/>
      <c r="B291" s="197"/>
      <c r="C291" s="88" t="str">
        <f>IF(A290&gt;0,IF(VLOOKUP(A290,seznam!$A$2:$C$153,2)&gt;0,VLOOKUP(A290,seznam!$A$2:$C$153,2),"------"),"------")</f>
        <v>Pilitowská Ela</v>
      </c>
      <c r="D291" s="199"/>
      <c r="E291" s="199"/>
      <c r="F291" s="201"/>
      <c r="G291" s="203"/>
      <c r="H291" s="199"/>
      <c r="I291" s="201"/>
      <c r="J291" s="207"/>
      <c r="K291" s="208"/>
      <c r="L291" s="209"/>
      <c r="M291" s="203"/>
      <c r="N291" s="199"/>
      <c r="O291" s="211"/>
      <c r="P291" s="213"/>
      <c r="Q291" s="199"/>
      <c r="R291" s="201"/>
      <c r="S291" s="228"/>
      <c r="T291" s="259"/>
      <c r="V291" s="81">
        <v>6</v>
      </c>
      <c r="W291" s="6" t="str">
        <f>C291</f>
        <v>Pilitowská Ela</v>
      </c>
      <c r="X291" s="10" t="s">
        <v>10</v>
      </c>
      <c r="Y291" s="82" t="str">
        <f>C287</f>
        <v>Celý Šimon</v>
      </c>
      <c r="Z291" s="83" t="s">
        <v>222</v>
      </c>
      <c r="AA291" s="84" t="s">
        <v>217</v>
      </c>
      <c r="AB291" s="84" t="s">
        <v>221</v>
      </c>
      <c r="AC291" s="84" t="s">
        <v>223</v>
      </c>
      <c r="AD291" s="85"/>
      <c r="AE291" s="125">
        <f t="shared" si="217"/>
        <v>1</v>
      </c>
      <c r="AF291" s="15" t="s">
        <v>7</v>
      </c>
      <c r="AG291" s="66">
        <f t="shared" si="218"/>
        <v>3</v>
      </c>
      <c r="AH291" s="115"/>
      <c r="AJ291">
        <f>IF(ISBLANK(U290), A290,0)</f>
        <v>69</v>
      </c>
      <c r="AK291">
        <f>IF(ISBLANK(U286), A286,0)</f>
        <v>97</v>
      </c>
      <c r="AO291" s="194"/>
      <c r="AP291" s="100">
        <f t="shared" si="219"/>
        <v>32</v>
      </c>
      <c r="AQ291" s="99">
        <f t="shared" si="220"/>
        <v>40</v>
      </c>
      <c r="AR291" s="145">
        <f t="shared" si="221"/>
        <v>-8</v>
      </c>
    </row>
    <row r="292" spans="1:46">
      <c r="A292" s="195">
        <f>IF(ISNA(MATCH(4,T266:T273,0)),, INDEX(A266:A273,MATCH(4,T266:T273,0)))</f>
        <v>50</v>
      </c>
      <c r="B292" s="196">
        <v>4</v>
      </c>
      <c r="C292" s="67" t="str">
        <f>IF(A292&gt;0,IF(VLOOKUP(A292,seznam!$A$2:$C$153,3)&gt;0,VLOOKUP(A292,seznam!$A$2:$C$153,3),"------"),"------")</f>
        <v>Bořitov</v>
      </c>
      <c r="D292" s="198">
        <f>O286</f>
        <v>0</v>
      </c>
      <c r="E292" s="198" t="str">
        <f>N286</f>
        <v>:</v>
      </c>
      <c r="F292" s="200">
        <f>M286</f>
        <v>3</v>
      </c>
      <c r="G292" s="202">
        <f>O288</f>
        <v>3</v>
      </c>
      <c r="H292" s="198" t="str">
        <f>N288</f>
        <v>:</v>
      </c>
      <c r="I292" s="200">
        <f>M288</f>
        <v>1</v>
      </c>
      <c r="J292" s="202">
        <f>O290</f>
        <v>0</v>
      </c>
      <c r="K292" s="198" t="str">
        <f>N290</f>
        <v>:</v>
      </c>
      <c r="L292" s="200">
        <f>M290</f>
        <v>3</v>
      </c>
      <c r="M292" s="204"/>
      <c r="N292" s="205"/>
      <c r="O292" s="219"/>
      <c r="P292" s="212">
        <f>D292+G292+J292</f>
        <v>3</v>
      </c>
      <c r="Q292" s="198" t="s">
        <v>7</v>
      </c>
      <c r="R292" s="200">
        <f>F292+I292+L292</f>
        <v>7</v>
      </c>
      <c r="S292" s="224">
        <f>IF(D292&gt;F292,2,IF(AND(D292&lt;F292,E292=":"),1,0))+IF(G292&gt;I292,2,IF(AND(G292&lt;I292,H292=":"),1,0))+IF(J292&gt;L292,2,IF(AND(J292&lt;L292,K292=":"),1,0))</f>
        <v>4</v>
      </c>
      <c r="T292" s="226">
        <v>55</v>
      </c>
      <c r="AH292" s="115"/>
      <c r="AM292">
        <f>A292</f>
        <v>50</v>
      </c>
      <c r="AN292">
        <f>IF(ISBLANK(  T292),"",T292)</f>
        <v>55</v>
      </c>
      <c r="AO292" s="194">
        <f t="shared" ref="AO292" si="224">IF($S292=0,"", IF(COUNTIF($S$286:$S$292,$S292)&gt;1, "",  _xlfn.RANK.EQ($S292,$S$286:$S$292,0)+($AI$254)*8  +12))</f>
        <v>71</v>
      </c>
      <c r="AP292" s="97"/>
      <c r="AR292" s="145"/>
      <c r="AS292" s="12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-22</v>
      </c>
      <c r="AT292" t="str">
        <f>IF($A292&gt;0,IF(VLOOKUP($A292,seznam!$A$2:$C$153,2)&gt;0,VLOOKUP($A292,seznam!$A$2:$C$153,2),"------"),"------")</f>
        <v>Žid Marek</v>
      </c>
    </row>
    <row r="293" spans="1:46" ht="13.5" thickBot="1">
      <c r="A293" s="214"/>
      <c r="B293" s="215"/>
      <c r="C293" s="88" t="str">
        <f>IF(A292&gt;0,IF(VLOOKUP(A292,seznam!$A$2:$C$153,2)&gt;0,VLOOKUP(A292,seznam!$A$2:$C$153,2),"------"),"------")</f>
        <v>Žid Marek</v>
      </c>
      <c r="D293" s="216"/>
      <c r="E293" s="216"/>
      <c r="F293" s="217"/>
      <c r="G293" s="218"/>
      <c r="H293" s="216"/>
      <c r="I293" s="217"/>
      <c r="J293" s="218"/>
      <c r="K293" s="216"/>
      <c r="L293" s="217"/>
      <c r="M293" s="220"/>
      <c r="N293" s="221"/>
      <c r="O293" s="222"/>
      <c r="P293" s="223"/>
      <c r="Q293" s="216"/>
      <c r="R293" s="217"/>
      <c r="S293" s="225"/>
      <c r="T293" s="260"/>
      <c r="AH293" s="115"/>
      <c r="AO293" s="194"/>
      <c r="AP293" s="97"/>
      <c r="AR293" s="145"/>
    </row>
    <row r="294" spans="1:46">
      <c r="AH294" s="115"/>
    </row>
    <row r="295" spans="1:46" ht="26.25">
      <c r="B295" s="256" t="str">
        <f>CONCATENATE(Výsledky!$A$1," - ",Výsledky!$B$1,"  ",Výsledky!$C$1,"        ",Výsledky!$D$1, "                  DIVIZE  ",AI296)</f>
        <v>OBTM - Vysočany  26.11.2023                          DIVIZE  8</v>
      </c>
      <c r="C295" s="257"/>
      <c r="D295" s="257"/>
      <c r="E295" s="257"/>
      <c r="F295" s="257"/>
      <c r="G295" s="257"/>
      <c r="H295" s="257"/>
      <c r="I295" s="257"/>
      <c r="J295" s="257"/>
      <c r="K295" s="257"/>
      <c r="L295" s="257"/>
      <c r="M295" s="257"/>
      <c r="N295" s="257"/>
      <c r="O295" s="257"/>
      <c r="P295" s="257"/>
      <c r="Q295" s="257"/>
      <c r="R295" s="257"/>
      <c r="S295" s="257"/>
      <c r="T295" s="257"/>
      <c r="U295" s="257"/>
      <c r="V295" s="257"/>
      <c r="W295" s="257"/>
      <c r="X295" s="257"/>
      <c r="Y295" s="257"/>
      <c r="Z295" s="257"/>
      <c r="AA295" s="257"/>
      <c r="AB295" s="257"/>
      <c r="AC295" s="257"/>
      <c r="AD295" s="257"/>
      <c r="AE295" s="257"/>
      <c r="AF295" s="257"/>
      <c r="AG295" s="257"/>
      <c r="AO295"/>
    </row>
    <row r="296" spans="1:46" ht="13.5" thickBot="1">
      <c r="AI296">
        <v>8</v>
      </c>
    </row>
    <row r="297" spans="1:46" ht="13.5" thickBot="1">
      <c r="A297" s="91" t="s">
        <v>2</v>
      </c>
      <c r="B297" s="235" t="s">
        <v>59</v>
      </c>
      <c r="C297" s="236"/>
      <c r="D297" s="237">
        <v>1</v>
      </c>
      <c r="E297" s="238"/>
      <c r="F297" s="239"/>
      <c r="G297" s="240">
        <v>2</v>
      </c>
      <c r="H297" s="238"/>
      <c r="I297" s="239"/>
      <c r="J297" s="240">
        <v>3</v>
      </c>
      <c r="K297" s="238"/>
      <c r="L297" s="239"/>
      <c r="M297" s="240">
        <v>4</v>
      </c>
      <c r="N297" s="238"/>
      <c r="O297" s="241"/>
      <c r="P297" s="237" t="s">
        <v>4</v>
      </c>
      <c r="Q297" s="242"/>
      <c r="R297" s="243"/>
      <c r="S297" s="101" t="s">
        <v>5</v>
      </c>
      <c r="T297" s="92" t="s">
        <v>6</v>
      </c>
      <c r="AO297" s="45" t="s">
        <v>6</v>
      </c>
    </row>
    <row r="298" spans="1:46" ht="13.5" thickBot="1">
      <c r="A298" s="244">
        <v>37</v>
      </c>
      <c r="B298" s="245">
        <v>1</v>
      </c>
      <c r="C298" s="67" t="str">
        <f>IF(A298&gt;0,IF(VLOOKUP(A298,seznam!$A$2:$C$153,3)&gt;0,VLOOKUP(A298,seznam!$A$2:$C$153,3),"------"),"------")</f>
        <v>Kunštát</v>
      </c>
      <c r="D298" s="246"/>
      <c r="E298" s="247"/>
      <c r="F298" s="248"/>
      <c r="G298" s="249">
        <f>AE301</f>
        <v>2</v>
      </c>
      <c r="H298" s="250" t="str">
        <f>AF301</f>
        <v>:</v>
      </c>
      <c r="I298" s="251">
        <f>AG301</f>
        <v>1</v>
      </c>
      <c r="J298" s="249">
        <f>AG303</f>
        <v>2</v>
      </c>
      <c r="K298" s="250" t="str">
        <f>AF303</f>
        <v>:</v>
      </c>
      <c r="L298" s="251">
        <f>AE303</f>
        <v>1</v>
      </c>
      <c r="M298" s="249">
        <f>AE298</f>
        <v>2</v>
      </c>
      <c r="N298" s="250" t="str">
        <f>AF298</f>
        <v>:</v>
      </c>
      <c r="O298" s="252">
        <f>AG298</f>
        <v>0</v>
      </c>
      <c r="P298" s="253">
        <f>G298+J298+M298</f>
        <v>6</v>
      </c>
      <c r="Q298" s="250" t="s">
        <v>7</v>
      </c>
      <c r="R298" s="251">
        <f>I298+L298+O298</f>
        <v>2</v>
      </c>
      <c r="S298" s="230">
        <f>IF(G298&gt;I298,2,IF(AND(G298&lt;I298,H298=":"),1,0))+IF(J298&gt;L298,2,IF(AND(J298&lt;L298,K298=":"),1,0))+IF(M298&gt;O298,2,IF(AND(M298&lt;O298,N298=":"),1,0))</f>
        <v>6</v>
      </c>
      <c r="T298" s="231">
        <v>1</v>
      </c>
      <c r="V298" s="68">
        <v>1</v>
      </c>
      <c r="W298" s="4" t="str">
        <f>C299</f>
        <v>Polák Matěj</v>
      </c>
      <c r="X298" s="7" t="s">
        <v>10</v>
      </c>
      <c r="Y298" s="69" t="str">
        <f>C305</f>
        <v>Jonášová Karolína</v>
      </c>
      <c r="Z298" s="70" t="s">
        <v>224</v>
      </c>
      <c r="AA298" s="71" t="s">
        <v>200</v>
      </c>
      <c r="AB298" s="71"/>
      <c r="AC298" s="71"/>
      <c r="AD298" s="72"/>
      <c r="AE298" s="73">
        <f t="shared" ref="AE298:AE303" si="225">IF(OR(VALUE($AJ298)=0,VALUE($AK298)=0), "0",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)</f>
        <v>2</v>
      </c>
      <c r="AF298" s="11" t="s">
        <v>7</v>
      </c>
      <c r="AG298" s="12">
        <f t="shared" ref="AG298:AG303" si="226">IF(OR(VALUE($AJ298)=0,VALUE($AK298)=0), "0",IF(AND(LEN(Z298)&gt;0,MID(Z298,1,1)="-"),"1","0")+IF(AND(LEN(AA298)&gt;0,MID(AA298,1,1)="-"),"1","0")+IF(AND(LEN(AB298)&gt;0,MID(AB298,1,1)="-"),"1","0")+IF(AND(LEN(AC298)&gt;0,MID(AC298,1,1)="-"),"1","0")+IF(AND(LEN(AD298)&gt;0,MID(AD298,1,1)="-"),"1","0"))</f>
        <v>0</v>
      </c>
      <c r="AJ298">
        <f>IF(ISBLANK(U298), A298,0)</f>
        <v>37</v>
      </c>
      <c r="AK298">
        <f>IF(ISBLANK(U304), A304,0)</f>
        <v>66</v>
      </c>
      <c r="AO298" s="194"/>
      <c r="AP298" s="100">
        <f t="shared" ref="AP298:AP303" si="227">IF(OR(VALUE($AJ298)=0,VALUE($AK298)=0), "0",IF(LEN(Z298)&gt;0,IF(MID(Z298,1,1)&lt;&gt;"-",IF(ABS(Z298)&gt;9,ABS(Z298)+2,11),ABS(Z298)),0)+IF(LEN(AA298)&gt;0,IF(MID(AA298,1,1)&lt;&gt;"-",IF(ABS(AA298)&gt;9,ABS(AA298)+2,11),ABS(AA298)),0)+IF(LEN(AB298)&gt;0,IF(MID(AB298,1,1)&lt;&gt;"-",IF(ABS(AB298)&gt;9,ABS(AB298)+2,11),ABS(AB298)),0)+IF(LEN(AC298)&gt;0,IF(MID(AC298,1,1)&lt;&gt;"-",IF(ABS(AC298)&gt;9,ABS(AC298)+2,11),ABS(AC298)),0)+IF(LEN(AD298)&gt;0,IF(MID(AD298,1,1)&lt;&gt;"-",IF(ABS(AD298)&gt;9,ABS(AD298)+2,11),ABS(AD298)),0))</f>
        <v>22</v>
      </c>
      <c r="AQ298" s="99">
        <f t="shared" ref="AQ298:AQ303" si="228">IF(OR(VALUE($AJ298)=0,VALUE($AK298)=0), "0",IF(LEN(Z298)&gt;0,IF(MID(Z298,1,1)&lt;&gt;"-",Z298,IF(ABS(Z298)&gt;9,ABS(Z298)+2,11)),0)+IF(LEN(AA298)&gt;0,IF(MID(AA298,1,1)&lt;&gt;"-",AA298,IF(ABS(AA298)&gt;9,ABS(AA298)+2,11)),0)+IF(LEN(AB298)&gt;0,IF(MID(AB298,1,1)&lt;&gt;"-",AB298,IF(ABS(AB298)&gt;9,ABS(AB298)+2,11)),0)+IF(LEN(AC298)&gt;0,IF(MID(AC298,1,1)&lt;&gt;"-",AC298,IF(ABS(AC298)&gt;9,ABS(AC298)+2,11)),0)+IF(LEN(AD298)&gt;0,IF(MID(AD298,1,1)&lt;&gt;"-",AD298,IF(ABS(AD298)&gt;9,ABS(AD298)+2,11)),0))</f>
        <v>13</v>
      </c>
      <c r="AR298" s="145">
        <f>AP298-AQ298</f>
        <v>9</v>
      </c>
      <c r="AS298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17</v>
      </c>
      <c r="AT298" t="str">
        <f>IF($A298&gt;0,IF(VLOOKUP($A298,seznam!$A$2:$C$153,2)&gt;0,VLOOKUP($A298,seznam!$A$2:$C$153,2),"------"),"------")</f>
        <v>Polák Matěj</v>
      </c>
    </row>
    <row r="299" spans="1:46" ht="13.5" thickBot="1">
      <c r="A299" s="195"/>
      <c r="B299" s="197"/>
      <c r="C299" s="88" t="str">
        <f>IF(A298&gt;0,IF(VLOOKUP(A298,seznam!$A$2:$C$153,2)&gt;0,VLOOKUP(A298,seznam!$A$2:$C$153,2),"------"),"------")</f>
        <v>Polák Matěj</v>
      </c>
      <c r="D299" s="208"/>
      <c r="E299" s="208"/>
      <c r="F299" s="209"/>
      <c r="G299" s="203"/>
      <c r="H299" s="199"/>
      <c r="I299" s="201"/>
      <c r="J299" s="203"/>
      <c r="K299" s="199"/>
      <c r="L299" s="201"/>
      <c r="M299" s="203"/>
      <c r="N299" s="199"/>
      <c r="O299" s="211"/>
      <c r="P299" s="213"/>
      <c r="Q299" s="199"/>
      <c r="R299" s="201"/>
      <c r="S299" s="228"/>
      <c r="T299" s="229"/>
      <c r="V299" s="75">
        <v>2</v>
      </c>
      <c r="W299" s="5" t="str">
        <f>C301</f>
        <v>Hernandez Damián</v>
      </c>
      <c r="X299" s="8" t="s">
        <v>10</v>
      </c>
      <c r="Y299" s="76" t="str">
        <f>C303</f>
        <v>Krupková Amálie</v>
      </c>
      <c r="Z299" s="77" t="s">
        <v>257</v>
      </c>
      <c r="AA299" s="78" t="s">
        <v>218</v>
      </c>
      <c r="AB299" s="78"/>
      <c r="AC299" s="78"/>
      <c r="AD299" s="79"/>
      <c r="AE299" s="73">
        <f t="shared" si="225"/>
        <v>0</v>
      </c>
      <c r="AF299" s="13" t="s">
        <v>7</v>
      </c>
      <c r="AG299" s="12">
        <f t="shared" si="226"/>
        <v>2</v>
      </c>
      <c r="AJ299">
        <f>IF(ISBLANK(U300), A300,0)</f>
        <v>63</v>
      </c>
      <c r="AK299">
        <f>IF(ISBLANK(U302), A302,0)</f>
        <v>58</v>
      </c>
      <c r="AO299" s="194"/>
      <c r="AP299" s="100">
        <f t="shared" si="227"/>
        <v>7</v>
      </c>
      <c r="AQ299" s="99">
        <f t="shared" si="228"/>
        <v>22</v>
      </c>
      <c r="AR299" s="145">
        <f t="shared" ref="AR299:AR303" si="229">AP299-AQ299</f>
        <v>-15</v>
      </c>
    </row>
    <row r="300" spans="1:46" ht="13.5" thickBot="1">
      <c r="A300" s="195">
        <v>63</v>
      </c>
      <c r="B300" s="196">
        <v>2</v>
      </c>
      <c r="C300" s="67" t="str">
        <f>IF(A300&gt;0,IF(VLOOKUP(A300,seznam!$A$2:$C$153,3)&gt;0,VLOOKUP(A300,seznam!$A$2:$C$153,3),"------"),"------")</f>
        <v>Bořitov</v>
      </c>
      <c r="D300" s="198">
        <f>I298</f>
        <v>1</v>
      </c>
      <c r="E300" s="198" t="str">
        <f>H298</f>
        <v>:</v>
      </c>
      <c r="F300" s="200">
        <f>G298</f>
        <v>2</v>
      </c>
      <c r="G300" s="204"/>
      <c r="H300" s="205"/>
      <c r="I300" s="206"/>
      <c r="J300" s="202">
        <f>AE299</f>
        <v>0</v>
      </c>
      <c r="K300" s="198" t="str">
        <f>AF299</f>
        <v>:</v>
      </c>
      <c r="L300" s="200">
        <f>AG299</f>
        <v>2</v>
      </c>
      <c r="M300" s="202">
        <f>AE302</f>
        <v>2</v>
      </c>
      <c r="N300" s="198" t="str">
        <f>AF302</f>
        <v>:</v>
      </c>
      <c r="O300" s="210">
        <f>AG302</f>
        <v>1</v>
      </c>
      <c r="P300" s="212">
        <f>D300+J300+M300</f>
        <v>3</v>
      </c>
      <c r="Q300" s="198" t="s">
        <v>7</v>
      </c>
      <c r="R300" s="200">
        <f>F300+L300+O300</f>
        <v>5</v>
      </c>
      <c r="S300" s="224">
        <f>IF(D300&gt;F300,2,IF(AND(D300&lt;F300,E300=":"),1,0))+IF(J300&gt;L300,2,IF(AND(J300&lt;L300,K300=":"),1,0))+IF(M300&gt;O300,2,IF(AND(M300&lt;O300,N300=":"),1,0))</f>
        <v>4</v>
      </c>
      <c r="T300" s="226">
        <v>3</v>
      </c>
      <c r="V300" s="75">
        <v>3</v>
      </c>
      <c r="W300" s="5" t="str">
        <f>C305</f>
        <v>Jonášová Karolína</v>
      </c>
      <c r="X300" s="9" t="s">
        <v>10</v>
      </c>
      <c r="Y300" s="76" t="str">
        <f>C303</f>
        <v>Krupková Amálie</v>
      </c>
      <c r="Z300" s="77" t="s">
        <v>225</v>
      </c>
      <c r="AA300" s="78" t="s">
        <v>217</v>
      </c>
      <c r="AB300" s="78"/>
      <c r="AC300" s="78"/>
      <c r="AD300" s="79"/>
      <c r="AE300" s="73">
        <f t="shared" si="225"/>
        <v>0</v>
      </c>
      <c r="AF300" s="13" t="s">
        <v>7</v>
      </c>
      <c r="AG300" s="12">
        <f t="shared" si="226"/>
        <v>2</v>
      </c>
      <c r="AJ300">
        <f>IF(ISBLANK(U304), A304,0)</f>
        <v>66</v>
      </c>
      <c r="AK300">
        <f>IF(ISBLANK(U302), A302,0)</f>
        <v>58</v>
      </c>
      <c r="AO300" s="194"/>
      <c r="AP300" s="100">
        <f t="shared" si="227"/>
        <v>15</v>
      </c>
      <c r="AQ300" s="99">
        <f t="shared" si="228"/>
        <v>22</v>
      </c>
      <c r="AR300" s="145">
        <f t="shared" si="229"/>
        <v>-7</v>
      </c>
      <c r="AS300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-12</v>
      </c>
      <c r="AT300" t="str">
        <f>IF($A300&gt;0,IF(VLOOKUP($A300,seznam!$A$2:$C$153,2)&gt;0,VLOOKUP($A300,seznam!$A$2:$C$153,2),"------"),"------")</f>
        <v>Hernandez Damián</v>
      </c>
    </row>
    <row r="301" spans="1:46" ht="13.5" thickBot="1">
      <c r="A301" s="195"/>
      <c r="B301" s="197"/>
      <c r="C301" s="88" t="str">
        <f>IF(A300&gt;0,IF(VLOOKUP(A300,seznam!$A$2:$C$153,2)&gt;0,VLOOKUP(A300,seznam!$A$2:$C$153,2),"------"),"------")</f>
        <v>Hernandez Damián</v>
      </c>
      <c r="D301" s="199"/>
      <c r="E301" s="199"/>
      <c r="F301" s="201"/>
      <c r="G301" s="207"/>
      <c r="H301" s="208"/>
      <c r="I301" s="209"/>
      <c r="J301" s="203"/>
      <c r="K301" s="199"/>
      <c r="L301" s="201"/>
      <c r="M301" s="203"/>
      <c r="N301" s="199"/>
      <c r="O301" s="211"/>
      <c r="P301" s="232"/>
      <c r="Q301" s="233"/>
      <c r="R301" s="234"/>
      <c r="S301" s="228"/>
      <c r="T301" s="229"/>
      <c r="V301" s="75">
        <v>4</v>
      </c>
      <c r="W301" s="5" t="str">
        <f>C299</f>
        <v>Polák Matěj</v>
      </c>
      <c r="X301" s="8" t="s">
        <v>10</v>
      </c>
      <c r="Y301" s="76" t="str">
        <f>C301</f>
        <v>Hernandez Damián</v>
      </c>
      <c r="Z301" s="77" t="s">
        <v>221</v>
      </c>
      <c r="AA301" s="78" t="s">
        <v>223</v>
      </c>
      <c r="AB301" s="78" t="s">
        <v>262</v>
      </c>
      <c r="AC301" s="78"/>
      <c r="AD301" s="79"/>
      <c r="AE301" s="73">
        <f t="shared" si="225"/>
        <v>2</v>
      </c>
      <c r="AF301" s="13" t="s">
        <v>7</v>
      </c>
      <c r="AG301" s="12">
        <f t="shared" si="226"/>
        <v>1</v>
      </c>
      <c r="AJ301">
        <f>IF(ISBLANK(U298), A298,0)</f>
        <v>37</v>
      </c>
      <c r="AK301">
        <f>IF(ISBLANK(U300), A300,0)</f>
        <v>63</v>
      </c>
      <c r="AO301" s="194"/>
      <c r="AP301" s="100">
        <f t="shared" si="227"/>
        <v>32</v>
      </c>
      <c r="AQ301" s="99">
        <f t="shared" si="228"/>
        <v>30</v>
      </c>
      <c r="AR301" s="145">
        <f t="shared" si="229"/>
        <v>2</v>
      </c>
    </row>
    <row r="302" spans="1:46" ht="13.5" thickBot="1">
      <c r="A302" s="195">
        <v>58</v>
      </c>
      <c r="B302" s="196">
        <v>3</v>
      </c>
      <c r="C302" s="67" t="str">
        <f>IF(A302&gt;0,IF(VLOOKUP(A302,seznam!$A$2:$C$153,3)&gt;0,VLOOKUP(A302,seznam!$A$2:$C$153,3),"------"),"------")</f>
        <v>Blansko</v>
      </c>
      <c r="D302" s="198">
        <f>L298</f>
        <v>1</v>
      </c>
      <c r="E302" s="198" t="str">
        <f>K298</f>
        <v>:</v>
      </c>
      <c r="F302" s="200">
        <f>J298</f>
        <v>2</v>
      </c>
      <c r="G302" s="202">
        <f>L300</f>
        <v>2</v>
      </c>
      <c r="H302" s="198" t="str">
        <f>K300</f>
        <v>:</v>
      </c>
      <c r="I302" s="200">
        <f>J300</f>
        <v>0</v>
      </c>
      <c r="J302" s="204"/>
      <c r="K302" s="205"/>
      <c r="L302" s="206"/>
      <c r="M302" s="202">
        <f>AG300</f>
        <v>2</v>
      </c>
      <c r="N302" s="198" t="str">
        <f>AF300</f>
        <v>:</v>
      </c>
      <c r="O302" s="210">
        <f>AE300</f>
        <v>0</v>
      </c>
      <c r="P302" s="212">
        <f>D302+G302+M302</f>
        <v>5</v>
      </c>
      <c r="Q302" s="198" t="s">
        <v>7</v>
      </c>
      <c r="R302" s="200">
        <f>F302+I302+O302</f>
        <v>2</v>
      </c>
      <c r="S302" s="224">
        <f>IF(D302&gt;F302,2,IF(AND(D302&lt;F302,E302=":"),1,0))+IF(G302&gt;I302,2,IF(AND(G302&lt;I302,H302=":"),1,0))+IF(M302&gt;O302,2,IF(AND(M302&lt;O302,N302=":"),1,0))</f>
        <v>5</v>
      </c>
      <c r="T302" s="226">
        <v>2</v>
      </c>
      <c r="V302" s="75">
        <v>5</v>
      </c>
      <c r="W302" s="5" t="str">
        <f>C301</f>
        <v>Hernandez Damián</v>
      </c>
      <c r="X302" s="8" t="s">
        <v>10</v>
      </c>
      <c r="Y302" s="76" t="str">
        <f>C305</f>
        <v>Jonášová Karolína</v>
      </c>
      <c r="Z302" s="77" t="s">
        <v>222</v>
      </c>
      <c r="AA302" s="78" t="s">
        <v>219</v>
      </c>
      <c r="AB302" s="78" t="s">
        <v>200</v>
      </c>
      <c r="AC302" s="78"/>
      <c r="AD302" s="79"/>
      <c r="AE302" s="73">
        <f t="shared" si="225"/>
        <v>2</v>
      </c>
      <c r="AF302" s="13" t="s">
        <v>7</v>
      </c>
      <c r="AG302" s="12">
        <f t="shared" si="226"/>
        <v>1</v>
      </c>
      <c r="AJ302">
        <f>IF(ISBLANK(U300), A300,0)</f>
        <v>63</v>
      </c>
      <c r="AK302">
        <f>IF(ISBLANK(U304), A304,0)</f>
        <v>66</v>
      </c>
      <c r="AO302" s="194"/>
      <c r="AP302" s="100">
        <f t="shared" si="227"/>
        <v>30</v>
      </c>
      <c r="AQ302" s="99">
        <f t="shared" si="228"/>
        <v>25</v>
      </c>
      <c r="AR302" s="145">
        <f t="shared" si="229"/>
        <v>5</v>
      </c>
      <c r="AS302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16</v>
      </c>
      <c r="AT302" t="str">
        <f>IF($A302&gt;0,IF(VLOOKUP($A302,seznam!$A$2:$C$153,2)&gt;0,VLOOKUP($A302,seznam!$A$2:$C$153,2),"------"),"------")</f>
        <v>Krupková Amálie</v>
      </c>
    </row>
    <row r="303" spans="1:46" ht="13.5" thickBot="1">
      <c r="A303" s="195"/>
      <c r="B303" s="197"/>
      <c r="C303" s="88" t="str">
        <f>IF(A302&gt;0,IF(VLOOKUP(A302,seznam!$A$2:$C$153,2)&gt;0,VLOOKUP(A302,seznam!$A$2:$C$153,2),"------"),"------")</f>
        <v>Krupková Amálie</v>
      </c>
      <c r="D303" s="199"/>
      <c r="E303" s="199"/>
      <c r="F303" s="201"/>
      <c r="G303" s="203"/>
      <c r="H303" s="199"/>
      <c r="I303" s="201"/>
      <c r="J303" s="207"/>
      <c r="K303" s="208"/>
      <c r="L303" s="209"/>
      <c r="M303" s="203"/>
      <c r="N303" s="199"/>
      <c r="O303" s="211"/>
      <c r="P303" s="213"/>
      <c r="Q303" s="199"/>
      <c r="R303" s="201"/>
      <c r="S303" s="228"/>
      <c r="T303" s="229"/>
      <c r="V303" s="81">
        <v>6</v>
      </c>
      <c r="W303" s="6" t="str">
        <f>C303</f>
        <v>Krupková Amálie</v>
      </c>
      <c r="X303" s="10" t="s">
        <v>10</v>
      </c>
      <c r="Y303" s="82" t="str">
        <f>C299</f>
        <v>Polák Matěj</v>
      </c>
      <c r="Z303" s="83" t="s">
        <v>218</v>
      </c>
      <c r="AA303" s="84" t="s">
        <v>220</v>
      </c>
      <c r="AB303" s="84" t="s">
        <v>217</v>
      </c>
      <c r="AC303" s="84"/>
      <c r="AD303" s="85"/>
      <c r="AE303" s="125">
        <f t="shared" si="225"/>
        <v>1</v>
      </c>
      <c r="AF303" s="15" t="s">
        <v>7</v>
      </c>
      <c r="AG303" s="66">
        <f t="shared" si="226"/>
        <v>2</v>
      </c>
      <c r="AJ303">
        <f>IF(ISBLANK(U302), A302,0)</f>
        <v>58</v>
      </c>
      <c r="AK303">
        <f>IF(ISBLANK(U298), A298,0)</f>
        <v>37</v>
      </c>
      <c r="AO303" s="194"/>
      <c r="AP303" s="100">
        <f t="shared" si="227"/>
        <v>22</v>
      </c>
      <c r="AQ303" s="99">
        <f t="shared" si="228"/>
        <v>28</v>
      </c>
      <c r="AR303" s="145">
        <f t="shared" si="229"/>
        <v>-6</v>
      </c>
    </row>
    <row r="304" spans="1:46">
      <c r="A304" s="195">
        <v>66</v>
      </c>
      <c r="B304" s="196">
        <v>4</v>
      </c>
      <c r="C304" s="67" t="str">
        <f>IF(A304&gt;0,IF(VLOOKUP(A304,seznam!$A$2:$C$153,3)&gt;0,VLOOKUP(A304,seznam!$A$2:$C$153,3),"------"),"------")</f>
        <v>Zbraslavec</v>
      </c>
      <c r="D304" s="198">
        <f>O298</f>
        <v>0</v>
      </c>
      <c r="E304" s="198" t="str">
        <f>N298</f>
        <v>:</v>
      </c>
      <c r="F304" s="200">
        <f>M298</f>
        <v>2</v>
      </c>
      <c r="G304" s="202">
        <f>O300</f>
        <v>1</v>
      </c>
      <c r="H304" s="198" t="str">
        <f>N300</f>
        <v>:</v>
      </c>
      <c r="I304" s="200">
        <f>M300</f>
        <v>2</v>
      </c>
      <c r="J304" s="202">
        <f>O302</f>
        <v>0</v>
      </c>
      <c r="K304" s="198" t="str">
        <f>N302</f>
        <v>:</v>
      </c>
      <c r="L304" s="200">
        <f>M302</f>
        <v>2</v>
      </c>
      <c r="M304" s="204"/>
      <c r="N304" s="205"/>
      <c r="O304" s="219"/>
      <c r="P304" s="212">
        <f>D304+G304+J304</f>
        <v>1</v>
      </c>
      <c r="Q304" s="198" t="s">
        <v>7</v>
      </c>
      <c r="R304" s="200">
        <f>F304+I304+L304</f>
        <v>6</v>
      </c>
      <c r="S304" s="224">
        <f>IF(D304&gt;F304,2,IF(AND(D304&lt;F304,E304=":"),1,0))+IF(G304&gt;I304,2,IF(AND(G304&lt;I304,H304=":"),1,0))+IF(J304&gt;L304,2,IF(AND(J304&lt;L304,K304=":"),1,0))</f>
        <v>3</v>
      </c>
      <c r="T304" s="226">
        <v>4</v>
      </c>
      <c r="AO304" s="194"/>
      <c r="AP304" s="97"/>
      <c r="AS304" s="126">
        <f ca="1">IF($AJ298=INDIRECT(ADDRESS(ROW(),1)),$AR298,0)+IF($AJ299=INDIRECT(ADDRESS(ROW(),1)),$AR299,0)+IF($AJ300=INDIRECT(ADDRESS(ROW(),1)),$AR300,0)+IF($AJ301=INDIRECT(ADDRESS(ROW(),1)),$AR301,0)+IF($AJ302=INDIRECT(ADDRESS(ROW(),1)),$AR302,0)+IF($AJ303=INDIRECT(ADDRESS(ROW(),1)),$AR303,0)+IF($AK298=INDIRECT(ADDRESS(ROW(),1)),-$AR298,0)+IF($AK299=INDIRECT(ADDRESS(ROW(),1)),-$AR299,0)+IF($AK300=INDIRECT(ADDRESS(ROW(),1)),-$AR300,0)+IF($AK301=INDIRECT(ADDRESS(ROW(),1)),-$AR301,0)+IF($AK302=INDIRECT(ADDRESS(ROW(),1)),-$AR302,0)+IF($AK303=INDIRECT(ADDRESS(ROW(),1)),-$AR303,0)</f>
        <v>-21</v>
      </c>
      <c r="AT304" t="str">
        <f>IF($A304&gt;0,IF(VLOOKUP($A304,seznam!$A$2:$C$153,2)&gt;0,VLOOKUP($A304,seznam!$A$2:$C$153,2),"------"),"------")</f>
        <v>Jonášová Karolína</v>
      </c>
    </row>
    <row r="305" spans="1:46" ht="13.5" thickBot="1">
      <c r="A305" s="214"/>
      <c r="B305" s="215"/>
      <c r="C305" s="88" t="str">
        <f>IF(A304&gt;0,IF(VLOOKUP(A304,seznam!$A$2:$C$153,2)&gt;0,VLOOKUP(A304,seznam!$A$2:$C$153,2),"------"),"------")</f>
        <v>Jonášová Karolína</v>
      </c>
      <c r="D305" s="216"/>
      <c r="E305" s="216"/>
      <c r="F305" s="217"/>
      <c r="G305" s="218"/>
      <c r="H305" s="216"/>
      <c r="I305" s="217"/>
      <c r="J305" s="218"/>
      <c r="K305" s="216"/>
      <c r="L305" s="217"/>
      <c r="M305" s="220"/>
      <c r="N305" s="221"/>
      <c r="O305" s="222"/>
      <c r="P305" s="223"/>
      <c r="Q305" s="216"/>
      <c r="R305" s="217"/>
      <c r="S305" s="225"/>
      <c r="T305" s="227"/>
      <c r="AO305" s="194"/>
      <c r="AP305" s="97"/>
    </row>
    <row r="306" spans="1:46" ht="13.5" thickBot="1">
      <c r="T306" s="104"/>
      <c r="AO306" s="133"/>
    </row>
    <row r="307" spans="1:46" ht="13.5" thickBot="1">
      <c r="A307" s="91" t="s">
        <v>2</v>
      </c>
      <c r="B307" s="235" t="s">
        <v>60</v>
      </c>
      <c r="C307" s="236"/>
      <c r="D307" s="237">
        <v>1</v>
      </c>
      <c r="E307" s="238"/>
      <c r="F307" s="239"/>
      <c r="G307" s="240">
        <v>2</v>
      </c>
      <c r="H307" s="238"/>
      <c r="I307" s="239"/>
      <c r="J307" s="240">
        <v>3</v>
      </c>
      <c r="K307" s="238"/>
      <c r="L307" s="239"/>
      <c r="M307" s="240">
        <v>4</v>
      </c>
      <c r="N307" s="238"/>
      <c r="O307" s="241"/>
      <c r="P307" s="237" t="s">
        <v>4</v>
      </c>
      <c r="Q307" s="242"/>
      <c r="R307" s="243"/>
      <c r="S307" s="101" t="s">
        <v>5</v>
      </c>
      <c r="T307" s="105" t="s">
        <v>6</v>
      </c>
      <c r="AO307" s="134" t="s">
        <v>6</v>
      </c>
    </row>
    <row r="308" spans="1:46" ht="13.5" thickBot="1">
      <c r="A308" s="244">
        <v>51</v>
      </c>
      <c r="B308" s="245">
        <v>1</v>
      </c>
      <c r="C308" s="67" t="str">
        <f>IF(A308&gt;0,IF(VLOOKUP(A308,seznam!$A$2:$C$153,3)&gt;0,VLOOKUP(A308,seznam!$A$2:$C$153,3),"------"),"------")</f>
        <v>Zbraslavec</v>
      </c>
      <c r="D308" s="246"/>
      <c r="E308" s="247"/>
      <c r="F308" s="248"/>
      <c r="G308" s="249">
        <f>AE311</f>
        <v>2</v>
      </c>
      <c r="H308" s="250" t="str">
        <f>AF311</f>
        <v>:</v>
      </c>
      <c r="I308" s="251">
        <f>AG311</f>
        <v>1</v>
      </c>
      <c r="J308" s="249">
        <f>AG313</f>
        <v>2</v>
      </c>
      <c r="K308" s="250" t="str">
        <f>AF313</f>
        <v>:</v>
      </c>
      <c r="L308" s="251">
        <f>AE313</f>
        <v>0</v>
      </c>
      <c r="M308" s="249">
        <f>AE308</f>
        <v>2</v>
      </c>
      <c r="N308" s="250" t="str">
        <f>AF308</f>
        <v>:</v>
      </c>
      <c r="O308" s="252">
        <f>AG308</f>
        <v>0</v>
      </c>
      <c r="P308" s="253">
        <f>G308+J308+M308</f>
        <v>6</v>
      </c>
      <c r="Q308" s="250" t="s">
        <v>7</v>
      </c>
      <c r="R308" s="251">
        <f>I308+L308+O308</f>
        <v>1</v>
      </c>
      <c r="S308" s="230">
        <f>IF(G308&gt;I308,2,IF(AND(G308&lt;I308,H308=":"),1,0))+IF(J308&gt;L308,2,IF(AND(J308&lt;L308,K308=":"),1,0))+IF(M308&gt;O308,2,IF(AND(M308&lt;O308,N308=":"),1,0))</f>
        <v>6</v>
      </c>
      <c r="T308" s="231">
        <v>1</v>
      </c>
      <c r="V308" s="68">
        <v>1</v>
      </c>
      <c r="W308" s="4" t="str">
        <f>C309</f>
        <v>Jonášová Kristýna</v>
      </c>
      <c r="X308" s="7" t="s">
        <v>10</v>
      </c>
      <c r="Y308" s="69" t="str">
        <f>C315</f>
        <v>Zouharová Beáta</v>
      </c>
      <c r="Z308" s="70" t="s">
        <v>200</v>
      </c>
      <c r="AA308" s="71" t="s">
        <v>200</v>
      </c>
      <c r="AB308" s="71"/>
      <c r="AC308" s="71"/>
      <c r="AD308" s="72"/>
      <c r="AE308" s="73">
        <f t="shared" ref="AE308:AE313" si="230">IF(OR(VALUE($AJ308)=0,VALUE($AK308)=0), "0",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)</f>
        <v>2</v>
      </c>
      <c r="AF308" s="11" t="s">
        <v>7</v>
      </c>
      <c r="AG308" s="12">
        <f t="shared" ref="AG308:AG313" si="231">IF(OR(VALUE($AJ308)=0,VALUE($AK308)=0), "0",IF(AND(LEN(Z308)&gt;0,MID(Z308,1,1)="-"),"1","0")+IF(AND(LEN(AA308)&gt;0,MID(AA308,1,1)="-"),"1","0")+IF(AND(LEN(AB308)&gt;0,MID(AB308,1,1)="-"),"1","0")+IF(AND(LEN(AC308)&gt;0,MID(AC308,1,1)="-"),"1","0")+IF(AND(LEN(AD308)&gt;0,MID(AD308,1,1)="-"),"1","0"))</f>
        <v>0</v>
      </c>
      <c r="AJ308">
        <f>IF(ISBLANK(U308), A308,0)</f>
        <v>51</v>
      </c>
      <c r="AK308">
        <f>IF(ISBLANK(U314), A314,0)</f>
        <v>68</v>
      </c>
      <c r="AO308" s="194"/>
      <c r="AP308" s="100">
        <f t="shared" ref="AP308:AP313" si="232">IF(OR(VALUE($AJ308)=0,VALUE($AK308)=0), "0",IF(LEN(Z308)&gt;0,IF(MID(Z308,1,1)&lt;&gt;"-",IF(ABS(Z308)&gt;9,ABS(Z308)+2,11),ABS(Z308)),0)+IF(LEN(AA308)&gt;0,IF(MID(AA308,1,1)&lt;&gt;"-",IF(ABS(AA308)&gt;9,ABS(AA308)+2,11),ABS(AA308)),0)+IF(LEN(AB308)&gt;0,IF(MID(AB308,1,1)&lt;&gt;"-",IF(ABS(AB308)&gt;9,ABS(AB308)+2,11),ABS(AB308)),0)+IF(LEN(AC308)&gt;0,IF(MID(AC308,1,1)&lt;&gt;"-",IF(ABS(AC308)&gt;9,ABS(AC308)+2,11),ABS(AC308)),0)+IF(LEN(AD308)&gt;0,IF(MID(AD308,1,1)&lt;&gt;"-",IF(ABS(AD308)&gt;9,ABS(AD308)+2,11),ABS(AD308)),0))</f>
        <v>22</v>
      </c>
      <c r="AQ308" s="99">
        <f t="shared" ref="AQ308:AQ313" si="233">IF(OR(VALUE($AJ308)=0,VALUE($AK308)=0), "0",IF(LEN(Z308)&gt;0,IF(MID(Z308,1,1)&lt;&gt;"-",Z308,IF(ABS(Z308)&gt;9,ABS(Z308)+2,11)),0)+IF(LEN(AA308)&gt;0,IF(MID(AA308,1,1)&lt;&gt;"-",AA308,IF(ABS(AA308)&gt;9,ABS(AA308)+2,11)),0)+IF(LEN(AB308)&gt;0,IF(MID(AB308,1,1)&lt;&gt;"-",AB308,IF(ABS(AB308)&gt;9,ABS(AB308)+2,11)),0)+IF(LEN(AC308)&gt;0,IF(MID(AC308,1,1)&lt;&gt;"-",AC308,IF(ABS(AC308)&gt;9,ABS(AC308)+2,11)),0)+IF(LEN(AD308)&gt;0,IF(MID(AD308,1,1)&lt;&gt;"-",AD308,IF(ABS(AD308)&gt;9,ABS(AD308)+2,11)),0))</f>
        <v>10</v>
      </c>
      <c r="AR308" s="145">
        <f>AP308-AQ308</f>
        <v>12</v>
      </c>
      <c r="AS308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25</v>
      </c>
      <c r="AT308" t="str">
        <f>IF($A308&gt;0,IF(VLOOKUP($A308,seznam!$A$2:$C$153,2)&gt;0,VLOOKUP($A308,seznam!$A$2:$C$153,2),"------"),"------")</f>
        <v>Jonášová Kristýna</v>
      </c>
    </row>
    <row r="309" spans="1:46" ht="13.5" thickBot="1">
      <c r="A309" s="195"/>
      <c r="B309" s="197"/>
      <c r="C309" s="88" t="str">
        <f>IF(A308&gt;0,IF(VLOOKUP(A308,seznam!$A$2:$C$153,2)&gt;0,VLOOKUP(A308,seznam!$A$2:$C$153,2),"------"),"------")</f>
        <v>Jonášová Kristýna</v>
      </c>
      <c r="D309" s="208"/>
      <c r="E309" s="208"/>
      <c r="F309" s="209"/>
      <c r="G309" s="203"/>
      <c r="H309" s="199"/>
      <c r="I309" s="201"/>
      <c r="J309" s="203"/>
      <c r="K309" s="199"/>
      <c r="L309" s="201"/>
      <c r="M309" s="203"/>
      <c r="N309" s="199"/>
      <c r="O309" s="211"/>
      <c r="P309" s="213"/>
      <c r="Q309" s="199"/>
      <c r="R309" s="201"/>
      <c r="S309" s="228"/>
      <c r="T309" s="229"/>
      <c r="V309" s="75">
        <v>2</v>
      </c>
      <c r="W309" s="5" t="str">
        <f>C311</f>
        <v>Krupková Klaudie</v>
      </c>
      <c r="X309" s="8" t="s">
        <v>10</v>
      </c>
      <c r="Y309" s="76" t="str">
        <f>C313</f>
        <v>Podsedníková Nela</v>
      </c>
      <c r="Z309" s="77" t="s">
        <v>217</v>
      </c>
      <c r="AA309" s="78" t="s">
        <v>228</v>
      </c>
      <c r="AB309" s="78" t="s">
        <v>217</v>
      </c>
      <c r="AC309" s="78"/>
      <c r="AD309" s="79"/>
      <c r="AE309" s="73">
        <f t="shared" si="230"/>
        <v>1</v>
      </c>
      <c r="AF309" s="13" t="s">
        <v>7</v>
      </c>
      <c r="AG309" s="12">
        <f t="shared" si="231"/>
        <v>2</v>
      </c>
      <c r="AJ309">
        <f>IF(ISBLANK(U310), A310,0)</f>
        <v>64</v>
      </c>
      <c r="AK309">
        <f>IF(ISBLANK(U312), A312,0)</f>
        <v>60</v>
      </c>
      <c r="AO309" s="194"/>
      <c r="AP309" s="100">
        <f t="shared" si="232"/>
        <v>24</v>
      </c>
      <c r="AQ309" s="99">
        <f t="shared" si="233"/>
        <v>32</v>
      </c>
      <c r="AR309" s="145">
        <f t="shared" ref="AR309:AR313" si="234">AP309-AQ309</f>
        <v>-8</v>
      </c>
    </row>
    <row r="310" spans="1:46" ht="13.5" thickBot="1">
      <c r="A310" s="195">
        <v>64</v>
      </c>
      <c r="B310" s="196">
        <v>2</v>
      </c>
      <c r="C310" s="67" t="str">
        <f>IF(A310&gt;0,IF(VLOOKUP(A310,seznam!$A$2:$C$153,3)&gt;0,VLOOKUP(A310,seznam!$A$2:$C$153,3),"------"),"------")</f>
        <v>Blansko</v>
      </c>
      <c r="D310" s="198">
        <f>I308</f>
        <v>1</v>
      </c>
      <c r="E310" s="198" t="str">
        <f>H308</f>
        <v>:</v>
      </c>
      <c r="F310" s="200">
        <f>G308</f>
        <v>2</v>
      </c>
      <c r="G310" s="204"/>
      <c r="H310" s="205"/>
      <c r="I310" s="206"/>
      <c r="J310" s="202">
        <f>AE309</f>
        <v>1</v>
      </c>
      <c r="K310" s="198" t="str">
        <f>AF309</f>
        <v>:</v>
      </c>
      <c r="L310" s="200">
        <f>AG309</f>
        <v>2</v>
      </c>
      <c r="M310" s="202">
        <f>AE312</f>
        <v>1</v>
      </c>
      <c r="N310" s="198" t="str">
        <f>AF312</f>
        <v>:</v>
      </c>
      <c r="O310" s="210">
        <f>AG312</f>
        <v>2</v>
      </c>
      <c r="P310" s="212">
        <f>D310+J310+M310</f>
        <v>3</v>
      </c>
      <c r="Q310" s="198" t="s">
        <v>7</v>
      </c>
      <c r="R310" s="200">
        <f>F310+L310+O310</f>
        <v>6</v>
      </c>
      <c r="S310" s="224">
        <f>IF(D310&gt;F310,2,IF(AND(D310&lt;F310,E310=":"),1,0))+IF(J310&gt;L310,2,IF(AND(J310&lt;L310,K310=":"),1,0))+IF(M310&gt;O310,2,IF(AND(M310&lt;O310,N310=":"),1,0))</f>
        <v>3</v>
      </c>
      <c r="T310" s="226">
        <v>4</v>
      </c>
      <c r="V310" s="75">
        <v>3</v>
      </c>
      <c r="W310" s="5" t="str">
        <f>C315</f>
        <v>Zouharová Beáta</v>
      </c>
      <c r="X310" s="9" t="s">
        <v>10</v>
      </c>
      <c r="Y310" s="76" t="str">
        <f>C313</f>
        <v>Podsedníková Nela</v>
      </c>
      <c r="Z310" s="77" t="s">
        <v>223</v>
      </c>
      <c r="AA310" s="78" t="s">
        <v>218</v>
      </c>
      <c r="AB310" s="78"/>
      <c r="AC310" s="78"/>
      <c r="AD310" s="79"/>
      <c r="AE310" s="73">
        <f t="shared" si="230"/>
        <v>0</v>
      </c>
      <c r="AF310" s="13" t="s">
        <v>7</v>
      </c>
      <c r="AG310" s="12">
        <f t="shared" si="231"/>
        <v>2</v>
      </c>
      <c r="AJ310">
        <f>IF(ISBLANK(U314), A314,0)</f>
        <v>68</v>
      </c>
      <c r="AK310">
        <f>IF(ISBLANK(U312), A312,0)</f>
        <v>60</v>
      </c>
      <c r="AO310" s="194"/>
      <c r="AP310" s="100">
        <f t="shared" si="232"/>
        <v>12</v>
      </c>
      <c r="AQ310" s="99">
        <f t="shared" si="233"/>
        <v>22</v>
      </c>
      <c r="AR310" s="145">
        <f t="shared" si="234"/>
        <v>-10</v>
      </c>
      <c r="AS310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-8</v>
      </c>
      <c r="AT310" t="str">
        <f>IF($A310&gt;0,IF(VLOOKUP($A310,seznam!$A$2:$C$153,2)&gt;0,VLOOKUP($A310,seznam!$A$2:$C$153,2),"------"),"------")</f>
        <v>Krupková Klaudie</v>
      </c>
    </row>
    <row r="311" spans="1:46" ht="13.5" thickBot="1">
      <c r="A311" s="195"/>
      <c r="B311" s="197"/>
      <c r="C311" s="88" t="str">
        <f>IF(A310&gt;0,IF(VLOOKUP(A310,seznam!$A$2:$C$153,2)&gt;0,VLOOKUP(A310,seznam!$A$2:$C$153,2),"------"),"------")</f>
        <v>Krupková Klaudie</v>
      </c>
      <c r="D311" s="199"/>
      <c r="E311" s="199"/>
      <c r="F311" s="201"/>
      <c r="G311" s="207"/>
      <c r="H311" s="208"/>
      <c r="I311" s="209"/>
      <c r="J311" s="203"/>
      <c r="K311" s="199"/>
      <c r="L311" s="201"/>
      <c r="M311" s="203"/>
      <c r="N311" s="199"/>
      <c r="O311" s="211"/>
      <c r="P311" s="232"/>
      <c r="Q311" s="233"/>
      <c r="R311" s="234"/>
      <c r="S311" s="228"/>
      <c r="T311" s="229"/>
      <c r="V311" s="75">
        <v>4</v>
      </c>
      <c r="W311" s="5" t="str">
        <f>C309</f>
        <v>Jonášová Kristýna</v>
      </c>
      <c r="X311" s="8" t="s">
        <v>10</v>
      </c>
      <c r="Y311" s="76" t="str">
        <f>C311</f>
        <v>Krupková Klaudie</v>
      </c>
      <c r="Z311" s="77" t="s">
        <v>224</v>
      </c>
      <c r="AA311" s="78" t="s">
        <v>255</v>
      </c>
      <c r="AB311" s="78" t="s">
        <v>256</v>
      </c>
      <c r="AC311" s="78"/>
      <c r="AD311" s="79"/>
      <c r="AE311" s="73">
        <f t="shared" si="230"/>
        <v>2</v>
      </c>
      <c r="AF311" s="13" t="s">
        <v>7</v>
      </c>
      <c r="AG311" s="12">
        <f t="shared" si="231"/>
        <v>1</v>
      </c>
      <c r="AJ311">
        <f>IF(ISBLANK(U308), A308,0)</f>
        <v>51</v>
      </c>
      <c r="AK311">
        <f>IF(ISBLANK(U310), A310,0)</f>
        <v>64</v>
      </c>
      <c r="AO311" s="194"/>
      <c r="AP311" s="100">
        <f t="shared" si="232"/>
        <v>36</v>
      </c>
      <c r="AQ311" s="99">
        <f t="shared" si="233"/>
        <v>33</v>
      </c>
      <c r="AR311" s="145">
        <f t="shared" si="234"/>
        <v>3</v>
      </c>
    </row>
    <row r="312" spans="1:46" ht="13.5" thickBot="1">
      <c r="A312" s="195">
        <v>60</v>
      </c>
      <c r="B312" s="196">
        <v>3</v>
      </c>
      <c r="C312" s="67" t="str">
        <f>IF(A312&gt;0,IF(VLOOKUP(A312,seznam!$A$2:$C$153,3)&gt;0,VLOOKUP(A312,seznam!$A$2:$C$153,3),"------"),"------")</f>
        <v>Kunštát</v>
      </c>
      <c r="D312" s="198">
        <f>L308</f>
        <v>0</v>
      </c>
      <c r="E312" s="198" t="str">
        <f>K308</f>
        <v>:</v>
      </c>
      <c r="F312" s="200">
        <f>J308</f>
        <v>2</v>
      </c>
      <c r="G312" s="202">
        <f>L310</f>
        <v>2</v>
      </c>
      <c r="H312" s="198" t="str">
        <f>K310</f>
        <v>:</v>
      </c>
      <c r="I312" s="200">
        <f>J310</f>
        <v>1</v>
      </c>
      <c r="J312" s="204"/>
      <c r="K312" s="205"/>
      <c r="L312" s="206"/>
      <c r="M312" s="202">
        <f>AG310</f>
        <v>2</v>
      </c>
      <c r="N312" s="198" t="str">
        <f>AF310</f>
        <v>:</v>
      </c>
      <c r="O312" s="210">
        <f>AE310</f>
        <v>0</v>
      </c>
      <c r="P312" s="212">
        <f>D312+G312+M312</f>
        <v>4</v>
      </c>
      <c r="Q312" s="198" t="s">
        <v>7</v>
      </c>
      <c r="R312" s="200">
        <f>F312+I312+O312</f>
        <v>3</v>
      </c>
      <c r="S312" s="224">
        <f>IF(D312&gt;F312,2,IF(AND(D312&lt;F312,E312=":"),1,0))+IF(G312&gt;I312,2,IF(AND(G312&lt;I312,H312=":"),1,0))+IF(M312&gt;O312,2,IF(AND(M312&lt;O312,N312=":"),1,0))</f>
        <v>5</v>
      </c>
      <c r="T312" s="226">
        <v>2</v>
      </c>
      <c r="V312" s="75">
        <v>5</v>
      </c>
      <c r="W312" s="5" t="str">
        <f>C311</f>
        <v>Krupková Klaudie</v>
      </c>
      <c r="X312" s="8" t="s">
        <v>10</v>
      </c>
      <c r="Y312" s="76" t="str">
        <f>C315</f>
        <v>Zouharová Beáta</v>
      </c>
      <c r="Z312" s="77" t="s">
        <v>201</v>
      </c>
      <c r="AA312" s="78" t="s">
        <v>225</v>
      </c>
      <c r="AB312" s="78" t="s">
        <v>222</v>
      </c>
      <c r="AC312" s="78"/>
      <c r="AD312" s="79"/>
      <c r="AE312" s="73">
        <f t="shared" si="230"/>
        <v>1</v>
      </c>
      <c r="AF312" s="13" t="s">
        <v>7</v>
      </c>
      <c r="AG312" s="12">
        <f t="shared" si="231"/>
        <v>2</v>
      </c>
      <c r="AJ312">
        <f>IF(ISBLANK(U310), A310,0)</f>
        <v>64</v>
      </c>
      <c r="AK312">
        <f>IF(ISBLANK(U314), A314,0)</f>
        <v>68</v>
      </c>
      <c r="AO312" s="194"/>
      <c r="AP312" s="100">
        <f t="shared" si="232"/>
        <v>28</v>
      </c>
      <c r="AQ312" s="99">
        <f t="shared" si="233"/>
        <v>25</v>
      </c>
      <c r="AR312" s="145">
        <f t="shared" si="234"/>
        <v>3</v>
      </c>
      <c r="AS312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8</v>
      </c>
      <c r="AT312" t="str">
        <f>IF($A312&gt;0,IF(VLOOKUP($A312,seznam!$A$2:$C$153,2)&gt;0,VLOOKUP($A312,seznam!$A$2:$C$153,2),"------"),"------")</f>
        <v>Podsedníková Nela</v>
      </c>
    </row>
    <row r="313" spans="1:46" ht="13.5" thickBot="1">
      <c r="A313" s="195"/>
      <c r="B313" s="197"/>
      <c r="C313" s="88" t="str">
        <f>IF(A312&gt;0,IF(VLOOKUP(A312,seznam!$A$2:$C$153,2)&gt;0,VLOOKUP(A312,seznam!$A$2:$C$153,2),"------"),"------")</f>
        <v>Podsedníková Nela</v>
      </c>
      <c r="D313" s="199"/>
      <c r="E313" s="199"/>
      <c r="F313" s="201"/>
      <c r="G313" s="203"/>
      <c r="H313" s="199"/>
      <c r="I313" s="201"/>
      <c r="J313" s="207"/>
      <c r="K313" s="208"/>
      <c r="L313" s="209"/>
      <c r="M313" s="203"/>
      <c r="N313" s="199"/>
      <c r="O313" s="211"/>
      <c r="P313" s="213"/>
      <c r="Q313" s="199"/>
      <c r="R313" s="201"/>
      <c r="S313" s="228"/>
      <c r="T313" s="229"/>
      <c r="V313" s="81">
        <v>6</v>
      </c>
      <c r="W313" s="6" t="str">
        <f>C313</f>
        <v>Podsedníková Nela</v>
      </c>
      <c r="X313" s="10" t="s">
        <v>10</v>
      </c>
      <c r="Y313" s="82" t="str">
        <f>C309</f>
        <v>Jonášová Kristýna</v>
      </c>
      <c r="Z313" s="83" t="s">
        <v>223</v>
      </c>
      <c r="AA313" s="84" t="s">
        <v>218</v>
      </c>
      <c r="AB313" s="84"/>
      <c r="AC313" s="84"/>
      <c r="AD313" s="85"/>
      <c r="AE313" s="125">
        <f t="shared" si="230"/>
        <v>0</v>
      </c>
      <c r="AF313" s="15" t="s">
        <v>7</v>
      </c>
      <c r="AG313" s="66">
        <f t="shared" si="231"/>
        <v>2</v>
      </c>
      <c r="AJ313">
        <f>IF(ISBLANK(U312), A312,0)</f>
        <v>60</v>
      </c>
      <c r="AK313">
        <f>IF(ISBLANK(U308), A308,0)</f>
        <v>51</v>
      </c>
      <c r="AO313" s="194"/>
      <c r="AP313" s="100">
        <f t="shared" si="232"/>
        <v>12</v>
      </c>
      <c r="AQ313" s="99">
        <f t="shared" si="233"/>
        <v>22</v>
      </c>
      <c r="AR313" s="145">
        <f t="shared" si="234"/>
        <v>-10</v>
      </c>
    </row>
    <row r="314" spans="1:46">
      <c r="A314" s="195">
        <v>68</v>
      </c>
      <c r="B314" s="196">
        <v>4</v>
      </c>
      <c r="C314" s="67" t="str">
        <f>IF(A314&gt;0,IF(VLOOKUP(A314,seznam!$A$2:$C$153,3)&gt;0,VLOOKUP(A314,seznam!$A$2:$C$153,3),"------"),"------")</f>
        <v>Blansko</v>
      </c>
      <c r="D314" s="198">
        <f>O308</f>
        <v>0</v>
      </c>
      <c r="E314" s="198" t="str">
        <f>N308</f>
        <v>:</v>
      </c>
      <c r="F314" s="200">
        <f>M308</f>
        <v>2</v>
      </c>
      <c r="G314" s="202">
        <f>O310</f>
        <v>2</v>
      </c>
      <c r="H314" s="198" t="str">
        <f>N310</f>
        <v>:</v>
      </c>
      <c r="I314" s="200">
        <f>M310</f>
        <v>1</v>
      </c>
      <c r="J314" s="202">
        <f>O312</f>
        <v>0</v>
      </c>
      <c r="K314" s="198" t="str">
        <f>N312</f>
        <v>:</v>
      </c>
      <c r="L314" s="200">
        <f>M312</f>
        <v>2</v>
      </c>
      <c r="M314" s="204"/>
      <c r="N314" s="205"/>
      <c r="O314" s="219"/>
      <c r="P314" s="212">
        <f>D314+G314+J314</f>
        <v>2</v>
      </c>
      <c r="Q314" s="198" t="s">
        <v>7</v>
      </c>
      <c r="R314" s="200">
        <f>F314+I314+L314</f>
        <v>5</v>
      </c>
      <c r="S314" s="224">
        <f>IF(D314&gt;F314,2,IF(AND(D314&lt;F314,E314=":"),1,0))+IF(G314&gt;I314,2,IF(AND(G314&lt;I314,H314=":"),1,0))+IF(J314&gt;L314,2,IF(AND(J314&lt;L314,K314=":"),1,0))</f>
        <v>4</v>
      </c>
      <c r="T314" s="226">
        <v>3</v>
      </c>
      <c r="AO314" s="194"/>
      <c r="AP314" s="97"/>
      <c r="AR314" s="145"/>
      <c r="AS314" s="126">
        <f ca="1">IF($AJ308=INDIRECT(ADDRESS(ROW(),1)),$AR308,0)+IF($AJ309=INDIRECT(ADDRESS(ROW(),1)),$AR309,0)+IF($AJ310=INDIRECT(ADDRESS(ROW(),1)),$AR310,0)+IF($AJ311=INDIRECT(ADDRESS(ROW(),1)),$AR311,0)+IF($AJ312=INDIRECT(ADDRESS(ROW(),1)),$AR312,0)+IF($AJ313=INDIRECT(ADDRESS(ROW(),1)),$AR313,0)+IF($AK308=INDIRECT(ADDRESS(ROW(),1)),-$AR308,0)+IF($AK309=INDIRECT(ADDRESS(ROW(),1)),-$AR309,0)+IF($AK310=INDIRECT(ADDRESS(ROW(),1)),-$AR310,0)+IF($AK311=INDIRECT(ADDRESS(ROW(),1)),-$AR311,0)+IF($AK312=INDIRECT(ADDRESS(ROW(),1)),-$AR312,0)+IF($AK313=INDIRECT(ADDRESS(ROW(),1)),-$AR313,0)</f>
        <v>-25</v>
      </c>
      <c r="AT314" t="str">
        <f>IF($A314&gt;0,IF(VLOOKUP($A314,seznam!$A$2:$C$153,2)&gt;0,VLOOKUP($A314,seznam!$A$2:$C$153,2),"------"),"------")</f>
        <v>Zouharová Beáta</v>
      </c>
    </row>
    <row r="315" spans="1:46" ht="13.5" thickBot="1">
      <c r="A315" s="214"/>
      <c r="B315" s="215"/>
      <c r="C315" s="88" t="str">
        <f>IF(A314&gt;0,IF(VLOOKUP(A314,seznam!$A$2:$C$153,2)&gt;0,VLOOKUP(A314,seznam!$A$2:$C$153,2),"------"),"------")</f>
        <v>Zouharová Beáta</v>
      </c>
      <c r="D315" s="216"/>
      <c r="E315" s="216"/>
      <c r="F315" s="217"/>
      <c r="G315" s="218"/>
      <c r="H315" s="216"/>
      <c r="I315" s="217"/>
      <c r="J315" s="218"/>
      <c r="K315" s="216"/>
      <c r="L315" s="217"/>
      <c r="M315" s="220"/>
      <c r="N315" s="221"/>
      <c r="O315" s="222"/>
      <c r="P315" s="223"/>
      <c r="Q315" s="216"/>
      <c r="R315" s="217"/>
      <c r="S315" s="225"/>
      <c r="T315" s="227"/>
      <c r="AO315" s="194"/>
      <c r="AP315" s="97"/>
      <c r="AR315" s="145"/>
    </row>
    <row r="316" spans="1:46" ht="13.5" thickBot="1">
      <c r="T316" s="104"/>
      <c r="AO316" s="133"/>
      <c r="AR316" s="145"/>
    </row>
    <row r="317" spans="1:46" ht="13.5" thickBot="1">
      <c r="A317" s="91" t="s">
        <v>2</v>
      </c>
      <c r="B317" s="235" t="s">
        <v>61</v>
      </c>
      <c r="C317" s="236"/>
      <c r="D317" s="237">
        <v>1</v>
      </c>
      <c r="E317" s="238"/>
      <c r="F317" s="239"/>
      <c r="G317" s="240">
        <v>2</v>
      </c>
      <c r="H317" s="238"/>
      <c r="I317" s="239"/>
      <c r="J317" s="240">
        <v>3</v>
      </c>
      <c r="K317" s="238"/>
      <c r="L317" s="239"/>
      <c r="M317" s="240">
        <v>4</v>
      </c>
      <c r="N317" s="238"/>
      <c r="O317" s="241"/>
      <c r="P317" s="237" t="s">
        <v>4</v>
      </c>
      <c r="Q317" s="242"/>
      <c r="R317" s="243"/>
      <c r="S317" s="101" t="s">
        <v>5</v>
      </c>
      <c r="T317" s="105" t="s">
        <v>6</v>
      </c>
      <c r="AO317" s="134" t="s">
        <v>6</v>
      </c>
      <c r="AR317" s="145"/>
    </row>
    <row r="318" spans="1:46" ht="13.5" thickBot="1">
      <c r="A318" s="244"/>
      <c r="B318" s="245">
        <v>1</v>
      </c>
      <c r="C318" s="67" t="str">
        <f>IF(A318&gt;0,IF(VLOOKUP(A318,seznam!$A$2:$C$153,3)&gt;0,VLOOKUP(A318,seznam!$A$2:$C$153,3),"------"),"------")</f>
        <v>------</v>
      </c>
      <c r="D318" s="246"/>
      <c r="E318" s="247"/>
      <c r="F318" s="248"/>
      <c r="G318" s="249" t="str">
        <f>AE321</f>
        <v>0</v>
      </c>
      <c r="H318" s="250" t="str">
        <f>AF321</f>
        <v>:</v>
      </c>
      <c r="I318" s="251" t="str">
        <f>AG321</f>
        <v>0</v>
      </c>
      <c r="J318" s="249" t="str">
        <f>AG323</f>
        <v>0</v>
      </c>
      <c r="K318" s="250" t="str">
        <f>AF323</f>
        <v>:</v>
      </c>
      <c r="L318" s="251" t="str">
        <f>AE323</f>
        <v>0</v>
      </c>
      <c r="M318" s="249" t="str">
        <f>AE318</f>
        <v>0</v>
      </c>
      <c r="N318" s="250" t="str">
        <f>AF318</f>
        <v>:</v>
      </c>
      <c r="O318" s="252" t="str">
        <f>AG318</f>
        <v>0</v>
      </c>
      <c r="P318" s="253">
        <f>G318+J318+M318</f>
        <v>0</v>
      </c>
      <c r="Q318" s="250" t="s">
        <v>7</v>
      </c>
      <c r="R318" s="251">
        <f>I318+L318+O318</f>
        <v>0</v>
      </c>
      <c r="S318" s="230">
        <f>IF(G318&gt;I318,2,IF(AND(G318&lt;I318,H318=":"),1,0))+IF(J318&gt;L318,2,IF(AND(J318&lt;L318,K318=":"),1,0))+IF(M318&gt;O318,2,IF(AND(M318&lt;O318,N318=":"),1,0))</f>
        <v>0</v>
      </c>
      <c r="T318" s="231"/>
      <c r="V318" s="68">
        <v>1</v>
      </c>
      <c r="W318" s="4" t="str">
        <f>C319</f>
        <v>------</v>
      </c>
      <c r="X318" s="7" t="s">
        <v>10</v>
      </c>
      <c r="Y318" s="69" t="str">
        <f>C325</f>
        <v>------</v>
      </c>
      <c r="Z318" s="70"/>
      <c r="AA318" s="71"/>
      <c r="AB318" s="71"/>
      <c r="AC318" s="71"/>
      <c r="AD318" s="72"/>
      <c r="AE318" s="73" t="str">
        <f t="shared" ref="AE318:AE323" si="235">IF(OR(VALUE($AJ318)=0,VALUE($AK318)=0), "0",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)</f>
        <v>0</v>
      </c>
      <c r="AF318" s="11" t="s">
        <v>7</v>
      </c>
      <c r="AG318" s="12" t="str">
        <f t="shared" ref="AG318:AG323" si="236">IF(OR(VALUE($AJ318)=0,VALUE($AK318)=0), "0",IF(AND(LEN(Z318)&gt;0,MID(Z318,1,1)="-"),"1","0")+IF(AND(LEN(AA318)&gt;0,MID(AA318,1,1)="-"),"1","0")+IF(AND(LEN(AB318)&gt;0,MID(AB318,1,1)="-"),"1","0")+IF(AND(LEN(AC318)&gt;0,MID(AC318,1,1)="-"),"1","0")+IF(AND(LEN(AD318)&gt;0,MID(AD318,1,1)="-"),"1","0"))</f>
        <v>0</v>
      </c>
      <c r="AJ318">
        <f>IF(ISBLANK(U318), A318,0)</f>
        <v>0</v>
      </c>
      <c r="AK318">
        <f>IF(ISBLANK(U324), A324,0)</f>
        <v>0</v>
      </c>
      <c r="AM318">
        <f>A318</f>
        <v>0</v>
      </c>
      <c r="AN318" t="str">
        <f>IF(ISBLANK(  T318),"",T318)</f>
        <v/>
      </c>
      <c r="AO318" s="194"/>
      <c r="AP318" s="100" t="str">
        <f t="shared" ref="AP318:AP323" si="237">IF(OR(VALUE($AJ318)=0,VALUE($AK318)=0), "0",IF(LEN(Z318)&gt;0,IF(MID(Z318,1,1)&lt;&gt;"-",IF(ABS(Z318)&gt;9,ABS(Z318)+2,11),ABS(Z318)),0)+IF(LEN(AA318)&gt;0,IF(MID(AA318,1,1)&lt;&gt;"-",IF(ABS(AA318)&gt;9,ABS(AA318)+2,11),ABS(AA318)),0)+IF(LEN(AB318)&gt;0,IF(MID(AB318,1,1)&lt;&gt;"-",IF(ABS(AB318)&gt;9,ABS(AB318)+2,11),ABS(AB318)),0)+IF(LEN(AC318)&gt;0,IF(MID(AC318,1,1)&lt;&gt;"-",IF(ABS(AC318)&gt;9,ABS(AC318)+2,11),ABS(AC318)),0)+IF(LEN(AD318)&gt;0,IF(MID(AD318,1,1)&lt;&gt;"-",IF(ABS(AD318)&gt;9,ABS(AD318)+2,11),ABS(AD318)),0))</f>
        <v>0</v>
      </c>
      <c r="AQ318" s="99" t="str">
        <f t="shared" ref="AQ318:AQ323" si="238">IF(OR(VALUE($AJ318)=0,VALUE($AK318)=0), "0",IF(LEN(Z318)&gt;0,IF(MID(Z318,1,1)&lt;&gt;"-",Z318,IF(ABS(Z318)&gt;9,ABS(Z318)+2,11)),0)+IF(LEN(AA318)&gt;0,IF(MID(AA318,1,1)&lt;&gt;"-",AA318,IF(ABS(AA318)&gt;9,ABS(AA318)+2,11)),0)+IF(LEN(AB318)&gt;0,IF(MID(AB318,1,1)&lt;&gt;"-",AB318,IF(ABS(AB318)&gt;9,ABS(AB318)+2,11)),0)+IF(LEN(AC318)&gt;0,IF(MID(AC318,1,1)&lt;&gt;"-",AC318,IF(ABS(AC318)&gt;9,ABS(AC318)+2,11)),0)+IF(LEN(AD318)&gt;0,IF(MID(AD318,1,1)&lt;&gt;"-",AD318,IF(ABS(AD318)&gt;9,ABS(AD318)+2,11)),0))</f>
        <v>0</v>
      </c>
      <c r="AR318" s="145">
        <f>AP318-AQ318</f>
        <v>0</v>
      </c>
      <c r="AS318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18" t="str">
        <f>IF($A318&gt;0,IF(VLOOKUP($A318,seznam!$A$2:$C$153,2)&gt;0,VLOOKUP($A318,seznam!$A$2:$C$153,2),"------"),"------")</f>
        <v>------</v>
      </c>
    </row>
    <row r="319" spans="1:46" ht="13.5" thickBot="1">
      <c r="A319" s="195"/>
      <c r="B319" s="197"/>
      <c r="C319" s="88" t="str">
        <f>IF(A318&gt;0,IF(VLOOKUP(A318,seznam!$A$2:$C$153,2)&gt;0,VLOOKUP(A318,seznam!$A$2:$C$153,2),"------"),"------")</f>
        <v>------</v>
      </c>
      <c r="D319" s="208"/>
      <c r="E319" s="208"/>
      <c r="F319" s="209"/>
      <c r="G319" s="203"/>
      <c r="H319" s="199"/>
      <c r="I319" s="201"/>
      <c r="J319" s="203"/>
      <c r="K319" s="199"/>
      <c r="L319" s="201"/>
      <c r="M319" s="203"/>
      <c r="N319" s="199"/>
      <c r="O319" s="211"/>
      <c r="P319" s="213"/>
      <c r="Q319" s="199"/>
      <c r="R319" s="201"/>
      <c r="S319" s="228"/>
      <c r="T319" s="229"/>
      <c r="V319" s="75">
        <v>2</v>
      </c>
      <c r="W319" s="5" t="str">
        <f>C321</f>
        <v>------</v>
      </c>
      <c r="X319" s="8" t="s">
        <v>10</v>
      </c>
      <c r="Y319" s="76" t="str">
        <f>C323</f>
        <v>------</v>
      </c>
      <c r="Z319" s="77"/>
      <c r="AA319" s="78"/>
      <c r="AB319" s="78"/>
      <c r="AC319" s="78"/>
      <c r="AD319" s="79"/>
      <c r="AE319" s="73" t="str">
        <f t="shared" si="235"/>
        <v>0</v>
      </c>
      <c r="AF319" s="13" t="s">
        <v>7</v>
      </c>
      <c r="AG319" s="12" t="str">
        <f t="shared" si="236"/>
        <v>0</v>
      </c>
      <c r="AJ319">
        <f>IF(ISBLANK(U320), A320,0)</f>
        <v>0</v>
      </c>
      <c r="AK319">
        <f>IF(ISBLANK(U322), A322,0)</f>
        <v>0</v>
      </c>
      <c r="AO319" s="194"/>
      <c r="AP319" s="100" t="str">
        <f t="shared" si="237"/>
        <v>0</v>
      </c>
      <c r="AQ319" s="99" t="str">
        <f t="shared" si="238"/>
        <v>0</v>
      </c>
      <c r="AR319" s="145">
        <f t="shared" ref="AR319:AR323" si="239">AP319-AQ319</f>
        <v>0</v>
      </c>
    </row>
    <row r="320" spans="1:46" ht="13.5" thickBot="1">
      <c r="A320" s="195"/>
      <c r="B320" s="196">
        <v>2</v>
      </c>
      <c r="C320" s="67" t="str">
        <f>IF(A320&gt;0,IF(VLOOKUP(A320,seznam!$A$2:$C$153,3)&gt;0,VLOOKUP(A320,seznam!$A$2:$C$153,3),"------"),"------")</f>
        <v>------</v>
      </c>
      <c r="D320" s="198" t="str">
        <f>I318</f>
        <v>0</v>
      </c>
      <c r="E320" s="198" t="str">
        <f>H318</f>
        <v>:</v>
      </c>
      <c r="F320" s="200" t="str">
        <f>G318</f>
        <v>0</v>
      </c>
      <c r="G320" s="204"/>
      <c r="H320" s="205"/>
      <c r="I320" s="206"/>
      <c r="J320" s="202" t="str">
        <f>AE319</f>
        <v>0</v>
      </c>
      <c r="K320" s="198" t="str">
        <f>AF319</f>
        <v>:</v>
      </c>
      <c r="L320" s="200" t="str">
        <f>AG319</f>
        <v>0</v>
      </c>
      <c r="M320" s="202" t="str">
        <f>AE322</f>
        <v>0</v>
      </c>
      <c r="N320" s="198" t="str">
        <f>AF322</f>
        <v>:</v>
      </c>
      <c r="O320" s="210" t="str">
        <f>AG322</f>
        <v>0</v>
      </c>
      <c r="P320" s="212">
        <f>D320+J320+M320</f>
        <v>0</v>
      </c>
      <c r="Q320" s="198" t="s">
        <v>7</v>
      </c>
      <c r="R320" s="200">
        <f>F320+L320+O320</f>
        <v>0</v>
      </c>
      <c r="S320" s="224">
        <f>IF(D320&gt;F320,2,IF(AND(D320&lt;F320,E320=":"),1,0))+IF(J320&gt;L320,2,IF(AND(J320&lt;L320,K320=":"),1,0))+IF(M320&gt;O320,2,IF(AND(M320&lt;O320,N320=":"),1,0))</f>
        <v>0</v>
      </c>
      <c r="T320" s="226"/>
      <c r="V320" s="75">
        <v>3</v>
      </c>
      <c r="W320" s="5" t="str">
        <f>C325</f>
        <v>------</v>
      </c>
      <c r="X320" s="9" t="s">
        <v>10</v>
      </c>
      <c r="Y320" s="76" t="str">
        <f>C323</f>
        <v>------</v>
      </c>
      <c r="Z320" s="77"/>
      <c r="AA320" s="78"/>
      <c r="AB320" s="78"/>
      <c r="AC320" s="78"/>
      <c r="AD320" s="79"/>
      <c r="AE320" s="73" t="str">
        <f t="shared" si="235"/>
        <v>0</v>
      </c>
      <c r="AF320" s="13" t="s">
        <v>7</v>
      </c>
      <c r="AG320" s="12" t="str">
        <f t="shared" si="236"/>
        <v>0</v>
      </c>
      <c r="AJ320">
        <f>IF(ISBLANK(U324), A324,0)</f>
        <v>0</v>
      </c>
      <c r="AK320">
        <f>IF(ISBLANK(U322), A322,0)</f>
        <v>0</v>
      </c>
      <c r="AM320">
        <f>A320</f>
        <v>0</v>
      </c>
      <c r="AN320" t="str">
        <f>IF(ISBLANK(  T320),"",T320)</f>
        <v/>
      </c>
      <c r="AO320" s="194"/>
      <c r="AP320" s="100" t="str">
        <f t="shared" si="237"/>
        <v>0</v>
      </c>
      <c r="AQ320" s="99" t="str">
        <f t="shared" si="238"/>
        <v>0</v>
      </c>
      <c r="AR320" s="145">
        <f t="shared" si="239"/>
        <v>0</v>
      </c>
      <c r="AS320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0" t="str">
        <f>IF($A320&gt;0,IF(VLOOKUP($A320,seznam!$A$2:$C$153,2)&gt;0,VLOOKUP($A320,seznam!$A$2:$C$153,2),"------"),"------")</f>
        <v>------</v>
      </c>
    </row>
    <row r="321" spans="1:46" ht="13.5" thickBot="1">
      <c r="A321" s="195"/>
      <c r="B321" s="197"/>
      <c r="C321" s="88" t="str">
        <f>IF(A320&gt;0,IF(VLOOKUP(A320,seznam!$A$2:$C$153,2)&gt;0,VLOOKUP(A320,seznam!$A$2:$C$153,2),"------"),"------")</f>
        <v>------</v>
      </c>
      <c r="D321" s="199"/>
      <c r="E321" s="199"/>
      <c r="F321" s="201"/>
      <c r="G321" s="207"/>
      <c r="H321" s="208"/>
      <c r="I321" s="209"/>
      <c r="J321" s="203"/>
      <c r="K321" s="199"/>
      <c r="L321" s="201"/>
      <c r="M321" s="203"/>
      <c r="N321" s="199"/>
      <c r="O321" s="211"/>
      <c r="P321" s="232"/>
      <c r="Q321" s="233"/>
      <c r="R321" s="234"/>
      <c r="S321" s="228"/>
      <c r="T321" s="229"/>
      <c r="V321" s="75">
        <v>4</v>
      </c>
      <c r="W321" s="5" t="str">
        <f>C319</f>
        <v>------</v>
      </c>
      <c r="X321" s="8" t="s">
        <v>10</v>
      </c>
      <c r="Y321" s="76" t="str">
        <f>C321</f>
        <v>------</v>
      </c>
      <c r="Z321" s="77"/>
      <c r="AA321" s="78"/>
      <c r="AB321" s="78"/>
      <c r="AC321" s="78"/>
      <c r="AD321" s="79"/>
      <c r="AE321" s="73" t="str">
        <f t="shared" si="235"/>
        <v>0</v>
      </c>
      <c r="AF321" s="13" t="s">
        <v>7</v>
      </c>
      <c r="AG321" s="12" t="str">
        <f t="shared" si="236"/>
        <v>0</v>
      </c>
      <c r="AJ321">
        <f>IF(ISBLANK(U318), A318,0)</f>
        <v>0</v>
      </c>
      <c r="AK321">
        <f>IF(ISBLANK(U320), A320,0)</f>
        <v>0</v>
      </c>
      <c r="AO321" s="194"/>
      <c r="AP321" s="100" t="str">
        <f t="shared" si="237"/>
        <v>0</v>
      </c>
      <c r="AQ321" s="99" t="str">
        <f t="shared" si="238"/>
        <v>0</v>
      </c>
      <c r="AR321" s="145">
        <f t="shared" si="239"/>
        <v>0</v>
      </c>
    </row>
    <row r="322" spans="1:46" ht="13.5" thickBot="1">
      <c r="A322" s="195"/>
      <c r="B322" s="196">
        <v>3</v>
      </c>
      <c r="C322" s="67" t="str">
        <f>IF(A322&gt;0,IF(VLOOKUP(A322,seznam!$A$2:$C$153,3)&gt;0,VLOOKUP(A322,seznam!$A$2:$C$153,3),"------"),"------")</f>
        <v>------</v>
      </c>
      <c r="D322" s="198" t="str">
        <f>L318</f>
        <v>0</v>
      </c>
      <c r="E322" s="198" t="str">
        <f>K318</f>
        <v>:</v>
      </c>
      <c r="F322" s="200" t="str">
        <f>J318</f>
        <v>0</v>
      </c>
      <c r="G322" s="202" t="str">
        <f>L320</f>
        <v>0</v>
      </c>
      <c r="H322" s="198" t="str">
        <f>K320</f>
        <v>:</v>
      </c>
      <c r="I322" s="200" t="str">
        <f>J320</f>
        <v>0</v>
      </c>
      <c r="J322" s="204"/>
      <c r="K322" s="205"/>
      <c r="L322" s="206"/>
      <c r="M322" s="202" t="str">
        <f>AG320</f>
        <v>0</v>
      </c>
      <c r="N322" s="198" t="str">
        <f>AF320</f>
        <v>:</v>
      </c>
      <c r="O322" s="210" t="str">
        <f>AE320</f>
        <v>0</v>
      </c>
      <c r="P322" s="212">
        <f>D322+G322+M322</f>
        <v>0</v>
      </c>
      <c r="Q322" s="198" t="s">
        <v>7</v>
      </c>
      <c r="R322" s="200">
        <f>F322+I322+O322</f>
        <v>0</v>
      </c>
      <c r="S322" s="224">
        <f>IF(D322&gt;F322,2,IF(AND(D322&lt;F322,E322=":"),1,0))+IF(G322&gt;I322,2,IF(AND(G322&lt;I322,H322=":"),1,0))+IF(M322&gt;O322,2,IF(AND(M322&lt;O322,N322=":"),1,0))</f>
        <v>0</v>
      </c>
      <c r="T322" s="226"/>
      <c r="V322" s="75">
        <v>5</v>
      </c>
      <c r="W322" s="5" t="str">
        <f>C321</f>
        <v>------</v>
      </c>
      <c r="X322" s="8" t="s">
        <v>10</v>
      </c>
      <c r="Y322" s="76" t="str">
        <f>C325</f>
        <v>------</v>
      </c>
      <c r="Z322" s="77"/>
      <c r="AA322" s="78"/>
      <c r="AB322" s="78"/>
      <c r="AC322" s="78"/>
      <c r="AD322" s="79"/>
      <c r="AE322" s="73" t="str">
        <f t="shared" si="235"/>
        <v>0</v>
      </c>
      <c r="AF322" s="13" t="s">
        <v>7</v>
      </c>
      <c r="AG322" s="12" t="str">
        <f t="shared" si="236"/>
        <v>0</v>
      </c>
      <c r="AJ322">
        <f>IF(ISBLANK(U320), A320,0)</f>
        <v>0</v>
      </c>
      <c r="AK322">
        <f>IF(ISBLANK(U324), A324,0)</f>
        <v>0</v>
      </c>
      <c r="AM322">
        <f>A322</f>
        <v>0</v>
      </c>
      <c r="AN322" t="str">
        <f>IF(ISBLANK(  T322),"",T322)</f>
        <v/>
      </c>
      <c r="AO322" s="194"/>
      <c r="AP322" s="100" t="str">
        <f t="shared" si="237"/>
        <v>0</v>
      </c>
      <c r="AQ322" s="99" t="str">
        <f t="shared" si="238"/>
        <v>0</v>
      </c>
      <c r="AR322" s="145">
        <f t="shared" si="239"/>
        <v>0</v>
      </c>
      <c r="AS322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2" t="str">
        <f>IF($A322&gt;0,IF(VLOOKUP($A322,seznam!$A$2:$C$153,2)&gt;0,VLOOKUP($A322,seznam!$A$2:$C$153,2),"------"),"------")</f>
        <v>------</v>
      </c>
    </row>
    <row r="323" spans="1:46" ht="13.5" thickBot="1">
      <c r="A323" s="195"/>
      <c r="B323" s="197"/>
      <c r="C323" s="88" t="str">
        <f>IF(A322&gt;0,IF(VLOOKUP(A322,seznam!$A$2:$C$153,2)&gt;0,VLOOKUP(A322,seznam!$A$2:$C$153,2),"------"),"------")</f>
        <v>------</v>
      </c>
      <c r="D323" s="199"/>
      <c r="E323" s="199"/>
      <c r="F323" s="201"/>
      <c r="G323" s="203"/>
      <c r="H323" s="199"/>
      <c r="I323" s="201"/>
      <c r="J323" s="207"/>
      <c r="K323" s="208"/>
      <c r="L323" s="209"/>
      <c r="M323" s="203"/>
      <c r="N323" s="199"/>
      <c r="O323" s="211"/>
      <c r="P323" s="213"/>
      <c r="Q323" s="199"/>
      <c r="R323" s="201"/>
      <c r="S323" s="228"/>
      <c r="T323" s="229"/>
      <c r="V323" s="81">
        <v>6</v>
      </c>
      <c r="W323" s="6" t="str">
        <f>C323</f>
        <v>------</v>
      </c>
      <c r="X323" s="10" t="s">
        <v>10</v>
      </c>
      <c r="Y323" s="82" t="str">
        <f>C319</f>
        <v>------</v>
      </c>
      <c r="Z323" s="83"/>
      <c r="AA323" s="84"/>
      <c r="AB323" s="84"/>
      <c r="AC323" s="84"/>
      <c r="AD323" s="85"/>
      <c r="AE323" s="125" t="str">
        <f t="shared" si="235"/>
        <v>0</v>
      </c>
      <c r="AF323" s="15" t="s">
        <v>7</v>
      </c>
      <c r="AG323" s="66" t="str">
        <f t="shared" si="236"/>
        <v>0</v>
      </c>
      <c r="AJ323">
        <f>IF(ISBLANK(U322), A322,0)</f>
        <v>0</v>
      </c>
      <c r="AK323">
        <f>IF(ISBLANK(U318), A318,0)</f>
        <v>0</v>
      </c>
      <c r="AO323" s="194"/>
      <c r="AP323" s="100" t="str">
        <f t="shared" si="237"/>
        <v>0</v>
      </c>
      <c r="AQ323" s="99" t="str">
        <f t="shared" si="238"/>
        <v>0</v>
      </c>
      <c r="AR323" s="145">
        <f t="shared" si="239"/>
        <v>0</v>
      </c>
    </row>
    <row r="324" spans="1:46">
      <c r="A324" s="195"/>
      <c r="B324" s="196">
        <v>4</v>
      </c>
      <c r="C324" s="67" t="str">
        <f>IF(A324&gt;0,IF(VLOOKUP(A324,seznam!$A$2:$C$153,3)&gt;0,VLOOKUP(A324,seznam!$A$2:$C$153,3),"------"),"------")</f>
        <v>------</v>
      </c>
      <c r="D324" s="198" t="str">
        <f>O318</f>
        <v>0</v>
      </c>
      <c r="E324" s="198" t="str">
        <f>N318</f>
        <v>:</v>
      </c>
      <c r="F324" s="200" t="str">
        <f>M318</f>
        <v>0</v>
      </c>
      <c r="G324" s="202" t="str">
        <f>O320</f>
        <v>0</v>
      </c>
      <c r="H324" s="198" t="str">
        <f>N320</f>
        <v>:</v>
      </c>
      <c r="I324" s="200" t="str">
        <f>M320</f>
        <v>0</v>
      </c>
      <c r="J324" s="202" t="str">
        <f>O322</f>
        <v>0</v>
      </c>
      <c r="K324" s="198" t="str">
        <f>N322</f>
        <v>:</v>
      </c>
      <c r="L324" s="200" t="str">
        <f>M322</f>
        <v>0</v>
      </c>
      <c r="M324" s="204"/>
      <c r="N324" s="205"/>
      <c r="O324" s="219"/>
      <c r="P324" s="212">
        <f>D324+G324+J324</f>
        <v>0</v>
      </c>
      <c r="Q324" s="198" t="s">
        <v>7</v>
      </c>
      <c r="R324" s="200">
        <f>F324+I324+L324</f>
        <v>0</v>
      </c>
      <c r="S324" s="224">
        <f>IF(D324&gt;F324,2,IF(AND(D324&lt;F324,E324=":"),1,0))+IF(G324&gt;I324,2,IF(AND(G324&lt;I324,H324=":"),1,0))+IF(J324&gt;L324,2,IF(AND(J324&lt;L324,K324=":"),1,0))</f>
        <v>0</v>
      </c>
      <c r="T324" s="226"/>
      <c r="AM324">
        <f>A324</f>
        <v>0</v>
      </c>
      <c r="AN324" t="str">
        <f>IF(ISBLANK(  T324),"",T324)</f>
        <v/>
      </c>
      <c r="AO324" s="194"/>
      <c r="AP324" s="97"/>
      <c r="AR324" s="145"/>
      <c r="AS324" s="126">
        <f ca="1">IF($AJ318=INDIRECT(ADDRESS(ROW(),1)),$AR318,0)+IF($AJ319=INDIRECT(ADDRESS(ROW(),1)),$AR319,0)+IF($AJ320=INDIRECT(ADDRESS(ROW(),1)),$AR320,0)+IF($AJ321=INDIRECT(ADDRESS(ROW(),1)),$AR321,0)+IF($AJ322=INDIRECT(ADDRESS(ROW(),1)),$AR322,0)+IF($AJ323=INDIRECT(ADDRESS(ROW(),1)),$AR323,0)+IF($AK318=INDIRECT(ADDRESS(ROW(),1)),-$AR318,0)+IF($AK319=INDIRECT(ADDRESS(ROW(),1)),-$AR319,0)+IF($AK320=INDIRECT(ADDRESS(ROW(),1)),-$AR320,0)+IF($AK321=INDIRECT(ADDRESS(ROW(),1)),-$AR321,0)+IF($AK322=INDIRECT(ADDRESS(ROW(),1)),-$AR322,0)+IF($AK323=INDIRECT(ADDRESS(ROW(),1)),-$AR323,0)</f>
        <v>0</v>
      </c>
      <c r="AT324" t="str">
        <f>IF($A324&gt;0,IF(VLOOKUP($A324,seznam!$A$2:$C$153,2)&gt;0,VLOOKUP($A324,seznam!$A$2:$C$153,2),"------"),"------")</f>
        <v>------</v>
      </c>
    </row>
    <row r="325" spans="1:46" ht="13.5" thickBot="1">
      <c r="A325" s="214"/>
      <c r="B325" s="215"/>
      <c r="C325" s="88" t="str">
        <f>IF(A324&gt;0,IF(VLOOKUP(A324,seznam!$A$2:$C$153,2)&gt;0,VLOOKUP(A324,seznam!$A$2:$C$153,2),"------"),"------")</f>
        <v>------</v>
      </c>
      <c r="D325" s="216"/>
      <c r="E325" s="216"/>
      <c r="F325" s="217"/>
      <c r="G325" s="218"/>
      <c r="H325" s="216"/>
      <c r="I325" s="217"/>
      <c r="J325" s="218"/>
      <c r="K325" s="216"/>
      <c r="L325" s="217"/>
      <c r="M325" s="220"/>
      <c r="N325" s="221"/>
      <c r="O325" s="222"/>
      <c r="P325" s="223"/>
      <c r="Q325" s="216"/>
      <c r="R325" s="217"/>
      <c r="S325" s="225"/>
      <c r="T325" s="227"/>
      <c r="AO325" s="194"/>
      <c r="AP325" s="97"/>
      <c r="AR325" s="145"/>
    </row>
    <row r="326" spans="1:46" ht="13.5" thickBot="1">
      <c r="T326" s="104"/>
      <c r="AO326" s="133"/>
      <c r="AR326" s="145"/>
    </row>
    <row r="327" spans="1:46" ht="13.5" thickBot="1">
      <c r="A327" s="91" t="s">
        <v>2</v>
      </c>
      <c r="B327" s="235" t="s">
        <v>62</v>
      </c>
      <c r="C327" s="236"/>
      <c r="D327" s="237">
        <v>1</v>
      </c>
      <c r="E327" s="238"/>
      <c r="F327" s="239"/>
      <c r="G327" s="240">
        <v>2</v>
      </c>
      <c r="H327" s="238"/>
      <c r="I327" s="239"/>
      <c r="J327" s="240">
        <v>3</v>
      </c>
      <c r="K327" s="238"/>
      <c r="L327" s="239"/>
      <c r="M327" s="240">
        <v>4</v>
      </c>
      <c r="N327" s="238"/>
      <c r="O327" s="241"/>
      <c r="P327" s="237" t="s">
        <v>4</v>
      </c>
      <c r="Q327" s="242"/>
      <c r="R327" s="243"/>
      <c r="S327" s="101" t="s">
        <v>5</v>
      </c>
      <c r="T327" s="105" t="s">
        <v>6</v>
      </c>
      <c r="AO327" s="134" t="s">
        <v>6</v>
      </c>
      <c r="AR327" s="145"/>
    </row>
    <row r="328" spans="1:46" ht="13.5" thickBot="1">
      <c r="A328" s="244"/>
      <c r="B328" s="245">
        <v>1</v>
      </c>
      <c r="C328" s="67" t="str">
        <f>IF(A328&gt;0,IF(VLOOKUP(A328,seznam!$A$2:$C$153,3)&gt;0,VLOOKUP(A328,seznam!$A$2:$C$153,3),"------"),"------")</f>
        <v>------</v>
      </c>
      <c r="D328" s="246"/>
      <c r="E328" s="247"/>
      <c r="F328" s="248"/>
      <c r="G328" s="249" t="str">
        <f>AE331</f>
        <v>0</v>
      </c>
      <c r="H328" s="250" t="str">
        <f>AF331</f>
        <v>:</v>
      </c>
      <c r="I328" s="251" t="str">
        <f>AG331</f>
        <v>0</v>
      </c>
      <c r="J328" s="249" t="str">
        <f>AG333</f>
        <v>0</v>
      </c>
      <c r="K328" s="250" t="str">
        <f>AF333</f>
        <v>:</v>
      </c>
      <c r="L328" s="251" t="str">
        <f>AE333</f>
        <v>0</v>
      </c>
      <c r="M328" s="249" t="str">
        <f>AE328</f>
        <v>0</v>
      </c>
      <c r="N328" s="250" t="str">
        <f>AF328</f>
        <v>:</v>
      </c>
      <c r="O328" s="252" t="str">
        <f>AG328</f>
        <v>0</v>
      </c>
      <c r="P328" s="253">
        <f>G328+J328+M328</f>
        <v>0</v>
      </c>
      <c r="Q328" s="250" t="s">
        <v>7</v>
      </c>
      <c r="R328" s="251">
        <f>I328+L328+O328</f>
        <v>0</v>
      </c>
      <c r="S328" s="230">
        <f>IF(G328&gt;I328,2,IF(AND(G328&lt;I328,H328=":"),1,0))+IF(J328&gt;L328,2,IF(AND(J328&lt;L328,K328=":"),1,0))+IF(M328&gt;O328,2,IF(AND(M328&lt;O328,N328=":"),1,0))</f>
        <v>0</v>
      </c>
      <c r="T328" s="231"/>
      <c r="V328" s="68">
        <v>1</v>
      </c>
      <c r="W328" s="4" t="str">
        <f>C329</f>
        <v>------</v>
      </c>
      <c r="X328" s="7" t="s">
        <v>10</v>
      </c>
      <c r="Y328" s="69" t="str">
        <f>C335</f>
        <v>------</v>
      </c>
      <c r="Z328" s="70"/>
      <c r="AA328" s="71"/>
      <c r="AB328" s="71"/>
      <c r="AC328" s="71"/>
      <c r="AD328" s="72"/>
      <c r="AE328" s="73" t="str">
        <f t="shared" ref="AE328:AE333" si="240">IF(OR(VALUE($AJ328)=0,VALUE($AK328)=0), "0",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)</f>
        <v>0</v>
      </c>
      <c r="AF328" s="11" t="s">
        <v>7</v>
      </c>
      <c r="AG328" s="12" t="str">
        <f t="shared" ref="AG328:AG333" si="241">IF(OR(VALUE($AJ328)=0,VALUE($AK328)=0), "0",IF(AND(LEN(Z328)&gt;0,MID(Z328,1,1)="-"),"1","0")+IF(AND(LEN(AA328)&gt;0,MID(AA328,1,1)="-"),"1","0")+IF(AND(LEN(AB328)&gt;0,MID(AB328,1,1)="-"),"1","0")+IF(AND(LEN(AC328)&gt;0,MID(AC328,1,1)="-"),"1","0")+IF(AND(LEN(AD328)&gt;0,MID(AD328,1,1)="-"),"1","0"))</f>
        <v>0</v>
      </c>
      <c r="AJ328">
        <f>IF(ISBLANK(U328), A328,0)</f>
        <v>0</v>
      </c>
      <c r="AK328">
        <f>IF(ISBLANK(U334), A334,0)</f>
        <v>0</v>
      </c>
      <c r="AM328">
        <f>A328</f>
        <v>0</v>
      </c>
      <c r="AN328" t="str">
        <f>IF(ISBLANK(  T328),"",T328)</f>
        <v/>
      </c>
      <c r="AO328" s="194"/>
      <c r="AP328" s="100" t="str">
        <f t="shared" ref="AP328:AP333" si="242">IF(OR(VALUE($AJ328)=0,VALUE($AK328)=0), "0",IF(LEN(Z328)&gt;0,IF(MID(Z328,1,1)&lt;&gt;"-",IF(ABS(Z328)&gt;9,ABS(Z328)+2,11),ABS(Z328)),0)+IF(LEN(AA328)&gt;0,IF(MID(AA328,1,1)&lt;&gt;"-",IF(ABS(AA328)&gt;9,ABS(AA328)+2,11),ABS(AA328)),0)+IF(LEN(AB328)&gt;0,IF(MID(AB328,1,1)&lt;&gt;"-",IF(ABS(AB328)&gt;9,ABS(AB328)+2,11),ABS(AB328)),0)+IF(LEN(AC328)&gt;0,IF(MID(AC328,1,1)&lt;&gt;"-",IF(ABS(AC328)&gt;9,ABS(AC328)+2,11),ABS(AC328)),0)+IF(LEN(AD328)&gt;0,IF(MID(AD328,1,1)&lt;&gt;"-",IF(ABS(AD328)&gt;9,ABS(AD328)+2,11),ABS(AD328)),0))</f>
        <v>0</v>
      </c>
      <c r="AQ328" s="99" t="str">
        <f t="shared" ref="AQ328:AQ333" si="243">IF(OR(VALUE($AJ328)=0,VALUE($AK328)=0), "0",IF(LEN(Z328)&gt;0,IF(MID(Z328,1,1)&lt;&gt;"-",Z328,IF(ABS(Z328)&gt;9,ABS(Z328)+2,11)),0)+IF(LEN(AA328)&gt;0,IF(MID(AA328,1,1)&lt;&gt;"-",AA328,IF(ABS(AA328)&gt;9,ABS(AA328)+2,11)),0)+IF(LEN(AB328)&gt;0,IF(MID(AB328,1,1)&lt;&gt;"-",AB328,IF(ABS(AB328)&gt;9,ABS(AB328)+2,11)),0)+IF(LEN(AC328)&gt;0,IF(MID(AC328,1,1)&lt;&gt;"-",AC328,IF(ABS(AC328)&gt;9,ABS(AC328)+2,11)),0)+IF(LEN(AD328)&gt;0,IF(MID(AD328,1,1)&lt;&gt;"-",AD328,IF(ABS(AD328)&gt;9,ABS(AD328)+2,11)),0))</f>
        <v>0</v>
      </c>
      <c r="AR328" s="145">
        <f>AP328-AQ328</f>
        <v>0</v>
      </c>
      <c r="AS328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28" t="str">
        <f>IF($A328&gt;0,IF(VLOOKUP($A328,seznam!$A$2:$C$153,2)&gt;0,VLOOKUP($A328,seznam!$A$2:$C$153,2),"------"),"------")</f>
        <v>------</v>
      </c>
    </row>
    <row r="329" spans="1:46" ht="13.5" thickBot="1">
      <c r="A329" s="195"/>
      <c r="B329" s="197"/>
      <c r="C329" s="88" t="str">
        <f>IF(A328&gt;0,IF(VLOOKUP(A328,seznam!$A$2:$C$153,2)&gt;0,VLOOKUP(A328,seznam!$A$2:$C$153,2),"------"),"------")</f>
        <v>------</v>
      </c>
      <c r="D329" s="208"/>
      <c r="E329" s="208"/>
      <c r="F329" s="209"/>
      <c r="G329" s="203"/>
      <c r="H329" s="199"/>
      <c r="I329" s="201"/>
      <c r="J329" s="203"/>
      <c r="K329" s="199"/>
      <c r="L329" s="201"/>
      <c r="M329" s="203"/>
      <c r="N329" s="199"/>
      <c r="O329" s="211"/>
      <c r="P329" s="213"/>
      <c r="Q329" s="199"/>
      <c r="R329" s="201"/>
      <c r="S329" s="228"/>
      <c r="T329" s="229"/>
      <c r="V329" s="75">
        <v>2</v>
      </c>
      <c r="W329" s="5" t="str">
        <f>C331</f>
        <v>------</v>
      </c>
      <c r="X329" s="8" t="s">
        <v>10</v>
      </c>
      <c r="Y329" s="76" t="str">
        <f>C333</f>
        <v>------</v>
      </c>
      <c r="Z329" s="77"/>
      <c r="AA329" s="78"/>
      <c r="AB329" s="78"/>
      <c r="AC329" s="78"/>
      <c r="AD329" s="79"/>
      <c r="AE329" s="73" t="str">
        <f t="shared" si="240"/>
        <v>0</v>
      </c>
      <c r="AF329" s="13" t="s">
        <v>7</v>
      </c>
      <c r="AG329" s="12" t="str">
        <f t="shared" si="241"/>
        <v>0</v>
      </c>
      <c r="AJ329">
        <f>IF(ISBLANK(U330), A330,0)</f>
        <v>0</v>
      </c>
      <c r="AK329">
        <f>IF(ISBLANK(U332), A332,0)</f>
        <v>0</v>
      </c>
      <c r="AO329" s="194"/>
      <c r="AP329" s="100" t="str">
        <f t="shared" si="242"/>
        <v>0</v>
      </c>
      <c r="AQ329" s="99" t="str">
        <f t="shared" si="243"/>
        <v>0</v>
      </c>
      <c r="AR329" s="145">
        <f t="shared" ref="AR329:AR333" si="244">AP329-AQ329</f>
        <v>0</v>
      </c>
    </row>
    <row r="330" spans="1:46" ht="13.5" thickBot="1">
      <c r="A330" s="195"/>
      <c r="B330" s="196">
        <v>2</v>
      </c>
      <c r="C330" s="67" t="str">
        <f>IF(A330&gt;0,IF(VLOOKUP(A330,seznam!$A$2:$C$153,3)&gt;0,VLOOKUP(A330,seznam!$A$2:$C$153,3),"------"),"------")</f>
        <v>------</v>
      </c>
      <c r="D330" s="198" t="str">
        <f>I328</f>
        <v>0</v>
      </c>
      <c r="E330" s="198" t="str">
        <f>H328</f>
        <v>:</v>
      </c>
      <c r="F330" s="200" t="str">
        <f>G328</f>
        <v>0</v>
      </c>
      <c r="G330" s="204"/>
      <c r="H330" s="205"/>
      <c r="I330" s="206"/>
      <c r="J330" s="202" t="str">
        <f>AE329</f>
        <v>0</v>
      </c>
      <c r="K330" s="198" t="str">
        <f>AF329</f>
        <v>:</v>
      </c>
      <c r="L330" s="200" t="str">
        <f>AG329</f>
        <v>0</v>
      </c>
      <c r="M330" s="202" t="str">
        <f>AE332</f>
        <v>0</v>
      </c>
      <c r="N330" s="198" t="str">
        <f>AF332</f>
        <v>:</v>
      </c>
      <c r="O330" s="210" t="str">
        <f>AG332</f>
        <v>0</v>
      </c>
      <c r="P330" s="212">
        <f>D330+J330+M330</f>
        <v>0</v>
      </c>
      <c r="Q330" s="198" t="s">
        <v>7</v>
      </c>
      <c r="R330" s="200">
        <f>F330+L330+O330</f>
        <v>0</v>
      </c>
      <c r="S330" s="224">
        <f>IF(D330&gt;F330,2,IF(AND(D330&lt;F330,E330=":"),1,0))+IF(J330&gt;L330,2,IF(AND(J330&lt;L330,K330=":"),1,0))+IF(M330&gt;O330,2,IF(AND(M330&lt;O330,N330=":"),1,0))</f>
        <v>0</v>
      </c>
      <c r="T330" s="226"/>
      <c r="V330" s="75">
        <v>3</v>
      </c>
      <c r="W330" s="5" t="str">
        <f>C335</f>
        <v>------</v>
      </c>
      <c r="X330" s="9" t="s">
        <v>10</v>
      </c>
      <c r="Y330" s="76" t="str">
        <f>C333</f>
        <v>------</v>
      </c>
      <c r="Z330" s="77"/>
      <c r="AA330" s="78"/>
      <c r="AB330" s="78"/>
      <c r="AC330" s="78"/>
      <c r="AD330" s="79"/>
      <c r="AE330" s="73" t="str">
        <f t="shared" si="240"/>
        <v>0</v>
      </c>
      <c r="AF330" s="13" t="s">
        <v>7</v>
      </c>
      <c r="AG330" s="12" t="str">
        <f t="shared" si="241"/>
        <v>0</v>
      </c>
      <c r="AJ330">
        <f>IF(ISBLANK(U334), A334,0)</f>
        <v>0</v>
      </c>
      <c r="AK330">
        <f>IF(ISBLANK(U332), A332,0)</f>
        <v>0</v>
      </c>
      <c r="AM330">
        <f>A330</f>
        <v>0</v>
      </c>
      <c r="AN330" t="str">
        <f>IF(ISBLANK(  T330),"",T330)</f>
        <v/>
      </c>
      <c r="AO330" s="194"/>
      <c r="AP330" s="100" t="str">
        <f t="shared" si="242"/>
        <v>0</v>
      </c>
      <c r="AQ330" s="99" t="str">
        <f t="shared" si="243"/>
        <v>0</v>
      </c>
      <c r="AR330" s="145">
        <f t="shared" si="244"/>
        <v>0</v>
      </c>
      <c r="AS330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0" t="str">
        <f>IF($A330&gt;0,IF(VLOOKUP($A330,seznam!$A$2:$C$153,2)&gt;0,VLOOKUP($A330,seznam!$A$2:$C$153,2),"------"),"------")</f>
        <v>------</v>
      </c>
    </row>
    <row r="331" spans="1:46" ht="13.5" thickBot="1">
      <c r="A331" s="195"/>
      <c r="B331" s="197"/>
      <c r="C331" s="88" t="str">
        <f>IF(A330&gt;0,IF(VLOOKUP(A330,seznam!$A$2:$C$153,2)&gt;0,VLOOKUP(A330,seznam!$A$2:$C$153,2),"------"),"------")</f>
        <v>------</v>
      </c>
      <c r="D331" s="199"/>
      <c r="E331" s="199"/>
      <c r="F331" s="201"/>
      <c r="G331" s="207"/>
      <c r="H331" s="208"/>
      <c r="I331" s="209"/>
      <c r="J331" s="203"/>
      <c r="K331" s="199"/>
      <c r="L331" s="201"/>
      <c r="M331" s="203"/>
      <c r="N331" s="199"/>
      <c r="O331" s="211"/>
      <c r="P331" s="232"/>
      <c r="Q331" s="233"/>
      <c r="R331" s="234"/>
      <c r="S331" s="228"/>
      <c r="T331" s="229"/>
      <c r="V331" s="75">
        <v>4</v>
      </c>
      <c r="W331" s="5" t="str">
        <f>C329</f>
        <v>------</v>
      </c>
      <c r="X331" s="8" t="s">
        <v>10</v>
      </c>
      <c r="Y331" s="76" t="str">
        <f>C331</f>
        <v>------</v>
      </c>
      <c r="Z331" s="77"/>
      <c r="AA331" s="78"/>
      <c r="AB331" s="78"/>
      <c r="AC331" s="78"/>
      <c r="AD331" s="79"/>
      <c r="AE331" s="73" t="str">
        <f t="shared" si="240"/>
        <v>0</v>
      </c>
      <c r="AF331" s="13" t="s">
        <v>7</v>
      </c>
      <c r="AG331" s="12" t="str">
        <f t="shared" si="241"/>
        <v>0</v>
      </c>
      <c r="AJ331">
        <f>IF(ISBLANK(U328), A328,0)</f>
        <v>0</v>
      </c>
      <c r="AK331">
        <f>IF(ISBLANK(U330), A330,0)</f>
        <v>0</v>
      </c>
      <c r="AO331" s="194"/>
      <c r="AP331" s="100" t="str">
        <f t="shared" si="242"/>
        <v>0</v>
      </c>
      <c r="AQ331" s="99" t="str">
        <f t="shared" si="243"/>
        <v>0</v>
      </c>
      <c r="AR331" s="145">
        <f t="shared" si="244"/>
        <v>0</v>
      </c>
    </row>
    <row r="332" spans="1:46" ht="13.5" thickBot="1">
      <c r="A332" s="195"/>
      <c r="B332" s="196">
        <v>3</v>
      </c>
      <c r="C332" s="67" t="str">
        <f>IF(A332&gt;0,IF(VLOOKUP(A332,seznam!$A$2:$C$153,3)&gt;0,VLOOKUP(A332,seznam!$A$2:$C$153,3),"------"),"------")</f>
        <v>------</v>
      </c>
      <c r="D332" s="198" t="str">
        <f>L328</f>
        <v>0</v>
      </c>
      <c r="E332" s="198" t="str">
        <f>K328</f>
        <v>:</v>
      </c>
      <c r="F332" s="200" t="str">
        <f>J328</f>
        <v>0</v>
      </c>
      <c r="G332" s="202" t="str">
        <f>L330</f>
        <v>0</v>
      </c>
      <c r="H332" s="198" t="str">
        <f>K330</f>
        <v>:</v>
      </c>
      <c r="I332" s="200" t="str">
        <f>J330</f>
        <v>0</v>
      </c>
      <c r="J332" s="204"/>
      <c r="K332" s="205"/>
      <c r="L332" s="206"/>
      <c r="M332" s="202" t="str">
        <f>AG330</f>
        <v>0</v>
      </c>
      <c r="N332" s="198" t="str">
        <f>AF330</f>
        <v>:</v>
      </c>
      <c r="O332" s="210" t="str">
        <f>AE330</f>
        <v>0</v>
      </c>
      <c r="P332" s="212">
        <f>D332+G332+M332</f>
        <v>0</v>
      </c>
      <c r="Q332" s="198" t="s">
        <v>7</v>
      </c>
      <c r="R332" s="200">
        <f>F332+I332+O332</f>
        <v>0</v>
      </c>
      <c r="S332" s="224">
        <f>IF(D332&gt;F332,2,IF(AND(D332&lt;F332,E332=":"),1,0))+IF(G332&gt;I332,2,IF(AND(G332&lt;I332,H332=":"),1,0))+IF(M332&gt;O332,2,IF(AND(M332&lt;O332,N332=":"),1,0))</f>
        <v>0</v>
      </c>
      <c r="T332" s="226"/>
      <c r="V332" s="75">
        <v>5</v>
      </c>
      <c r="W332" s="5" t="str">
        <f>C331</f>
        <v>------</v>
      </c>
      <c r="X332" s="8" t="s">
        <v>10</v>
      </c>
      <c r="Y332" s="76" t="str">
        <f>C335</f>
        <v>------</v>
      </c>
      <c r="Z332" s="77"/>
      <c r="AA332" s="78"/>
      <c r="AB332" s="78"/>
      <c r="AC332" s="78"/>
      <c r="AD332" s="79"/>
      <c r="AE332" s="73" t="str">
        <f t="shared" si="240"/>
        <v>0</v>
      </c>
      <c r="AF332" s="13" t="s">
        <v>7</v>
      </c>
      <c r="AG332" s="12" t="str">
        <f t="shared" si="241"/>
        <v>0</v>
      </c>
      <c r="AJ332">
        <f>IF(ISBLANK(U330), A330,0)</f>
        <v>0</v>
      </c>
      <c r="AK332">
        <f>IF(ISBLANK(U334), A334,0)</f>
        <v>0</v>
      </c>
      <c r="AM332">
        <f>A332</f>
        <v>0</v>
      </c>
      <c r="AN332" t="str">
        <f>IF(ISBLANK(  T332),"",T332)</f>
        <v/>
      </c>
      <c r="AO332" s="194"/>
      <c r="AP332" s="100" t="str">
        <f t="shared" si="242"/>
        <v>0</v>
      </c>
      <c r="AQ332" s="99" t="str">
        <f t="shared" si="243"/>
        <v>0</v>
      </c>
      <c r="AR332" s="145">
        <f t="shared" si="244"/>
        <v>0</v>
      </c>
      <c r="AS332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2" t="str">
        <f>IF($A332&gt;0,IF(VLOOKUP($A332,seznam!$A$2:$C$153,2)&gt;0,VLOOKUP($A332,seznam!$A$2:$C$153,2),"------"),"------")</f>
        <v>------</v>
      </c>
    </row>
    <row r="333" spans="1:46" ht="13.5" thickBot="1">
      <c r="A333" s="195"/>
      <c r="B333" s="197"/>
      <c r="C333" s="88" t="str">
        <f>IF(A332&gt;0,IF(VLOOKUP(A332,seznam!$A$2:$C$153,2)&gt;0,VLOOKUP(A332,seznam!$A$2:$C$153,2),"------"),"------")</f>
        <v>------</v>
      </c>
      <c r="D333" s="199"/>
      <c r="E333" s="199"/>
      <c r="F333" s="201"/>
      <c r="G333" s="203"/>
      <c r="H333" s="199"/>
      <c r="I333" s="201"/>
      <c r="J333" s="207"/>
      <c r="K333" s="208"/>
      <c r="L333" s="209"/>
      <c r="M333" s="203"/>
      <c r="N333" s="199"/>
      <c r="O333" s="211"/>
      <c r="P333" s="213"/>
      <c r="Q333" s="199"/>
      <c r="R333" s="201"/>
      <c r="S333" s="228"/>
      <c r="T333" s="229"/>
      <c r="V333" s="81">
        <v>6</v>
      </c>
      <c r="W333" s="6" t="str">
        <f>C333</f>
        <v>------</v>
      </c>
      <c r="X333" s="10" t="s">
        <v>10</v>
      </c>
      <c r="Y333" s="82" t="str">
        <f>C329</f>
        <v>------</v>
      </c>
      <c r="Z333" s="83"/>
      <c r="AA333" s="84"/>
      <c r="AB333" s="84"/>
      <c r="AC333" s="84"/>
      <c r="AD333" s="85"/>
      <c r="AE333" s="125" t="str">
        <f t="shared" si="240"/>
        <v>0</v>
      </c>
      <c r="AF333" s="15" t="s">
        <v>7</v>
      </c>
      <c r="AG333" s="66" t="str">
        <f t="shared" si="241"/>
        <v>0</v>
      </c>
      <c r="AJ333">
        <f>IF(ISBLANK(U332), A332,0)</f>
        <v>0</v>
      </c>
      <c r="AK333">
        <f>IF(ISBLANK(U328), A328,0)</f>
        <v>0</v>
      </c>
      <c r="AO333" s="194"/>
      <c r="AP333" s="100" t="str">
        <f t="shared" si="242"/>
        <v>0</v>
      </c>
      <c r="AQ333" s="99" t="str">
        <f t="shared" si="243"/>
        <v>0</v>
      </c>
      <c r="AR333" s="145">
        <f t="shared" si="244"/>
        <v>0</v>
      </c>
    </row>
    <row r="334" spans="1:46">
      <c r="A334" s="195"/>
      <c r="B334" s="196">
        <v>4</v>
      </c>
      <c r="C334" s="67" t="str">
        <f>IF(A334&gt;0,IF(VLOOKUP(A334,seznam!$A$2:$C$153,3)&gt;0,VLOOKUP(A334,seznam!$A$2:$C$153,3),"------"),"------")</f>
        <v>------</v>
      </c>
      <c r="D334" s="198" t="str">
        <f>O328</f>
        <v>0</v>
      </c>
      <c r="E334" s="198" t="str">
        <f>N328</f>
        <v>:</v>
      </c>
      <c r="F334" s="200" t="str">
        <f>M328</f>
        <v>0</v>
      </c>
      <c r="G334" s="202" t="str">
        <f>O330</f>
        <v>0</v>
      </c>
      <c r="H334" s="198" t="str">
        <f>N330</f>
        <v>:</v>
      </c>
      <c r="I334" s="200" t="str">
        <f>M330</f>
        <v>0</v>
      </c>
      <c r="J334" s="202" t="str">
        <f>O332</f>
        <v>0</v>
      </c>
      <c r="K334" s="198" t="str">
        <f>N332</f>
        <v>:</v>
      </c>
      <c r="L334" s="200" t="str">
        <f>M332</f>
        <v>0</v>
      </c>
      <c r="M334" s="204"/>
      <c r="N334" s="205"/>
      <c r="O334" s="219"/>
      <c r="P334" s="212">
        <f>D334+G334+J334</f>
        <v>0</v>
      </c>
      <c r="Q334" s="198" t="s">
        <v>7</v>
      </c>
      <c r="R334" s="200">
        <f>F334+I334+L334</f>
        <v>0</v>
      </c>
      <c r="S334" s="224">
        <f>IF(D334&gt;F334,2,IF(AND(D334&lt;F334,E334=":"),1,0))+IF(G334&gt;I334,2,IF(AND(G334&lt;I334,H334=":"),1,0))+IF(J334&gt;L334,2,IF(AND(J334&lt;L334,K334=":"),1,0))</f>
        <v>0</v>
      </c>
      <c r="T334" s="226"/>
      <c r="AM334">
        <f>A334</f>
        <v>0</v>
      </c>
      <c r="AN334" t="str">
        <f>IF(ISBLANK(  T334),"",T334)</f>
        <v/>
      </c>
      <c r="AO334" s="194"/>
      <c r="AP334" s="97"/>
      <c r="AR334" s="145"/>
      <c r="AS334" s="126">
        <f ca="1">IF($AJ328=INDIRECT(ADDRESS(ROW(),1)),$AR328,0)+IF($AJ329=INDIRECT(ADDRESS(ROW(),1)),$AR329,0)+IF($AJ330=INDIRECT(ADDRESS(ROW(),1)),$AR330,0)+IF($AJ331=INDIRECT(ADDRESS(ROW(),1)),$AR331,0)+IF($AJ332=INDIRECT(ADDRESS(ROW(),1)),$AR332,0)+IF($AJ333=INDIRECT(ADDRESS(ROW(),1)),$AR333,0)+IF($AK328=INDIRECT(ADDRESS(ROW(),1)),-$AR328,0)+IF($AK329=INDIRECT(ADDRESS(ROW(),1)),-$AR329,0)+IF($AK330=INDIRECT(ADDRESS(ROW(),1)),-$AR330,0)+IF($AK331=INDIRECT(ADDRESS(ROW(),1)),-$AR331,0)+IF($AK332=INDIRECT(ADDRESS(ROW(),1)),-$AR332,0)+IF($AK333=INDIRECT(ADDRESS(ROW(),1)),-$AR333,0)</f>
        <v>0</v>
      </c>
      <c r="AT334" t="str">
        <f>IF($A334&gt;0,IF(VLOOKUP($A334,seznam!$A$2:$C$153,2)&gt;0,VLOOKUP($A334,seznam!$A$2:$C$153,2),"------"),"------")</f>
        <v>------</v>
      </c>
    </row>
    <row r="335" spans="1:46" ht="13.5" thickBot="1">
      <c r="A335" s="214"/>
      <c r="B335" s="215"/>
      <c r="C335" s="88" t="str">
        <f>IF(A334&gt;0,IF(VLOOKUP(A334,seznam!$A$2:$C$153,2)&gt;0,VLOOKUP(A334,seznam!$A$2:$C$153,2),"------"),"------")</f>
        <v>------</v>
      </c>
      <c r="D335" s="216"/>
      <c r="E335" s="216"/>
      <c r="F335" s="217"/>
      <c r="G335" s="218"/>
      <c r="H335" s="216"/>
      <c r="I335" s="217"/>
      <c r="J335" s="218"/>
      <c r="K335" s="216"/>
      <c r="L335" s="217"/>
      <c r="M335" s="220"/>
      <c r="N335" s="221"/>
      <c r="O335" s="222"/>
      <c r="P335" s="223"/>
      <c r="Q335" s="216"/>
      <c r="R335" s="217"/>
      <c r="S335" s="225"/>
      <c r="T335" s="227"/>
      <c r="AO335" s="194"/>
      <c r="AP335" s="97"/>
      <c r="AR335" s="145"/>
    </row>
    <row r="336" spans="1:46" ht="13.5" thickBot="1">
      <c r="T336" s="104"/>
      <c r="AO336" s="133"/>
    </row>
    <row r="337" spans="1:46" ht="13.5" thickBot="1">
      <c r="A337" s="91" t="s">
        <v>2</v>
      </c>
      <c r="B337" s="235" t="s">
        <v>194</v>
      </c>
      <c r="C337" s="236"/>
      <c r="D337" s="237">
        <v>1</v>
      </c>
      <c r="E337" s="238"/>
      <c r="F337" s="239"/>
      <c r="G337" s="240">
        <v>2</v>
      </c>
      <c r="H337" s="238"/>
      <c r="I337" s="239"/>
      <c r="J337" s="240">
        <v>3</v>
      </c>
      <c r="K337" s="238"/>
      <c r="L337" s="239"/>
      <c r="M337" s="240">
        <v>4</v>
      </c>
      <c r="N337" s="238"/>
      <c r="O337" s="241"/>
      <c r="P337" s="237" t="s">
        <v>4</v>
      </c>
      <c r="Q337" s="242"/>
      <c r="R337" s="243"/>
      <c r="S337" s="101" t="s">
        <v>5</v>
      </c>
      <c r="T337" s="105" t="s">
        <v>6</v>
      </c>
      <c r="AO337" s="134" t="s">
        <v>6</v>
      </c>
      <c r="AR337" s="145"/>
    </row>
    <row r="338" spans="1:46" ht="13.5" thickBot="1">
      <c r="A338" s="244"/>
      <c r="B338" s="245">
        <v>1</v>
      </c>
      <c r="C338" s="67" t="str">
        <f>IF(A338&gt;0,IF(VLOOKUP(A338,seznam!$A$2:$C$153,3)&gt;0,VLOOKUP(A338,seznam!$A$2:$C$153,3),"------"),"------")</f>
        <v>------</v>
      </c>
      <c r="D338" s="246"/>
      <c r="E338" s="247"/>
      <c r="F338" s="248"/>
      <c r="G338" s="249" t="str">
        <f>AE341</f>
        <v>0</v>
      </c>
      <c r="H338" s="250" t="str">
        <f>AF341</f>
        <v>:</v>
      </c>
      <c r="I338" s="251" t="str">
        <f>AG341</f>
        <v>0</v>
      </c>
      <c r="J338" s="249" t="str">
        <f>AG343</f>
        <v>0</v>
      </c>
      <c r="K338" s="250" t="str">
        <f>AF343</f>
        <v>:</v>
      </c>
      <c r="L338" s="251" t="str">
        <f>AE343</f>
        <v>0</v>
      </c>
      <c r="M338" s="249" t="str">
        <f>AE338</f>
        <v>0</v>
      </c>
      <c r="N338" s="250" t="str">
        <f>AF338</f>
        <v>:</v>
      </c>
      <c r="O338" s="252" t="str">
        <f>AG338</f>
        <v>0</v>
      </c>
      <c r="P338" s="253">
        <f>G338+J338+M338</f>
        <v>0</v>
      </c>
      <c r="Q338" s="250" t="s">
        <v>7</v>
      </c>
      <c r="R338" s="251">
        <f>I338+L338+O338</f>
        <v>0</v>
      </c>
      <c r="S338" s="230">
        <f>IF(G338&gt;I338,2,IF(AND(G338&lt;I338,H338=":"),1,0))+IF(J338&gt;L338,2,IF(AND(J338&lt;L338,K338=":"),1,0))+IF(M338&gt;O338,2,IF(AND(M338&lt;O338,N338=":"),1,0))</f>
        <v>0</v>
      </c>
      <c r="T338" s="231"/>
      <c r="V338" s="68">
        <v>1</v>
      </c>
      <c r="W338" s="4" t="str">
        <f>C339</f>
        <v>------</v>
      </c>
      <c r="X338" s="7" t="s">
        <v>10</v>
      </c>
      <c r="Y338" s="69" t="str">
        <f>C345</f>
        <v>------</v>
      </c>
      <c r="Z338" s="70"/>
      <c r="AA338" s="71"/>
      <c r="AB338" s="71"/>
      <c r="AC338" s="71"/>
      <c r="AD338" s="72"/>
      <c r="AE338" s="73" t="str">
        <f t="shared" ref="AE338:AE343" si="245">IF(OR(VALUE($AJ338)=0,VALUE($AK338)=0), "0",IF(AND(LEN(Z338)&gt;0,MID(Z338,1,1)&lt;&gt;"-"),"1","0")+IF(AND(LEN(AA338)&gt;0,MID(AA338,1,1)&lt;&gt;"-"),"1","0")+IF(AND(LEN(AB338)&gt;0,MID(AB338,1,1)&lt;&gt;"-"),"1","0")+IF(AND(LEN(AC338)&gt;0,MID(AC338,1,1)&lt;&gt;"-"),"1","0")+IF(AND(LEN(AD338)&gt;0,MID(AD338,1,1)&lt;&gt;"-"),"1","0"))</f>
        <v>0</v>
      </c>
      <c r="AF338" s="11" t="s">
        <v>7</v>
      </c>
      <c r="AG338" s="12" t="str">
        <f t="shared" ref="AG338:AG343" si="246">IF(OR(VALUE($AJ338)=0,VALUE($AK338)=0), "0",IF(AND(LEN(Z338)&gt;0,MID(Z338,1,1)="-"),"1","0")+IF(AND(LEN(AA338)&gt;0,MID(AA338,1,1)="-"),"1","0")+IF(AND(LEN(AB338)&gt;0,MID(AB338,1,1)="-"),"1","0")+IF(AND(LEN(AC338)&gt;0,MID(AC338,1,1)="-"),"1","0")+IF(AND(LEN(AD338)&gt;0,MID(AD338,1,1)="-"),"1","0"))</f>
        <v>0</v>
      </c>
      <c r="AJ338">
        <f>IF(ISBLANK(U338), A338,0)</f>
        <v>0</v>
      </c>
      <c r="AK338">
        <f>IF(ISBLANK(U344), A344,0)</f>
        <v>0</v>
      </c>
      <c r="AM338">
        <f>A338</f>
        <v>0</v>
      </c>
      <c r="AN338" t="str">
        <f>IF(ISBLANK(  T338),"",T338)</f>
        <v/>
      </c>
      <c r="AO338" s="194"/>
      <c r="AP338" s="100" t="str">
        <f t="shared" ref="AP338:AP343" si="247">IF(OR(VALUE($AJ338)=0,VALUE($AK338)=0), "0",IF(LEN(Z338)&gt;0,IF(MID(Z338,1,1)&lt;&gt;"-",IF(ABS(Z338)&gt;9,ABS(Z338)+2,11),ABS(Z338)),0)+IF(LEN(AA338)&gt;0,IF(MID(AA338,1,1)&lt;&gt;"-",IF(ABS(AA338)&gt;9,ABS(AA338)+2,11),ABS(AA338)),0)+IF(LEN(AB338)&gt;0,IF(MID(AB338,1,1)&lt;&gt;"-",IF(ABS(AB338)&gt;9,ABS(AB338)+2,11),ABS(AB338)),0)+IF(LEN(AC338)&gt;0,IF(MID(AC338,1,1)&lt;&gt;"-",IF(ABS(AC338)&gt;9,ABS(AC338)+2,11),ABS(AC338)),0)+IF(LEN(AD338)&gt;0,IF(MID(AD338,1,1)&lt;&gt;"-",IF(ABS(AD338)&gt;9,ABS(AD338)+2,11),ABS(AD338)),0))</f>
        <v>0</v>
      </c>
      <c r="AQ338" s="99" t="str">
        <f t="shared" ref="AQ338:AQ343" si="248">IF(OR(VALUE($AJ338)=0,VALUE($AK338)=0), "0",IF(LEN(Z338)&gt;0,IF(MID(Z338,1,1)&lt;&gt;"-",Z338,IF(ABS(Z338)&gt;9,ABS(Z338)+2,11)),0)+IF(LEN(AA338)&gt;0,IF(MID(AA338,1,1)&lt;&gt;"-",AA338,IF(ABS(AA338)&gt;9,ABS(AA338)+2,11)),0)+IF(LEN(AB338)&gt;0,IF(MID(AB338,1,1)&lt;&gt;"-",AB338,IF(ABS(AB338)&gt;9,ABS(AB338)+2,11)),0)+IF(LEN(AC338)&gt;0,IF(MID(AC338,1,1)&lt;&gt;"-",AC338,IF(ABS(AC338)&gt;9,ABS(AC338)+2,11)),0)+IF(LEN(AD338)&gt;0,IF(MID(AD338,1,1)&lt;&gt;"-",AD338,IF(ABS(AD338)&gt;9,ABS(AD338)+2,11)),0))</f>
        <v>0</v>
      </c>
      <c r="AR338" s="145">
        <f>AP338-AQ338</f>
        <v>0</v>
      </c>
      <c r="AS338" s="126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T338" t="str">
        <f>IF($A338&gt;0,IF(VLOOKUP($A338,seznam!$A$2:$C$153,2)&gt;0,VLOOKUP($A338,seznam!$A$2:$C$153,2),"------"),"------")</f>
        <v>------</v>
      </c>
    </row>
    <row r="339" spans="1:46" ht="13.5" thickBot="1">
      <c r="A339" s="195"/>
      <c r="B339" s="197"/>
      <c r="C339" s="88" t="str">
        <f>IF(A338&gt;0,IF(VLOOKUP(A338,seznam!$A$2:$C$153,2)&gt;0,VLOOKUP(A338,seznam!$A$2:$C$153,2),"------"),"------")</f>
        <v>------</v>
      </c>
      <c r="D339" s="208"/>
      <c r="E339" s="208"/>
      <c r="F339" s="209"/>
      <c r="G339" s="203"/>
      <c r="H339" s="199"/>
      <c r="I339" s="201"/>
      <c r="J339" s="203"/>
      <c r="K339" s="199"/>
      <c r="L339" s="201"/>
      <c r="M339" s="203"/>
      <c r="N339" s="199"/>
      <c r="O339" s="211"/>
      <c r="P339" s="213"/>
      <c r="Q339" s="199"/>
      <c r="R339" s="201"/>
      <c r="S339" s="228"/>
      <c r="T339" s="229"/>
      <c r="V339" s="75">
        <v>2</v>
      </c>
      <c r="W339" s="5" t="str">
        <f>C341</f>
        <v>------</v>
      </c>
      <c r="X339" s="8" t="s">
        <v>10</v>
      </c>
      <c r="Y339" s="76" t="str">
        <f>C343</f>
        <v>------</v>
      </c>
      <c r="Z339" s="77"/>
      <c r="AA339" s="78"/>
      <c r="AB339" s="78"/>
      <c r="AC339" s="78"/>
      <c r="AD339" s="79"/>
      <c r="AE339" s="73" t="str">
        <f t="shared" si="245"/>
        <v>0</v>
      </c>
      <c r="AF339" s="13" t="s">
        <v>7</v>
      </c>
      <c r="AG339" s="12" t="str">
        <f t="shared" si="246"/>
        <v>0</v>
      </c>
      <c r="AJ339">
        <f>IF(ISBLANK(U340), A340,0)</f>
        <v>0</v>
      </c>
      <c r="AK339">
        <f>IF(ISBLANK(U342), A342,0)</f>
        <v>0</v>
      </c>
      <c r="AO339" s="194"/>
      <c r="AP339" s="100" t="str">
        <f t="shared" si="247"/>
        <v>0</v>
      </c>
      <c r="AQ339" s="99" t="str">
        <f t="shared" si="248"/>
        <v>0</v>
      </c>
      <c r="AR339" s="145">
        <f t="shared" ref="AR339:AR343" si="249">AP339-AQ339</f>
        <v>0</v>
      </c>
    </row>
    <row r="340" spans="1:46" ht="13.5" thickBot="1">
      <c r="A340" s="195"/>
      <c r="B340" s="196">
        <v>2</v>
      </c>
      <c r="C340" s="67" t="str">
        <f>IF(A340&gt;0,IF(VLOOKUP(A340,seznam!$A$2:$C$153,3)&gt;0,VLOOKUP(A340,seznam!$A$2:$C$153,3),"------"),"------")</f>
        <v>------</v>
      </c>
      <c r="D340" s="198" t="str">
        <f>I338</f>
        <v>0</v>
      </c>
      <c r="E340" s="198" t="str">
        <f>H338</f>
        <v>:</v>
      </c>
      <c r="F340" s="200" t="str">
        <f>G338</f>
        <v>0</v>
      </c>
      <c r="G340" s="204"/>
      <c r="H340" s="205"/>
      <c r="I340" s="206"/>
      <c r="J340" s="202" t="str">
        <f>AE339</f>
        <v>0</v>
      </c>
      <c r="K340" s="198" t="str">
        <f>AF339</f>
        <v>:</v>
      </c>
      <c r="L340" s="200" t="str">
        <f>AG339</f>
        <v>0</v>
      </c>
      <c r="M340" s="202" t="str">
        <f>AE342</f>
        <v>0</v>
      </c>
      <c r="N340" s="198" t="str">
        <f>AF342</f>
        <v>:</v>
      </c>
      <c r="O340" s="210" t="str">
        <f>AG342</f>
        <v>0</v>
      </c>
      <c r="P340" s="212">
        <f>D340+J340+M340</f>
        <v>0</v>
      </c>
      <c r="Q340" s="198" t="s">
        <v>7</v>
      </c>
      <c r="R340" s="200">
        <f>F340+L340+O340</f>
        <v>0</v>
      </c>
      <c r="S340" s="224">
        <f>IF(D340&gt;F340,2,IF(AND(D340&lt;F340,E340=":"),1,0))+IF(J340&gt;L340,2,IF(AND(J340&lt;L340,K340=":"),1,0))+IF(M340&gt;O340,2,IF(AND(M340&lt;O340,N340=":"),1,0))</f>
        <v>0</v>
      </c>
      <c r="T340" s="226"/>
      <c r="V340" s="75">
        <v>3</v>
      </c>
      <c r="W340" s="5" t="str">
        <f>C345</f>
        <v>------</v>
      </c>
      <c r="X340" s="9" t="s">
        <v>10</v>
      </c>
      <c r="Y340" s="76" t="str">
        <f>C343</f>
        <v>------</v>
      </c>
      <c r="Z340" s="77"/>
      <c r="AA340" s="78"/>
      <c r="AB340" s="78"/>
      <c r="AC340" s="78"/>
      <c r="AD340" s="79"/>
      <c r="AE340" s="73" t="str">
        <f t="shared" si="245"/>
        <v>0</v>
      </c>
      <c r="AF340" s="13" t="s">
        <v>7</v>
      </c>
      <c r="AG340" s="12" t="str">
        <f t="shared" si="246"/>
        <v>0</v>
      </c>
      <c r="AJ340">
        <f>IF(ISBLANK(U344), A344,0)</f>
        <v>0</v>
      </c>
      <c r="AK340">
        <f>IF(ISBLANK(U342), A342,0)</f>
        <v>0</v>
      </c>
      <c r="AM340">
        <f>A340</f>
        <v>0</v>
      </c>
      <c r="AN340" t="str">
        <f>IF(ISBLANK(  T340),"",T340)</f>
        <v/>
      </c>
      <c r="AO340" s="194"/>
      <c r="AP340" s="100" t="str">
        <f t="shared" si="247"/>
        <v>0</v>
      </c>
      <c r="AQ340" s="99" t="str">
        <f t="shared" si="248"/>
        <v>0</v>
      </c>
      <c r="AR340" s="145">
        <f t="shared" si="249"/>
        <v>0</v>
      </c>
      <c r="AS340" s="126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T340" t="str">
        <f>IF($A340&gt;0,IF(VLOOKUP($A340,seznam!$A$2:$C$153,2)&gt;0,VLOOKUP($A340,seznam!$A$2:$C$153,2),"------"),"------")</f>
        <v>------</v>
      </c>
    </row>
    <row r="341" spans="1:46" ht="13.5" thickBot="1">
      <c r="A341" s="195"/>
      <c r="B341" s="197"/>
      <c r="C341" s="88" t="str">
        <f>IF(A340&gt;0,IF(VLOOKUP(A340,seznam!$A$2:$C$153,2)&gt;0,VLOOKUP(A340,seznam!$A$2:$C$153,2),"------"),"------")</f>
        <v>------</v>
      </c>
      <c r="D341" s="199"/>
      <c r="E341" s="199"/>
      <c r="F341" s="201"/>
      <c r="G341" s="207"/>
      <c r="H341" s="208"/>
      <c r="I341" s="209"/>
      <c r="J341" s="203"/>
      <c r="K341" s="199"/>
      <c r="L341" s="201"/>
      <c r="M341" s="203"/>
      <c r="N341" s="199"/>
      <c r="O341" s="211"/>
      <c r="P341" s="232"/>
      <c r="Q341" s="233"/>
      <c r="R341" s="234"/>
      <c r="S341" s="228"/>
      <c r="T341" s="229"/>
      <c r="V341" s="75">
        <v>4</v>
      </c>
      <c r="W341" s="5" t="str">
        <f>C339</f>
        <v>------</v>
      </c>
      <c r="X341" s="8" t="s">
        <v>10</v>
      </c>
      <c r="Y341" s="76" t="str">
        <f>C341</f>
        <v>------</v>
      </c>
      <c r="Z341" s="77"/>
      <c r="AA341" s="78"/>
      <c r="AB341" s="78"/>
      <c r="AC341" s="78"/>
      <c r="AD341" s="79"/>
      <c r="AE341" s="73" t="str">
        <f t="shared" si="245"/>
        <v>0</v>
      </c>
      <c r="AF341" s="13" t="s">
        <v>7</v>
      </c>
      <c r="AG341" s="12" t="str">
        <f t="shared" si="246"/>
        <v>0</v>
      </c>
      <c r="AJ341">
        <f>IF(ISBLANK(U338), A338,0)</f>
        <v>0</v>
      </c>
      <c r="AK341">
        <f>IF(ISBLANK(U340), A340,0)</f>
        <v>0</v>
      </c>
      <c r="AO341" s="194"/>
      <c r="AP341" s="100" t="str">
        <f t="shared" si="247"/>
        <v>0</v>
      </c>
      <c r="AQ341" s="99" t="str">
        <f t="shared" si="248"/>
        <v>0</v>
      </c>
      <c r="AR341" s="145">
        <f t="shared" si="249"/>
        <v>0</v>
      </c>
    </row>
    <row r="342" spans="1:46" ht="13.5" thickBot="1">
      <c r="A342" s="195"/>
      <c r="B342" s="196">
        <v>3</v>
      </c>
      <c r="C342" s="67" t="str">
        <f>IF(A342&gt;0,IF(VLOOKUP(A342,seznam!$A$2:$C$153,3)&gt;0,VLOOKUP(A342,seznam!$A$2:$C$153,3),"------"),"------")</f>
        <v>------</v>
      </c>
      <c r="D342" s="198" t="str">
        <f>L338</f>
        <v>0</v>
      </c>
      <c r="E342" s="198" t="str">
        <f>K338</f>
        <v>:</v>
      </c>
      <c r="F342" s="200" t="str">
        <f>J338</f>
        <v>0</v>
      </c>
      <c r="G342" s="202" t="str">
        <f>L340</f>
        <v>0</v>
      </c>
      <c r="H342" s="198" t="str">
        <f>K340</f>
        <v>:</v>
      </c>
      <c r="I342" s="200" t="str">
        <f>J340</f>
        <v>0</v>
      </c>
      <c r="J342" s="204"/>
      <c r="K342" s="205"/>
      <c r="L342" s="206"/>
      <c r="M342" s="202" t="str">
        <f>AG340</f>
        <v>0</v>
      </c>
      <c r="N342" s="198" t="str">
        <f>AF340</f>
        <v>:</v>
      </c>
      <c r="O342" s="210" t="str">
        <f>AE340</f>
        <v>0</v>
      </c>
      <c r="P342" s="212">
        <f>D342+G342+M342</f>
        <v>0</v>
      </c>
      <c r="Q342" s="198" t="s">
        <v>7</v>
      </c>
      <c r="R342" s="200">
        <f>F342+I342+O342</f>
        <v>0</v>
      </c>
      <c r="S342" s="224">
        <f>IF(D342&gt;F342,2,IF(AND(D342&lt;F342,E342=":"),1,0))+IF(G342&gt;I342,2,IF(AND(G342&lt;I342,H342=":"),1,0))+IF(M342&gt;O342,2,IF(AND(M342&lt;O342,N342=":"),1,0))</f>
        <v>0</v>
      </c>
      <c r="T342" s="226"/>
      <c r="V342" s="75">
        <v>5</v>
      </c>
      <c r="W342" s="5" t="str">
        <f>C341</f>
        <v>------</v>
      </c>
      <c r="X342" s="8" t="s">
        <v>10</v>
      </c>
      <c r="Y342" s="76" t="str">
        <f>C345</f>
        <v>------</v>
      </c>
      <c r="Z342" s="77"/>
      <c r="AA342" s="78"/>
      <c r="AB342" s="78"/>
      <c r="AC342" s="78"/>
      <c r="AD342" s="79"/>
      <c r="AE342" s="73" t="str">
        <f t="shared" si="245"/>
        <v>0</v>
      </c>
      <c r="AF342" s="13" t="s">
        <v>7</v>
      </c>
      <c r="AG342" s="12" t="str">
        <f t="shared" si="246"/>
        <v>0</v>
      </c>
      <c r="AJ342">
        <f>IF(ISBLANK(U340), A340,0)</f>
        <v>0</v>
      </c>
      <c r="AK342">
        <f>IF(ISBLANK(U344), A344,0)</f>
        <v>0</v>
      </c>
      <c r="AM342">
        <f>A342</f>
        <v>0</v>
      </c>
      <c r="AN342" t="str">
        <f>IF(ISBLANK(  T342),"",T342)</f>
        <v/>
      </c>
      <c r="AO342" s="194"/>
      <c r="AP342" s="100" t="str">
        <f t="shared" si="247"/>
        <v>0</v>
      </c>
      <c r="AQ342" s="99" t="str">
        <f t="shared" si="248"/>
        <v>0</v>
      </c>
      <c r="AR342" s="145">
        <f t="shared" si="249"/>
        <v>0</v>
      </c>
      <c r="AS342" s="126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T342" t="str">
        <f>IF($A342&gt;0,IF(VLOOKUP($A342,seznam!$A$2:$C$153,2)&gt;0,VLOOKUP($A342,seznam!$A$2:$C$153,2),"------"),"------")</f>
        <v>------</v>
      </c>
    </row>
    <row r="343" spans="1:46" ht="13.5" thickBot="1">
      <c r="A343" s="195"/>
      <c r="B343" s="197"/>
      <c r="C343" s="88" t="str">
        <f>IF(A342&gt;0,IF(VLOOKUP(A342,seznam!$A$2:$C$153,2)&gt;0,VLOOKUP(A342,seznam!$A$2:$C$153,2),"------"),"------")</f>
        <v>------</v>
      </c>
      <c r="D343" s="199"/>
      <c r="E343" s="199"/>
      <c r="F343" s="201"/>
      <c r="G343" s="203"/>
      <c r="H343" s="199"/>
      <c r="I343" s="201"/>
      <c r="J343" s="207"/>
      <c r="K343" s="208"/>
      <c r="L343" s="209"/>
      <c r="M343" s="203"/>
      <c r="N343" s="199"/>
      <c r="O343" s="211"/>
      <c r="P343" s="213"/>
      <c r="Q343" s="199"/>
      <c r="R343" s="201"/>
      <c r="S343" s="228"/>
      <c r="T343" s="229"/>
      <c r="V343" s="81">
        <v>6</v>
      </c>
      <c r="W343" s="6" t="str">
        <f>C343</f>
        <v>------</v>
      </c>
      <c r="X343" s="10" t="s">
        <v>10</v>
      </c>
      <c r="Y343" s="82" t="str">
        <f>C339</f>
        <v>------</v>
      </c>
      <c r="Z343" s="83"/>
      <c r="AA343" s="84"/>
      <c r="AB343" s="84"/>
      <c r="AC343" s="84"/>
      <c r="AD343" s="85"/>
      <c r="AE343" s="125" t="str">
        <f t="shared" si="245"/>
        <v>0</v>
      </c>
      <c r="AF343" s="15" t="s">
        <v>7</v>
      </c>
      <c r="AG343" s="66" t="str">
        <f t="shared" si="246"/>
        <v>0</v>
      </c>
      <c r="AJ343">
        <f>IF(ISBLANK(U342), A342,0)</f>
        <v>0</v>
      </c>
      <c r="AK343">
        <f>IF(ISBLANK(U338), A338,0)</f>
        <v>0</v>
      </c>
      <c r="AO343" s="194"/>
      <c r="AP343" s="100" t="str">
        <f t="shared" si="247"/>
        <v>0</v>
      </c>
      <c r="AQ343" s="99" t="str">
        <f t="shared" si="248"/>
        <v>0</v>
      </c>
      <c r="AR343" s="145">
        <f t="shared" si="249"/>
        <v>0</v>
      </c>
    </row>
    <row r="344" spans="1:46">
      <c r="A344" s="195"/>
      <c r="B344" s="196">
        <v>4</v>
      </c>
      <c r="C344" s="67" t="str">
        <f>IF(A344&gt;0,IF(VLOOKUP(A344,seznam!$A$2:$C$153,3)&gt;0,VLOOKUP(A344,seznam!$A$2:$C$153,3),"------"),"------")</f>
        <v>------</v>
      </c>
      <c r="D344" s="198" t="str">
        <f>O338</f>
        <v>0</v>
      </c>
      <c r="E344" s="198" t="str">
        <f>N338</f>
        <v>:</v>
      </c>
      <c r="F344" s="200" t="str">
        <f>M338</f>
        <v>0</v>
      </c>
      <c r="G344" s="202" t="str">
        <f>O340</f>
        <v>0</v>
      </c>
      <c r="H344" s="198" t="str">
        <f>N340</f>
        <v>:</v>
      </c>
      <c r="I344" s="200" t="str">
        <f>M340</f>
        <v>0</v>
      </c>
      <c r="J344" s="202" t="str">
        <f>O342</f>
        <v>0</v>
      </c>
      <c r="K344" s="198" t="str">
        <f>N342</f>
        <v>:</v>
      </c>
      <c r="L344" s="200" t="str">
        <f>M342</f>
        <v>0</v>
      </c>
      <c r="M344" s="204"/>
      <c r="N344" s="205"/>
      <c r="O344" s="219"/>
      <c r="P344" s="212">
        <f>D344+G344+J344</f>
        <v>0</v>
      </c>
      <c r="Q344" s="198" t="s">
        <v>7</v>
      </c>
      <c r="R344" s="200">
        <f>F344+I344+L344</f>
        <v>0</v>
      </c>
      <c r="S344" s="224">
        <f>IF(D344&gt;F344,2,IF(AND(D344&lt;F344,E344=":"),1,0))+IF(G344&gt;I344,2,IF(AND(G344&lt;I344,H344=":"),1,0))+IF(J344&gt;L344,2,IF(AND(J344&lt;L344,K344=":"),1,0))</f>
        <v>0</v>
      </c>
      <c r="T344" s="226"/>
      <c r="AM344">
        <f>A344</f>
        <v>0</v>
      </c>
      <c r="AN344" t="str">
        <f>IF(ISBLANK(  T344),"",T344)</f>
        <v/>
      </c>
      <c r="AO344" s="194"/>
      <c r="AP344" s="97"/>
      <c r="AR344" s="145"/>
      <c r="AS344" s="126">
        <f ca="1">IF($AJ338=INDIRECT(ADDRESS(ROW(),1)),$AR338,0)+IF($AJ339=INDIRECT(ADDRESS(ROW(),1)),$AR339,0)+IF($AJ340=INDIRECT(ADDRESS(ROW(),1)),$AR340,0)+IF($AJ341=INDIRECT(ADDRESS(ROW(),1)),$AR341,0)+IF($AJ342=INDIRECT(ADDRESS(ROW(),1)),$AR342,0)+IF($AJ343=INDIRECT(ADDRESS(ROW(),1)),$AR343,0)+IF($AK338=INDIRECT(ADDRESS(ROW(),1)),-$AR338,0)+IF($AK339=INDIRECT(ADDRESS(ROW(),1)),-$AR339,0)+IF($AK340=INDIRECT(ADDRESS(ROW(),1)),-$AR340,0)+IF($AK341=INDIRECT(ADDRESS(ROW(),1)),-$AR341,0)+IF($AK342=INDIRECT(ADDRESS(ROW(),1)),-$AR342,0)+IF($AK343=INDIRECT(ADDRESS(ROW(),1)),-$AR343,0)</f>
        <v>0</v>
      </c>
      <c r="AT344" t="str">
        <f>IF($A344&gt;0,IF(VLOOKUP($A344,seznam!$A$2:$C$153,2)&gt;0,VLOOKUP($A344,seznam!$A$2:$C$153,2),"------"),"------")</f>
        <v>------</v>
      </c>
    </row>
    <row r="345" spans="1:46" ht="13.5" thickBot="1">
      <c r="A345" s="214"/>
      <c r="B345" s="215"/>
      <c r="C345" s="88" t="str">
        <f>IF(A344&gt;0,IF(VLOOKUP(A344,seznam!$A$2:$C$153,2)&gt;0,VLOOKUP(A344,seznam!$A$2:$C$153,2),"------"),"------")</f>
        <v>------</v>
      </c>
      <c r="D345" s="216"/>
      <c r="E345" s="216"/>
      <c r="F345" s="217"/>
      <c r="G345" s="218"/>
      <c r="H345" s="216"/>
      <c r="I345" s="217"/>
      <c r="J345" s="218"/>
      <c r="K345" s="216"/>
      <c r="L345" s="217"/>
      <c r="M345" s="220"/>
      <c r="N345" s="221"/>
      <c r="O345" s="222"/>
      <c r="P345" s="223"/>
      <c r="Q345" s="216"/>
      <c r="R345" s="217"/>
      <c r="S345" s="225"/>
      <c r="T345" s="227"/>
      <c r="AO345" s="194"/>
      <c r="AP345" s="97"/>
      <c r="AR345" s="145"/>
    </row>
    <row r="346" spans="1:46" ht="13.5" thickBot="1">
      <c r="T346" s="104"/>
      <c r="AO346" s="133"/>
    </row>
    <row r="347" spans="1:46" ht="13.5" thickBot="1">
      <c r="A347" s="91" t="s">
        <v>2</v>
      </c>
      <c r="B347" s="235" t="s">
        <v>195</v>
      </c>
      <c r="C347" s="236"/>
      <c r="D347" s="237">
        <v>1</v>
      </c>
      <c r="E347" s="238"/>
      <c r="F347" s="239"/>
      <c r="G347" s="240">
        <v>2</v>
      </c>
      <c r="H347" s="238"/>
      <c r="I347" s="239"/>
      <c r="J347" s="240">
        <v>3</v>
      </c>
      <c r="K347" s="238"/>
      <c r="L347" s="239"/>
      <c r="M347" s="240">
        <v>4</v>
      </c>
      <c r="N347" s="238"/>
      <c r="O347" s="241"/>
      <c r="P347" s="237" t="s">
        <v>4</v>
      </c>
      <c r="Q347" s="242"/>
      <c r="R347" s="243"/>
      <c r="S347" s="101" t="s">
        <v>5</v>
      </c>
      <c r="T347" s="105" t="s">
        <v>6</v>
      </c>
      <c r="AO347" s="134" t="s">
        <v>6</v>
      </c>
      <c r="AR347" s="145"/>
    </row>
    <row r="348" spans="1:46" ht="13.5" thickBot="1">
      <c r="A348" s="244"/>
      <c r="B348" s="245">
        <v>1</v>
      </c>
      <c r="C348" s="67" t="str">
        <f>IF(A348&gt;0,IF(VLOOKUP(A348,seznam!$A$2:$C$153,3)&gt;0,VLOOKUP(A348,seznam!$A$2:$C$153,3),"------"),"------")</f>
        <v>------</v>
      </c>
      <c r="D348" s="246"/>
      <c r="E348" s="247"/>
      <c r="F348" s="248"/>
      <c r="G348" s="249" t="str">
        <f>AE351</f>
        <v>0</v>
      </c>
      <c r="H348" s="250" t="str">
        <f>AF351</f>
        <v>:</v>
      </c>
      <c r="I348" s="251" t="str">
        <f>AG351</f>
        <v>0</v>
      </c>
      <c r="J348" s="249" t="str">
        <f>AG353</f>
        <v>0</v>
      </c>
      <c r="K348" s="250" t="str">
        <f>AF353</f>
        <v>:</v>
      </c>
      <c r="L348" s="251" t="str">
        <f>AE353</f>
        <v>0</v>
      </c>
      <c r="M348" s="249" t="str">
        <f>AE348</f>
        <v>0</v>
      </c>
      <c r="N348" s="250" t="str">
        <f>AF348</f>
        <v>:</v>
      </c>
      <c r="O348" s="252" t="str">
        <f>AG348</f>
        <v>0</v>
      </c>
      <c r="P348" s="253">
        <f>G348+J348+M348</f>
        <v>0</v>
      </c>
      <c r="Q348" s="250" t="s">
        <v>7</v>
      </c>
      <c r="R348" s="251">
        <f>I348+L348+O348</f>
        <v>0</v>
      </c>
      <c r="S348" s="230">
        <f>IF(G348&gt;I348,2,IF(AND(G348&lt;I348,H348=":"),1,0))+IF(J348&gt;L348,2,IF(AND(J348&lt;L348,K348=":"),1,0))+IF(M348&gt;O348,2,IF(AND(M348&lt;O348,N348=":"),1,0))</f>
        <v>0</v>
      </c>
      <c r="T348" s="231"/>
      <c r="V348" s="68">
        <v>1</v>
      </c>
      <c r="W348" s="4" t="str">
        <f>C349</f>
        <v>------</v>
      </c>
      <c r="X348" s="7" t="s">
        <v>10</v>
      </c>
      <c r="Y348" s="69" t="str">
        <f>C355</f>
        <v>------</v>
      </c>
      <c r="Z348" s="70"/>
      <c r="AA348" s="71"/>
      <c r="AB348" s="71"/>
      <c r="AC348" s="71"/>
      <c r="AD348" s="72"/>
      <c r="AE348" s="73" t="str">
        <f t="shared" ref="AE348:AE353" si="250">IF(OR(VALUE($AJ348)=0,VALUE($AK348)=0), "0",IF(AND(LEN(Z348)&gt;0,MID(Z348,1,1)&lt;&gt;"-"),"1","0")+IF(AND(LEN(AA348)&gt;0,MID(AA348,1,1)&lt;&gt;"-"),"1","0")+IF(AND(LEN(AB348)&gt;0,MID(AB348,1,1)&lt;&gt;"-"),"1","0")+IF(AND(LEN(AC348)&gt;0,MID(AC348,1,1)&lt;&gt;"-"),"1","0")+IF(AND(LEN(AD348)&gt;0,MID(AD348,1,1)&lt;&gt;"-"),"1","0"))</f>
        <v>0</v>
      </c>
      <c r="AF348" s="11" t="s">
        <v>7</v>
      </c>
      <c r="AG348" s="12" t="str">
        <f t="shared" ref="AG348:AG353" si="251">IF(OR(VALUE($AJ348)=0,VALUE($AK348)=0), "0",IF(AND(LEN(Z348)&gt;0,MID(Z348,1,1)="-"),"1","0")+IF(AND(LEN(AA348)&gt;0,MID(AA348,1,1)="-"),"1","0")+IF(AND(LEN(AB348)&gt;0,MID(AB348,1,1)="-"),"1","0")+IF(AND(LEN(AC348)&gt;0,MID(AC348,1,1)="-"),"1","0")+IF(AND(LEN(AD348)&gt;0,MID(AD348,1,1)="-"),"1","0"))</f>
        <v>0</v>
      </c>
      <c r="AJ348">
        <f>IF(ISBLANK(U348), A348,0)</f>
        <v>0</v>
      </c>
      <c r="AK348">
        <f>IF(ISBLANK(U354), A354,0)</f>
        <v>0</v>
      </c>
      <c r="AM348">
        <f>A348</f>
        <v>0</v>
      </c>
      <c r="AN348" t="str">
        <f>IF(ISBLANK(  T348),"",T348)</f>
        <v/>
      </c>
      <c r="AO348" s="194"/>
      <c r="AP348" s="100" t="str">
        <f t="shared" ref="AP348:AP353" si="252">IF(OR(VALUE($AJ348)=0,VALUE($AK348)=0), "0",IF(LEN(Z348)&gt;0,IF(MID(Z348,1,1)&lt;&gt;"-",IF(ABS(Z348)&gt;9,ABS(Z348)+2,11),ABS(Z348)),0)+IF(LEN(AA348)&gt;0,IF(MID(AA348,1,1)&lt;&gt;"-",IF(ABS(AA348)&gt;9,ABS(AA348)+2,11),ABS(AA348)),0)+IF(LEN(AB348)&gt;0,IF(MID(AB348,1,1)&lt;&gt;"-",IF(ABS(AB348)&gt;9,ABS(AB348)+2,11),ABS(AB348)),0)+IF(LEN(AC348)&gt;0,IF(MID(AC348,1,1)&lt;&gt;"-",IF(ABS(AC348)&gt;9,ABS(AC348)+2,11),ABS(AC348)),0)+IF(LEN(AD348)&gt;0,IF(MID(AD348,1,1)&lt;&gt;"-",IF(ABS(AD348)&gt;9,ABS(AD348)+2,11),ABS(AD348)),0))</f>
        <v>0</v>
      </c>
      <c r="AQ348" s="99" t="str">
        <f t="shared" ref="AQ348:AQ353" si="253">IF(OR(VALUE($AJ348)=0,VALUE($AK348)=0), "0",IF(LEN(Z348)&gt;0,IF(MID(Z348,1,1)&lt;&gt;"-",Z348,IF(ABS(Z348)&gt;9,ABS(Z348)+2,11)),0)+IF(LEN(AA348)&gt;0,IF(MID(AA348,1,1)&lt;&gt;"-",AA348,IF(ABS(AA348)&gt;9,ABS(AA348)+2,11)),0)+IF(LEN(AB348)&gt;0,IF(MID(AB348,1,1)&lt;&gt;"-",AB348,IF(ABS(AB348)&gt;9,ABS(AB348)+2,11)),0)+IF(LEN(AC348)&gt;0,IF(MID(AC348,1,1)&lt;&gt;"-",AC348,IF(ABS(AC348)&gt;9,ABS(AC348)+2,11)),0)+IF(LEN(AD348)&gt;0,IF(MID(AD348,1,1)&lt;&gt;"-",AD348,IF(ABS(AD348)&gt;9,ABS(AD348)+2,11)),0))</f>
        <v>0</v>
      </c>
      <c r="AR348" s="145">
        <f>AP348-AQ348</f>
        <v>0</v>
      </c>
      <c r="AS348" s="126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T348" t="str">
        <f>IF($A348&gt;0,IF(VLOOKUP($A348,seznam!$A$2:$C$153,2)&gt;0,VLOOKUP($A348,seznam!$A$2:$C$153,2),"------"),"------")</f>
        <v>------</v>
      </c>
    </row>
    <row r="349" spans="1:46" ht="13.5" thickBot="1">
      <c r="A349" s="195"/>
      <c r="B349" s="197"/>
      <c r="C349" s="88" t="str">
        <f>IF(A348&gt;0,IF(VLOOKUP(A348,seznam!$A$2:$C$153,2)&gt;0,VLOOKUP(A348,seznam!$A$2:$C$153,2),"------"),"------")</f>
        <v>------</v>
      </c>
      <c r="D349" s="208"/>
      <c r="E349" s="208"/>
      <c r="F349" s="209"/>
      <c r="G349" s="203"/>
      <c r="H349" s="199"/>
      <c r="I349" s="201"/>
      <c r="J349" s="203"/>
      <c r="K349" s="199"/>
      <c r="L349" s="201"/>
      <c r="M349" s="203"/>
      <c r="N349" s="199"/>
      <c r="O349" s="211"/>
      <c r="P349" s="213"/>
      <c r="Q349" s="199"/>
      <c r="R349" s="201"/>
      <c r="S349" s="228"/>
      <c r="T349" s="229"/>
      <c r="V349" s="75">
        <v>2</v>
      </c>
      <c r="W349" s="5" t="str">
        <f>C351</f>
        <v>------</v>
      </c>
      <c r="X349" s="8" t="s">
        <v>10</v>
      </c>
      <c r="Y349" s="76" t="str">
        <f>C353</f>
        <v>------</v>
      </c>
      <c r="Z349" s="77"/>
      <c r="AA349" s="78"/>
      <c r="AB349" s="78"/>
      <c r="AC349" s="78"/>
      <c r="AD349" s="79"/>
      <c r="AE349" s="73" t="str">
        <f t="shared" si="250"/>
        <v>0</v>
      </c>
      <c r="AF349" s="13" t="s">
        <v>7</v>
      </c>
      <c r="AG349" s="12" t="str">
        <f t="shared" si="251"/>
        <v>0</v>
      </c>
      <c r="AJ349">
        <f>IF(ISBLANK(U350), A350,0)</f>
        <v>0</v>
      </c>
      <c r="AK349">
        <f>IF(ISBLANK(U352), A352,0)</f>
        <v>0</v>
      </c>
      <c r="AO349" s="194"/>
      <c r="AP349" s="100" t="str">
        <f t="shared" si="252"/>
        <v>0</v>
      </c>
      <c r="AQ349" s="99" t="str">
        <f t="shared" si="253"/>
        <v>0</v>
      </c>
      <c r="AR349" s="145">
        <f t="shared" ref="AR349:AR353" si="254">AP349-AQ349</f>
        <v>0</v>
      </c>
    </row>
    <row r="350" spans="1:46" ht="13.5" thickBot="1">
      <c r="A350" s="195"/>
      <c r="B350" s="196">
        <v>2</v>
      </c>
      <c r="C350" s="67" t="str">
        <f>IF(A350&gt;0,IF(VLOOKUP(A350,seznam!$A$2:$C$153,3)&gt;0,VLOOKUP(A350,seznam!$A$2:$C$153,3),"------"),"------")</f>
        <v>------</v>
      </c>
      <c r="D350" s="198" t="str">
        <f>I348</f>
        <v>0</v>
      </c>
      <c r="E350" s="198" t="str">
        <f>H348</f>
        <v>:</v>
      </c>
      <c r="F350" s="200" t="str">
        <f>G348</f>
        <v>0</v>
      </c>
      <c r="G350" s="204"/>
      <c r="H350" s="205"/>
      <c r="I350" s="206"/>
      <c r="J350" s="202" t="str">
        <f>AE349</f>
        <v>0</v>
      </c>
      <c r="K350" s="198" t="str">
        <f>AF349</f>
        <v>:</v>
      </c>
      <c r="L350" s="200" t="str">
        <f>AG349</f>
        <v>0</v>
      </c>
      <c r="M350" s="202" t="str">
        <f>AE352</f>
        <v>0</v>
      </c>
      <c r="N350" s="198" t="str">
        <f>AF352</f>
        <v>:</v>
      </c>
      <c r="O350" s="210" t="str">
        <f>AG352</f>
        <v>0</v>
      </c>
      <c r="P350" s="212">
        <f>D350+J350+M350</f>
        <v>0</v>
      </c>
      <c r="Q350" s="198" t="s">
        <v>7</v>
      </c>
      <c r="R350" s="200">
        <f>F350+L350+O350</f>
        <v>0</v>
      </c>
      <c r="S350" s="224">
        <f>IF(D350&gt;F350,2,IF(AND(D350&lt;F350,E350=":"),1,0))+IF(J350&gt;L350,2,IF(AND(J350&lt;L350,K350=":"),1,0))+IF(M350&gt;O350,2,IF(AND(M350&lt;O350,N350=":"),1,0))</f>
        <v>0</v>
      </c>
      <c r="T350" s="226"/>
      <c r="V350" s="75">
        <v>3</v>
      </c>
      <c r="W350" s="5" t="str">
        <f>C355</f>
        <v>------</v>
      </c>
      <c r="X350" s="9" t="s">
        <v>10</v>
      </c>
      <c r="Y350" s="76" t="str">
        <f>C353</f>
        <v>------</v>
      </c>
      <c r="Z350" s="77"/>
      <c r="AA350" s="78"/>
      <c r="AB350" s="78"/>
      <c r="AC350" s="78"/>
      <c r="AD350" s="79"/>
      <c r="AE350" s="73" t="str">
        <f t="shared" si="250"/>
        <v>0</v>
      </c>
      <c r="AF350" s="13" t="s">
        <v>7</v>
      </c>
      <c r="AG350" s="12" t="str">
        <f t="shared" si="251"/>
        <v>0</v>
      </c>
      <c r="AJ350">
        <f>IF(ISBLANK(U354), A354,0)</f>
        <v>0</v>
      </c>
      <c r="AK350">
        <f>IF(ISBLANK(U352), A352,0)</f>
        <v>0</v>
      </c>
      <c r="AM350">
        <f>A350</f>
        <v>0</v>
      </c>
      <c r="AN350" t="str">
        <f>IF(ISBLANK(  T350),"",T350)</f>
        <v/>
      </c>
      <c r="AO350" s="194"/>
      <c r="AP350" s="100" t="str">
        <f t="shared" si="252"/>
        <v>0</v>
      </c>
      <c r="AQ350" s="99" t="str">
        <f t="shared" si="253"/>
        <v>0</v>
      </c>
      <c r="AR350" s="145">
        <f t="shared" si="254"/>
        <v>0</v>
      </c>
      <c r="AS350" s="126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T350" t="str">
        <f>IF($A350&gt;0,IF(VLOOKUP($A350,seznam!$A$2:$C$153,2)&gt;0,VLOOKUP($A350,seznam!$A$2:$C$153,2),"------"),"------")</f>
        <v>------</v>
      </c>
    </row>
    <row r="351" spans="1:46" ht="13.5" thickBot="1">
      <c r="A351" s="195"/>
      <c r="B351" s="197"/>
      <c r="C351" s="88" t="str">
        <f>IF(A350&gt;0,IF(VLOOKUP(A350,seznam!$A$2:$C$153,2)&gt;0,VLOOKUP(A350,seznam!$A$2:$C$153,2),"------"),"------")</f>
        <v>------</v>
      </c>
      <c r="D351" s="199"/>
      <c r="E351" s="199"/>
      <c r="F351" s="201"/>
      <c r="G351" s="207"/>
      <c r="H351" s="208"/>
      <c r="I351" s="209"/>
      <c r="J351" s="203"/>
      <c r="K351" s="199"/>
      <c r="L351" s="201"/>
      <c r="M351" s="203"/>
      <c r="N351" s="199"/>
      <c r="O351" s="211"/>
      <c r="P351" s="232"/>
      <c r="Q351" s="233"/>
      <c r="R351" s="234"/>
      <c r="S351" s="228"/>
      <c r="T351" s="229"/>
      <c r="V351" s="75">
        <v>4</v>
      </c>
      <c r="W351" s="5" t="str">
        <f>C349</f>
        <v>------</v>
      </c>
      <c r="X351" s="8" t="s">
        <v>10</v>
      </c>
      <c r="Y351" s="76" t="str">
        <f>C351</f>
        <v>------</v>
      </c>
      <c r="Z351" s="77"/>
      <c r="AA351" s="78"/>
      <c r="AB351" s="78"/>
      <c r="AC351" s="78"/>
      <c r="AD351" s="79"/>
      <c r="AE351" s="73" t="str">
        <f t="shared" si="250"/>
        <v>0</v>
      </c>
      <c r="AF351" s="13" t="s">
        <v>7</v>
      </c>
      <c r="AG351" s="12" t="str">
        <f t="shared" si="251"/>
        <v>0</v>
      </c>
      <c r="AJ351">
        <f>IF(ISBLANK(U348), A348,0)</f>
        <v>0</v>
      </c>
      <c r="AK351">
        <f>IF(ISBLANK(U350), A350,0)</f>
        <v>0</v>
      </c>
      <c r="AO351" s="194"/>
      <c r="AP351" s="100" t="str">
        <f t="shared" si="252"/>
        <v>0</v>
      </c>
      <c r="AQ351" s="99" t="str">
        <f t="shared" si="253"/>
        <v>0</v>
      </c>
      <c r="AR351" s="145">
        <f t="shared" si="254"/>
        <v>0</v>
      </c>
    </row>
    <row r="352" spans="1:46" ht="13.5" thickBot="1">
      <c r="A352" s="195"/>
      <c r="B352" s="196">
        <v>3</v>
      </c>
      <c r="C352" s="67" t="str">
        <f>IF(A352&gt;0,IF(VLOOKUP(A352,seznam!$A$2:$C$153,3)&gt;0,VLOOKUP(A352,seznam!$A$2:$C$153,3),"------"),"------")</f>
        <v>------</v>
      </c>
      <c r="D352" s="198" t="str">
        <f>L348</f>
        <v>0</v>
      </c>
      <c r="E352" s="198" t="str">
        <f>K348</f>
        <v>:</v>
      </c>
      <c r="F352" s="200" t="str">
        <f>J348</f>
        <v>0</v>
      </c>
      <c r="G352" s="202" t="str">
        <f>L350</f>
        <v>0</v>
      </c>
      <c r="H352" s="198" t="str">
        <f>K350</f>
        <v>:</v>
      </c>
      <c r="I352" s="200" t="str">
        <f>J350</f>
        <v>0</v>
      </c>
      <c r="J352" s="204"/>
      <c r="K352" s="205"/>
      <c r="L352" s="206"/>
      <c r="M352" s="202" t="str">
        <f>AG350</f>
        <v>0</v>
      </c>
      <c r="N352" s="198" t="str">
        <f>AF350</f>
        <v>:</v>
      </c>
      <c r="O352" s="210" t="str">
        <f>AE350</f>
        <v>0</v>
      </c>
      <c r="P352" s="212">
        <f>D352+G352+M352</f>
        <v>0</v>
      </c>
      <c r="Q352" s="198" t="s">
        <v>7</v>
      </c>
      <c r="R352" s="200">
        <f>F352+I352+O352</f>
        <v>0</v>
      </c>
      <c r="S352" s="224">
        <f>IF(D352&gt;F352,2,IF(AND(D352&lt;F352,E352=":"),1,0))+IF(G352&gt;I352,2,IF(AND(G352&lt;I352,H352=":"),1,0))+IF(M352&gt;O352,2,IF(AND(M352&lt;O352,N352=":"),1,0))</f>
        <v>0</v>
      </c>
      <c r="T352" s="226"/>
      <c r="V352" s="75">
        <v>5</v>
      </c>
      <c r="W352" s="5" t="str">
        <f>C351</f>
        <v>------</v>
      </c>
      <c r="X352" s="8" t="s">
        <v>10</v>
      </c>
      <c r="Y352" s="76" t="str">
        <f>C355</f>
        <v>------</v>
      </c>
      <c r="Z352" s="77"/>
      <c r="AA352" s="78"/>
      <c r="AB352" s="78"/>
      <c r="AC352" s="78"/>
      <c r="AD352" s="79"/>
      <c r="AE352" s="73" t="str">
        <f t="shared" si="250"/>
        <v>0</v>
      </c>
      <c r="AF352" s="13" t="s">
        <v>7</v>
      </c>
      <c r="AG352" s="12" t="str">
        <f t="shared" si="251"/>
        <v>0</v>
      </c>
      <c r="AJ352">
        <f>IF(ISBLANK(U350), A350,0)</f>
        <v>0</v>
      </c>
      <c r="AK352">
        <f>IF(ISBLANK(U354), A354,0)</f>
        <v>0</v>
      </c>
      <c r="AM352">
        <f>A352</f>
        <v>0</v>
      </c>
      <c r="AN352" t="str">
        <f>IF(ISBLANK(  T352),"",T352)</f>
        <v/>
      </c>
      <c r="AO352" s="194"/>
      <c r="AP352" s="100" t="str">
        <f t="shared" si="252"/>
        <v>0</v>
      </c>
      <c r="AQ352" s="99" t="str">
        <f t="shared" si="253"/>
        <v>0</v>
      </c>
      <c r="AR352" s="145">
        <f t="shared" si="254"/>
        <v>0</v>
      </c>
      <c r="AS352" s="126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T352" t="str">
        <f>IF($A352&gt;0,IF(VLOOKUP($A352,seznam!$A$2:$C$153,2)&gt;0,VLOOKUP($A352,seznam!$A$2:$C$153,2),"------"),"------")</f>
        <v>------</v>
      </c>
    </row>
    <row r="353" spans="1:46" ht="13.5" thickBot="1">
      <c r="A353" s="195"/>
      <c r="B353" s="197"/>
      <c r="C353" s="88" t="str">
        <f>IF(A352&gt;0,IF(VLOOKUP(A352,seznam!$A$2:$C$153,2)&gt;0,VLOOKUP(A352,seznam!$A$2:$C$153,2),"------"),"------")</f>
        <v>------</v>
      </c>
      <c r="D353" s="199"/>
      <c r="E353" s="199"/>
      <c r="F353" s="201"/>
      <c r="G353" s="203"/>
      <c r="H353" s="199"/>
      <c r="I353" s="201"/>
      <c r="J353" s="207"/>
      <c r="K353" s="208"/>
      <c r="L353" s="209"/>
      <c r="M353" s="203"/>
      <c r="N353" s="199"/>
      <c r="O353" s="211"/>
      <c r="P353" s="213"/>
      <c r="Q353" s="199"/>
      <c r="R353" s="201"/>
      <c r="S353" s="228"/>
      <c r="T353" s="229"/>
      <c r="V353" s="81">
        <v>6</v>
      </c>
      <c r="W353" s="6" t="str">
        <f>C353</f>
        <v>------</v>
      </c>
      <c r="X353" s="10" t="s">
        <v>10</v>
      </c>
      <c r="Y353" s="82" t="str">
        <f>C349</f>
        <v>------</v>
      </c>
      <c r="Z353" s="83"/>
      <c r="AA353" s="84"/>
      <c r="AB353" s="84"/>
      <c r="AC353" s="84"/>
      <c r="AD353" s="85"/>
      <c r="AE353" s="125" t="str">
        <f t="shared" si="250"/>
        <v>0</v>
      </c>
      <c r="AF353" s="15" t="s">
        <v>7</v>
      </c>
      <c r="AG353" s="66" t="str">
        <f t="shared" si="251"/>
        <v>0</v>
      </c>
      <c r="AJ353">
        <f>IF(ISBLANK(U352), A352,0)</f>
        <v>0</v>
      </c>
      <c r="AK353">
        <f>IF(ISBLANK(U348), A348,0)</f>
        <v>0</v>
      </c>
      <c r="AO353" s="194"/>
      <c r="AP353" s="100" t="str">
        <f t="shared" si="252"/>
        <v>0</v>
      </c>
      <c r="AQ353" s="99" t="str">
        <f t="shared" si="253"/>
        <v>0</v>
      </c>
      <c r="AR353" s="145">
        <f t="shared" si="254"/>
        <v>0</v>
      </c>
    </row>
    <row r="354" spans="1:46">
      <c r="A354" s="195"/>
      <c r="B354" s="196">
        <v>4</v>
      </c>
      <c r="C354" s="67" t="str">
        <f>IF(A354&gt;0,IF(VLOOKUP(A354,seznam!$A$2:$C$153,3)&gt;0,VLOOKUP(A354,seznam!$A$2:$C$153,3),"------"),"------")</f>
        <v>------</v>
      </c>
      <c r="D354" s="198" t="str">
        <f>O348</f>
        <v>0</v>
      </c>
      <c r="E354" s="198" t="str">
        <f>N348</f>
        <v>:</v>
      </c>
      <c r="F354" s="200" t="str">
        <f>M348</f>
        <v>0</v>
      </c>
      <c r="G354" s="202" t="str">
        <f>O350</f>
        <v>0</v>
      </c>
      <c r="H354" s="198" t="str">
        <f>N350</f>
        <v>:</v>
      </c>
      <c r="I354" s="200" t="str">
        <f>M350</f>
        <v>0</v>
      </c>
      <c r="J354" s="202" t="str">
        <f>O352</f>
        <v>0</v>
      </c>
      <c r="K354" s="198" t="str">
        <f>N352</f>
        <v>:</v>
      </c>
      <c r="L354" s="200" t="str">
        <f>M352</f>
        <v>0</v>
      </c>
      <c r="M354" s="204"/>
      <c r="N354" s="205"/>
      <c r="O354" s="219"/>
      <c r="P354" s="212">
        <f>D354+G354+J354</f>
        <v>0</v>
      </c>
      <c r="Q354" s="198" t="s">
        <v>7</v>
      </c>
      <c r="R354" s="200">
        <f>F354+I354+L354</f>
        <v>0</v>
      </c>
      <c r="S354" s="224">
        <f>IF(D354&gt;F354,2,IF(AND(D354&lt;F354,E354=":"),1,0))+IF(G354&gt;I354,2,IF(AND(G354&lt;I354,H354=":"),1,0))+IF(J354&gt;L354,2,IF(AND(J354&lt;L354,K354=":"),1,0))</f>
        <v>0</v>
      </c>
      <c r="T354" s="226"/>
      <c r="AM354">
        <f>A354</f>
        <v>0</v>
      </c>
      <c r="AN354" t="str">
        <f>IF(ISBLANK(  T354),"",T354)</f>
        <v/>
      </c>
      <c r="AO354" s="194"/>
      <c r="AP354" s="97"/>
      <c r="AR354" s="145"/>
      <c r="AS354" s="126">
        <f ca="1">IF($AJ348=INDIRECT(ADDRESS(ROW(),1)),$AR348,0)+IF($AJ349=INDIRECT(ADDRESS(ROW(),1)),$AR349,0)+IF($AJ350=INDIRECT(ADDRESS(ROW(),1)),$AR350,0)+IF($AJ351=INDIRECT(ADDRESS(ROW(),1)),$AR351,0)+IF($AJ352=INDIRECT(ADDRESS(ROW(),1)),$AR352,0)+IF($AJ353=INDIRECT(ADDRESS(ROW(),1)),$AR353,0)+IF($AK348=INDIRECT(ADDRESS(ROW(),1)),-$AR348,0)+IF($AK349=INDIRECT(ADDRESS(ROW(),1)),-$AR349,0)+IF($AK350=INDIRECT(ADDRESS(ROW(),1)),-$AR350,0)+IF($AK351=INDIRECT(ADDRESS(ROW(),1)),-$AR351,0)+IF($AK352=INDIRECT(ADDRESS(ROW(),1)),-$AR352,0)+IF($AK353=INDIRECT(ADDRESS(ROW(),1)),-$AR353,0)</f>
        <v>0</v>
      </c>
      <c r="AT354" t="str">
        <f>IF($A354&gt;0,IF(VLOOKUP($A354,seznam!$A$2:$C$153,2)&gt;0,VLOOKUP($A354,seznam!$A$2:$C$153,2),"------"),"------")</f>
        <v>------</v>
      </c>
    </row>
    <row r="355" spans="1:46" ht="13.5" thickBot="1">
      <c r="A355" s="214"/>
      <c r="B355" s="215"/>
      <c r="C355" s="88" t="str">
        <f>IF(A354&gt;0,IF(VLOOKUP(A354,seznam!$A$2:$C$153,2)&gt;0,VLOOKUP(A354,seznam!$A$2:$C$153,2),"------"),"------")</f>
        <v>------</v>
      </c>
      <c r="D355" s="216"/>
      <c r="E355" s="216"/>
      <c r="F355" s="217"/>
      <c r="G355" s="218"/>
      <c r="H355" s="216"/>
      <c r="I355" s="217"/>
      <c r="J355" s="218"/>
      <c r="K355" s="216"/>
      <c r="L355" s="217"/>
      <c r="M355" s="220"/>
      <c r="N355" s="221"/>
      <c r="O355" s="222"/>
      <c r="P355" s="223"/>
      <c r="Q355" s="216"/>
      <c r="R355" s="217"/>
      <c r="S355" s="225"/>
      <c r="T355" s="227"/>
      <c r="AO355" s="194"/>
      <c r="AP355" s="97"/>
      <c r="AR355" s="145"/>
    </row>
  </sheetData>
  <mergeCells count="2756">
    <mergeCell ref="AO320:AO321"/>
    <mergeCell ref="AO322:AO323"/>
    <mergeCell ref="AO324:AO325"/>
    <mergeCell ref="AO328:AO329"/>
    <mergeCell ref="AO330:AO331"/>
    <mergeCell ref="AO332:AO333"/>
    <mergeCell ref="AO334:AO335"/>
    <mergeCell ref="AO338:AO339"/>
    <mergeCell ref="AO340:AO341"/>
    <mergeCell ref="AO342:AO343"/>
    <mergeCell ref="AO344:AO345"/>
    <mergeCell ref="AO276:AO277"/>
    <mergeCell ref="AO278:AO279"/>
    <mergeCell ref="AO280:AO281"/>
    <mergeCell ref="AO282:AO283"/>
    <mergeCell ref="AO286:AO287"/>
    <mergeCell ref="AO288:AO289"/>
    <mergeCell ref="AO290:AO291"/>
    <mergeCell ref="AO292:AO293"/>
    <mergeCell ref="AO298:AO299"/>
    <mergeCell ref="AO300:AO301"/>
    <mergeCell ref="AO302:AO303"/>
    <mergeCell ref="AO304:AO305"/>
    <mergeCell ref="AO308:AO309"/>
    <mergeCell ref="AO310:AO311"/>
    <mergeCell ref="AO312:AO313"/>
    <mergeCell ref="AO314:AO315"/>
    <mergeCell ref="AO318:AO319"/>
    <mergeCell ref="AO230:AO231"/>
    <mergeCell ref="AO234:AO235"/>
    <mergeCell ref="AO236:AO237"/>
    <mergeCell ref="AO238:AO239"/>
    <mergeCell ref="AO240:AO241"/>
    <mergeCell ref="AO244:AO245"/>
    <mergeCell ref="AO246:AO247"/>
    <mergeCell ref="AO248:AO249"/>
    <mergeCell ref="AO250:AO251"/>
    <mergeCell ref="AO256:AO257"/>
    <mergeCell ref="AO258:AO259"/>
    <mergeCell ref="AO260:AO261"/>
    <mergeCell ref="AO262:AO263"/>
    <mergeCell ref="AO266:AO267"/>
    <mergeCell ref="AO268:AO269"/>
    <mergeCell ref="AO270:AO271"/>
    <mergeCell ref="AO272:AO273"/>
    <mergeCell ref="AO186:AO187"/>
    <mergeCell ref="AO188:AO189"/>
    <mergeCell ref="AO192:AO193"/>
    <mergeCell ref="AO194:AO195"/>
    <mergeCell ref="AO196:AO197"/>
    <mergeCell ref="AO198:AO199"/>
    <mergeCell ref="AO202:AO203"/>
    <mergeCell ref="AO204:AO205"/>
    <mergeCell ref="AO206:AO207"/>
    <mergeCell ref="AO208:AO209"/>
    <mergeCell ref="AO214:AO215"/>
    <mergeCell ref="AO216:AO217"/>
    <mergeCell ref="AO218:AO219"/>
    <mergeCell ref="AO220:AO221"/>
    <mergeCell ref="AO224:AO225"/>
    <mergeCell ref="AO226:AO227"/>
    <mergeCell ref="AO228:AO229"/>
    <mergeCell ref="AO142:AO143"/>
    <mergeCell ref="AO144:AO145"/>
    <mergeCell ref="AO146:AO147"/>
    <mergeCell ref="AO150:AO151"/>
    <mergeCell ref="AO152:AO153"/>
    <mergeCell ref="AO154:AO155"/>
    <mergeCell ref="AO156:AO157"/>
    <mergeCell ref="AO160:AO161"/>
    <mergeCell ref="AO162:AO163"/>
    <mergeCell ref="AO164:AO165"/>
    <mergeCell ref="AO166:AO167"/>
    <mergeCell ref="AO172:AO173"/>
    <mergeCell ref="AO174:AO175"/>
    <mergeCell ref="AO176:AO177"/>
    <mergeCell ref="AO178:AO179"/>
    <mergeCell ref="AO182:AO183"/>
    <mergeCell ref="AO184:AO185"/>
    <mergeCell ref="AO98:AO99"/>
    <mergeCell ref="AO100:AO101"/>
    <mergeCell ref="AO102:AO103"/>
    <mergeCell ref="AO104:AO105"/>
    <mergeCell ref="AO108:AO109"/>
    <mergeCell ref="AO110:AO111"/>
    <mergeCell ref="AO112:AO113"/>
    <mergeCell ref="AO114:AO115"/>
    <mergeCell ref="AO118:AO119"/>
    <mergeCell ref="AO120:AO121"/>
    <mergeCell ref="AO122:AO123"/>
    <mergeCell ref="AO124:AO125"/>
    <mergeCell ref="AO130:AO131"/>
    <mergeCell ref="AO132:AO133"/>
    <mergeCell ref="AO134:AO135"/>
    <mergeCell ref="AO136:AO137"/>
    <mergeCell ref="AO140:AO141"/>
    <mergeCell ref="AO52:AO53"/>
    <mergeCell ref="AO56:AO57"/>
    <mergeCell ref="AO58:AO59"/>
    <mergeCell ref="AO60:AO61"/>
    <mergeCell ref="AO62:AO63"/>
    <mergeCell ref="AO66:AO67"/>
    <mergeCell ref="AO68:AO69"/>
    <mergeCell ref="AO70:AO71"/>
    <mergeCell ref="AO72:AO73"/>
    <mergeCell ref="AO76:AO77"/>
    <mergeCell ref="AO78:AO79"/>
    <mergeCell ref="AO80:AO81"/>
    <mergeCell ref="AO82:AO83"/>
    <mergeCell ref="AO88:AO89"/>
    <mergeCell ref="AO90:AO91"/>
    <mergeCell ref="AO92:AO93"/>
    <mergeCell ref="AO94:AO95"/>
    <mergeCell ref="AO4:AO5"/>
    <mergeCell ref="AO6:AO7"/>
    <mergeCell ref="AO8:AO9"/>
    <mergeCell ref="AO10:AO11"/>
    <mergeCell ref="AO14:AO15"/>
    <mergeCell ref="AO16:AO17"/>
    <mergeCell ref="AO18:AO19"/>
    <mergeCell ref="AO20:AO21"/>
    <mergeCell ref="AO24:AO25"/>
    <mergeCell ref="AO26:AO27"/>
    <mergeCell ref="AO28:AO29"/>
    <mergeCell ref="AO30:AO31"/>
    <mergeCell ref="AO34:AO35"/>
    <mergeCell ref="AO36:AO37"/>
    <mergeCell ref="AO38:AO39"/>
    <mergeCell ref="AO40:AO41"/>
    <mergeCell ref="AO46:AO47"/>
    <mergeCell ref="AO48:AO49"/>
    <mergeCell ref="AO50:AO51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B204:B205"/>
    <mergeCell ref="D204:D205"/>
    <mergeCell ref="E204:E205"/>
    <mergeCell ref="F204:F205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P202:P203"/>
    <mergeCell ref="Q202:Q203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P206:P207"/>
    <mergeCell ref="Q206:Q207"/>
    <mergeCell ref="R206:R207"/>
    <mergeCell ref="S206:S207"/>
    <mergeCell ref="T206:T207"/>
    <mergeCell ref="O204:O205"/>
    <mergeCell ref="B208:B209"/>
    <mergeCell ref="D208:D209"/>
    <mergeCell ref="E208:E209"/>
    <mergeCell ref="F208:F209"/>
    <mergeCell ref="H206:H207"/>
    <mergeCell ref="B202:B203"/>
    <mergeCell ref="D202:F203"/>
    <mergeCell ref="G202:G203"/>
    <mergeCell ref="H202:H203"/>
    <mergeCell ref="I202:I203"/>
    <mergeCell ref="I228:I229"/>
    <mergeCell ref="H230:H231"/>
    <mergeCell ref="I230:I231"/>
    <mergeCell ref="J228:L229"/>
    <mergeCell ref="B214:B215"/>
    <mergeCell ref="D214:F215"/>
    <mergeCell ref="G214:G215"/>
    <mergeCell ref="B206:B207"/>
    <mergeCell ref="D206:D207"/>
    <mergeCell ref="E206:E207"/>
    <mergeCell ref="F206:F207"/>
    <mergeCell ref="G206:G207"/>
    <mergeCell ref="A240:A241"/>
    <mergeCell ref="A238:A239"/>
    <mergeCell ref="A236:A237"/>
    <mergeCell ref="A234:A235"/>
    <mergeCell ref="M208:O209"/>
    <mergeCell ref="I206:I207"/>
    <mergeCell ref="J206:L207"/>
    <mergeCell ref="M206:M207"/>
    <mergeCell ref="N206:N207"/>
    <mergeCell ref="O206:O207"/>
    <mergeCell ref="D234:F235"/>
    <mergeCell ref="G234:G235"/>
    <mergeCell ref="H234:H235"/>
    <mergeCell ref="D233:F233"/>
    <mergeCell ref="G233:I233"/>
    <mergeCell ref="K226:K227"/>
    <mergeCell ref="L226:L227"/>
    <mergeCell ref="J233:L233"/>
    <mergeCell ref="D230:D231"/>
    <mergeCell ref="E230:E231"/>
    <mergeCell ref="F230:F231"/>
    <mergeCell ref="G230:G231"/>
    <mergeCell ref="G226:I227"/>
    <mergeCell ref="G228:G229"/>
    <mergeCell ref="H228:H229"/>
    <mergeCell ref="B236:B237"/>
    <mergeCell ref="B240:B241"/>
    <mergeCell ref="J238:L239"/>
    <mergeCell ref="M238:M239"/>
    <mergeCell ref="M228:M229"/>
    <mergeCell ref="B230:B231"/>
    <mergeCell ref="D236:D237"/>
    <mergeCell ref="B201:C201"/>
    <mergeCell ref="D201:F201"/>
    <mergeCell ref="G201:I201"/>
    <mergeCell ref="J201:L201"/>
    <mergeCell ref="M201:O201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R202:R203"/>
    <mergeCell ref="S202:S203"/>
    <mergeCell ref="T202:T203"/>
    <mergeCell ref="J202:J203"/>
    <mergeCell ref="K202:K203"/>
    <mergeCell ref="L202:L203"/>
    <mergeCell ref="M202:M203"/>
    <mergeCell ref="N202:N203"/>
    <mergeCell ref="O202:O203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I192:I193"/>
    <mergeCell ref="O194:O195"/>
    <mergeCell ref="B188:B189"/>
    <mergeCell ref="D188:D189"/>
    <mergeCell ref="E188:E189"/>
    <mergeCell ref="F188:F189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P191:R191"/>
    <mergeCell ref="M188:O189"/>
    <mergeCell ref="P188:P189"/>
    <mergeCell ref="Q188:Q189"/>
    <mergeCell ref="R188:R189"/>
    <mergeCell ref="S188:S189"/>
    <mergeCell ref="T188:T189"/>
    <mergeCell ref="P194:P195"/>
    <mergeCell ref="B196:B197"/>
    <mergeCell ref="D196:D197"/>
    <mergeCell ref="E196:E197"/>
    <mergeCell ref="F196:F197"/>
    <mergeCell ref="G196:G197"/>
    <mergeCell ref="N196:N197"/>
    <mergeCell ref="O196:O19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H186:H187"/>
    <mergeCell ref="I186:I187"/>
    <mergeCell ref="J186:L187"/>
    <mergeCell ref="M186:M187"/>
    <mergeCell ref="N186:N187"/>
    <mergeCell ref="O186:O187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D171:F171"/>
    <mergeCell ref="G171:I171"/>
    <mergeCell ref="J171:L171"/>
    <mergeCell ref="M171:O171"/>
    <mergeCell ref="P171:R171"/>
    <mergeCell ref="T328:T329"/>
    <mergeCell ref="B330:B331"/>
    <mergeCell ref="D330:D331"/>
    <mergeCell ref="E330:E331"/>
    <mergeCell ref="F330:F331"/>
    <mergeCell ref="G330:I331"/>
    <mergeCell ref="J330:J331"/>
    <mergeCell ref="K330:K331"/>
    <mergeCell ref="L330:L331"/>
    <mergeCell ref="R330:R331"/>
    <mergeCell ref="I328:I329"/>
    <mergeCell ref="J328:J329"/>
    <mergeCell ref="K328:K329"/>
    <mergeCell ref="B327:C327"/>
    <mergeCell ref="D327:F327"/>
    <mergeCell ref="B328:B329"/>
    <mergeCell ref="D328:F329"/>
    <mergeCell ref="G328:G329"/>
    <mergeCell ref="H328:H329"/>
    <mergeCell ref="G327:I327"/>
    <mergeCell ref="J327:L327"/>
    <mergeCell ref="D324:D325"/>
    <mergeCell ref="E324:E325"/>
    <mergeCell ref="F324:F325"/>
    <mergeCell ref="G324:G325"/>
    <mergeCell ref="B174:B175"/>
    <mergeCell ref="D174:D175"/>
    <mergeCell ref="H324:H325"/>
    <mergeCell ref="I324:I325"/>
    <mergeCell ref="K324:K325"/>
    <mergeCell ref="L324:L325"/>
    <mergeCell ref="T318:T319"/>
    <mergeCell ref="B320:B321"/>
    <mergeCell ref="D320:D321"/>
    <mergeCell ref="E320:E321"/>
    <mergeCell ref="F320:F321"/>
    <mergeCell ref="G320:I321"/>
    <mergeCell ref="J320:J321"/>
    <mergeCell ref="K320:K321"/>
    <mergeCell ref="L320:L321"/>
    <mergeCell ref="S320:S321"/>
    <mergeCell ref="P317:R317"/>
    <mergeCell ref="B318:B319"/>
    <mergeCell ref="D318:F319"/>
    <mergeCell ref="G318:G319"/>
    <mergeCell ref="H318:H319"/>
    <mergeCell ref="I318:I319"/>
    <mergeCell ref="J318:J319"/>
    <mergeCell ref="K318:K319"/>
    <mergeCell ref="B317:C317"/>
    <mergeCell ref="D317:F317"/>
    <mergeCell ref="S322:S323"/>
    <mergeCell ref="E322:E323"/>
    <mergeCell ref="F322:F323"/>
    <mergeCell ref="N322:N323"/>
    <mergeCell ref="O322:O323"/>
    <mergeCell ref="T320:T321"/>
    <mergeCell ref="T322:T323"/>
    <mergeCell ref="M320:M321"/>
    <mergeCell ref="I304:I305"/>
    <mergeCell ref="I308:I309"/>
    <mergeCell ref="J308:J309"/>
    <mergeCell ref="K308:K309"/>
    <mergeCell ref="B307:C307"/>
    <mergeCell ref="B308:B309"/>
    <mergeCell ref="D308:F309"/>
    <mergeCell ref="G308:G309"/>
    <mergeCell ref="H308:H309"/>
    <mergeCell ref="D307:F307"/>
    <mergeCell ref="J307:L307"/>
    <mergeCell ref="B314:B315"/>
    <mergeCell ref="K314:K315"/>
    <mergeCell ref="J314:J315"/>
    <mergeCell ref="I314:I315"/>
    <mergeCell ref="B304:B305"/>
    <mergeCell ref="D312:D313"/>
    <mergeCell ref="E312:E313"/>
    <mergeCell ref="F312:F313"/>
    <mergeCell ref="D304:D305"/>
    <mergeCell ref="E304:E305"/>
    <mergeCell ref="F304:F305"/>
    <mergeCell ref="G304:G305"/>
    <mergeCell ref="J304:J305"/>
    <mergeCell ref="H304:H305"/>
    <mergeCell ref="M297:O297"/>
    <mergeCell ref="P297:R297"/>
    <mergeCell ref="J297:L297"/>
    <mergeCell ref="S292:S293"/>
    <mergeCell ref="S290:S291"/>
    <mergeCell ref="Q300:Q301"/>
    <mergeCell ref="H302:H303"/>
    <mergeCell ref="I302:I303"/>
    <mergeCell ref="K304:K305"/>
    <mergeCell ref="O290:O291"/>
    <mergeCell ref="J290:L291"/>
    <mergeCell ref="M290:M291"/>
    <mergeCell ref="I290:I291"/>
    <mergeCell ref="J310:J311"/>
    <mergeCell ref="K310:K311"/>
    <mergeCell ref="L310:L311"/>
    <mergeCell ref="G317:I317"/>
    <mergeCell ref="J317:L317"/>
    <mergeCell ref="G314:G315"/>
    <mergeCell ref="H314:H315"/>
    <mergeCell ref="G307:I307"/>
    <mergeCell ref="H312:H313"/>
    <mergeCell ref="G312:G313"/>
    <mergeCell ref="N312:N313"/>
    <mergeCell ref="O312:O313"/>
    <mergeCell ref="S302:S303"/>
    <mergeCell ref="Q302:Q303"/>
    <mergeCell ref="R302:R303"/>
    <mergeCell ref="N302:N303"/>
    <mergeCell ref="O302:O303"/>
    <mergeCell ref="M302:M303"/>
    <mergeCell ref="G302:G303"/>
    <mergeCell ref="G280:G281"/>
    <mergeCell ref="H280:H281"/>
    <mergeCell ref="I280:I281"/>
    <mergeCell ref="S276:S277"/>
    <mergeCell ref="B282:B283"/>
    <mergeCell ref="T278:T279"/>
    <mergeCell ref="M278:M279"/>
    <mergeCell ref="N278:N279"/>
    <mergeCell ref="B285:C285"/>
    <mergeCell ref="D285:F285"/>
    <mergeCell ref="T286:T287"/>
    <mergeCell ref="B288:B289"/>
    <mergeCell ref="D288:D289"/>
    <mergeCell ref="E288:E289"/>
    <mergeCell ref="F288:F289"/>
    <mergeCell ref="G288:I289"/>
    <mergeCell ref="J288:J289"/>
    <mergeCell ref="K288:K289"/>
    <mergeCell ref="B286:B287"/>
    <mergeCell ref="D286:F287"/>
    <mergeCell ref="G286:G287"/>
    <mergeCell ref="H286:H287"/>
    <mergeCell ref="I286:I287"/>
    <mergeCell ref="J286:J287"/>
    <mergeCell ref="G285:I285"/>
    <mergeCell ref="J285:L285"/>
    <mergeCell ref="Q288:Q289"/>
    <mergeCell ref="S286:S287"/>
    <mergeCell ref="M285:O285"/>
    <mergeCell ref="T288:T289"/>
    <mergeCell ref="S288:S289"/>
    <mergeCell ref="O278:O279"/>
    <mergeCell ref="E268:E269"/>
    <mergeCell ref="F268:F269"/>
    <mergeCell ref="G268:I269"/>
    <mergeCell ref="J268:J269"/>
    <mergeCell ref="R276:R277"/>
    <mergeCell ref="M275:O275"/>
    <mergeCell ref="B270:B271"/>
    <mergeCell ref="D270:D271"/>
    <mergeCell ref="E270:E271"/>
    <mergeCell ref="J272:J273"/>
    <mergeCell ref="D282:D283"/>
    <mergeCell ref="E282:E283"/>
    <mergeCell ref="F282:F283"/>
    <mergeCell ref="G282:G283"/>
    <mergeCell ref="H282:H283"/>
    <mergeCell ref="I282:I283"/>
    <mergeCell ref="K282:K283"/>
    <mergeCell ref="L282:L283"/>
    <mergeCell ref="B278:B279"/>
    <mergeCell ref="D278:D279"/>
    <mergeCell ref="E278:E279"/>
    <mergeCell ref="F278:F279"/>
    <mergeCell ref="G278:I279"/>
    <mergeCell ref="J278:J279"/>
    <mergeCell ref="K278:K279"/>
    <mergeCell ref="L278:L279"/>
    <mergeCell ref="Q278:Q279"/>
    <mergeCell ref="R278:R279"/>
    <mergeCell ref="B280:B281"/>
    <mergeCell ref="D280:D281"/>
    <mergeCell ref="E280:E281"/>
    <mergeCell ref="F280:F281"/>
    <mergeCell ref="M266:M267"/>
    <mergeCell ref="N266:N267"/>
    <mergeCell ref="O266:O267"/>
    <mergeCell ref="P266:P267"/>
    <mergeCell ref="R262:R263"/>
    <mergeCell ref="S262:S263"/>
    <mergeCell ref="M265:O265"/>
    <mergeCell ref="J265:L265"/>
    <mergeCell ref="B262:B263"/>
    <mergeCell ref="Q258:Q259"/>
    <mergeCell ref="P275:R275"/>
    <mergeCell ref="B276:B277"/>
    <mergeCell ref="D276:F277"/>
    <mergeCell ref="G276:G277"/>
    <mergeCell ref="H276:H277"/>
    <mergeCell ref="I276:I277"/>
    <mergeCell ref="J276:J277"/>
    <mergeCell ref="K276:K277"/>
    <mergeCell ref="B275:C275"/>
    <mergeCell ref="D275:F275"/>
    <mergeCell ref="L268:L269"/>
    <mergeCell ref="G275:I275"/>
    <mergeCell ref="J275:L275"/>
    <mergeCell ref="D272:D273"/>
    <mergeCell ref="E272:E273"/>
    <mergeCell ref="F272:F273"/>
    <mergeCell ref="G272:G273"/>
    <mergeCell ref="H272:H273"/>
    <mergeCell ref="I272:I273"/>
    <mergeCell ref="K272:K273"/>
    <mergeCell ref="B268:B269"/>
    <mergeCell ref="D268:D269"/>
    <mergeCell ref="B265:C265"/>
    <mergeCell ref="B266:B267"/>
    <mergeCell ref="D266:F267"/>
    <mergeCell ref="G266:G267"/>
    <mergeCell ref="H266:H267"/>
    <mergeCell ref="D265:F265"/>
    <mergeCell ref="G265:I265"/>
    <mergeCell ref="D262:D263"/>
    <mergeCell ref="E262:E263"/>
    <mergeCell ref="F262:F263"/>
    <mergeCell ref="G262:G263"/>
    <mergeCell ref="J262:J263"/>
    <mergeCell ref="H262:H263"/>
    <mergeCell ref="I262:I263"/>
    <mergeCell ref="H248:H249"/>
    <mergeCell ref="J255:L255"/>
    <mergeCell ref="J250:J251"/>
    <mergeCell ref="I250:I251"/>
    <mergeCell ref="L266:L267"/>
    <mergeCell ref="K262:K263"/>
    <mergeCell ref="L262:L263"/>
    <mergeCell ref="G250:G251"/>
    <mergeCell ref="B248:B249"/>
    <mergeCell ref="G248:G249"/>
    <mergeCell ref="D248:D249"/>
    <mergeCell ref="E248:E249"/>
    <mergeCell ref="F248:F249"/>
    <mergeCell ref="H260:H261"/>
    <mergeCell ref="I260:I261"/>
    <mergeCell ref="L250:L251"/>
    <mergeCell ref="I266:I267"/>
    <mergeCell ref="J266:J267"/>
    <mergeCell ref="T334:T335"/>
    <mergeCell ref="T234:T235"/>
    <mergeCell ref="K334:K335"/>
    <mergeCell ref="L334:L335"/>
    <mergeCell ref="M334:O335"/>
    <mergeCell ref="S332:S333"/>
    <mergeCell ref="R334:R335"/>
    <mergeCell ref="S334:S335"/>
    <mergeCell ref="S330:S331"/>
    <mergeCell ref="P243:R243"/>
    <mergeCell ref="T224:T225"/>
    <mergeCell ref="P233:R233"/>
    <mergeCell ref="P214:P215"/>
    <mergeCell ref="Q228:Q229"/>
    <mergeCell ref="R228:R229"/>
    <mergeCell ref="T220:T221"/>
    <mergeCell ref="R224:R225"/>
    <mergeCell ref="S224:S225"/>
    <mergeCell ref="S218:S219"/>
    <mergeCell ref="T216:T217"/>
    <mergeCell ref="R214:R215"/>
    <mergeCell ref="P223:R223"/>
    <mergeCell ref="J223:L223"/>
    <mergeCell ref="J220:J221"/>
    <mergeCell ref="L224:L225"/>
    <mergeCell ref="J218:L219"/>
    <mergeCell ref="J244:J245"/>
    <mergeCell ref="K244:K245"/>
    <mergeCell ref="K236:K237"/>
    <mergeCell ref="L236:L237"/>
    <mergeCell ref="J243:L243"/>
    <mergeCell ref="S248:S249"/>
    <mergeCell ref="J324:J325"/>
    <mergeCell ref="G322:G323"/>
    <mergeCell ref="H322:H323"/>
    <mergeCell ref="I322:I323"/>
    <mergeCell ref="R320:R321"/>
    <mergeCell ref="B322:B323"/>
    <mergeCell ref="D322:D323"/>
    <mergeCell ref="H214:H215"/>
    <mergeCell ref="I214:I215"/>
    <mergeCell ref="J214:J215"/>
    <mergeCell ref="K214:K215"/>
    <mergeCell ref="K224:K225"/>
    <mergeCell ref="G220:G221"/>
    <mergeCell ref="H224:H225"/>
    <mergeCell ref="G224:G225"/>
    <mergeCell ref="J224:J225"/>
    <mergeCell ref="G218:G219"/>
    <mergeCell ref="D223:F223"/>
    <mergeCell ref="G223:I223"/>
    <mergeCell ref="B223:C223"/>
    <mergeCell ref="B224:B225"/>
    <mergeCell ref="J226:J227"/>
    <mergeCell ref="B226:B227"/>
    <mergeCell ref="D226:D227"/>
    <mergeCell ref="E226:E227"/>
    <mergeCell ref="F226:F227"/>
    <mergeCell ref="D224:F225"/>
    <mergeCell ref="D216:D217"/>
    <mergeCell ref="E216:E217"/>
    <mergeCell ref="H220:H221"/>
    <mergeCell ref="H218:H219"/>
    <mergeCell ref="I220:I221"/>
    <mergeCell ref="I334:I335"/>
    <mergeCell ref="Q332:Q333"/>
    <mergeCell ref="I332:I333"/>
    <mergeCell ref="J332:L333"/>
    <mergeCell ref="P334:P335"/>
    <mergeCell ref="Q334:Q335"/>
    <mergeCell ref="J334:J335"/>
    <mergeCell ref="O332:O333"/>
    <mergeCell ref="G332:G333"/>
    <mergeCell ref="H332:H333"/>
    <mergeCell ref="G334:G335"/>
    <mergeCell ref="B332:B333"/>
    <mergeCell ref="D332:D333"/>
    <mergeCell ref="E332:E333"/>
    <mergeCell ref="F332:F333"/>
    <mergeCell ref="B334:B335"/>
    <mergeCell ref="D334:D335"/>
    <mergeCell ref="E334:E335"/>
    <mergeCell ref="F334:F335"/>
    <mergeCell ref="H334:H335"/>
    <mergeCell ref="N332:N333"/>
    <mergeCell ref="T330:T331"/>
    <mergeCell ref="T332:T333"/>
    <mergeCell ref="M330:M331"/>
    <mergeCell ref="N330:N331"/>
    <mergeCell ref="O330:O331"/>
    <mergeCell ref="P330:P331"/>
    <mergeCell ref="P332:P333"/>
    <mergeCell ref="Q330:Q331"/>
    <mergeCell ref="R332:R333"/>
    <mergeCell ref="M332:M333"/>
    <mergeCell ref="T324:T325"/>
    <mergeCell ref="L328:L329"/>
    <mergeCell ref="M328:M329"/>
    <mergeCell ref="N328:N329"/>
    <mergeCell ref="O328:O329"/>
    <mergeCell ref="P328:P329"/>
    <mergeCell ref="Q328:Q329"/>
    <mergeCell ref="R328:R329"/>
    <mergeCell ref="M324:O325"/>
    <mergeCell ref="S328:S329"/>
    <mergeCell ref="M327:O327"/>
    <mergeCell ref="Q324:Q325"/>
    <mergeCell ref="R324:R325"/>
    <mergeCell ref="S324:S325"/>
    <mergeCell ref="P324:P325"/>
    <mergeCell ref="P327:R327"/>
    <mergeCell ref="P322:P323"/>
    <mergeCell ref="Q322:Q323"/>
    <mergeCell ref="R322:R323"/>
    <mergeCell ref="Q320:Q321"/>
    <mergeCell ref="T314:T315"/>
    <mergeCell ref="L318:L319"/>
    <mergeCell ref="M318:M319"/>
    <mergeCell ref="N318:N319"/>
    <mergeCell ref="O318:O319"/>
    <mergeCell ref="P318:P319"/>
    <mergeCell ref="Q318:Q319"/>
    <mergeCell ref="R318:R319"/>
    <mergeCell ref="S318:S319"/>
    <mergeCell ref="M317:O317"/>
    <mergeCell ref="Q314:Q315"/>
    <mergeCell ref="R314:R315"/>
    <mergeCell ref="S314:S315"/>
    <mergeCell ref="L314:L315"/>
    <mergeCell ref="M314:O315"/>
    <mergeCell ref="P314:P315"/>
    <mergeCell ref="J322:L323"/>
    <mergeCell ref="M322:M323"/>
    <mergeCell ref="T312:T313"/>
    <mergeCell ref="I312:I313"/>
    <mergeCell ref="S312:S313"/>
    <mergeCell ref="J312:L313"/>
    <mergeCell ref="M312:M313"/>
    <mergeCell ref="P312:P313"/>
    <mergeCell ref="Q312:Q313"/>
    <mergeCell ref="R312:R313"/>
    <mergeCell ref="N320:N321"/>
    <mergeCell ref="O320:O321"/>
    <mergeCell ref="P320:P321"/>
    <mergeCell ref="D314:D315"/>
    <mergeCell ref="E314:E315"/>
    <mergeCell ref="F314:F315"/>
    <mergeCell ref="S308:S309"/>
    <mergeCell ref="T310:T311"/>
    <mergeCell ref="P307:R307"/>
    <mergeCell ref="T308:T309"/>
    <mergeCell ref="R310:R311"/>
    <mergeCell ref="S310:S311"/>
    <mergeCell ref="P310:P311"/>
    <mergeCell ref="M307:O307"/>
    <mergeCell ref="D310:D311"/>
    <mergeCell ref="E310:E311"/>
    <mergeCell ref="F310:F311"/>
    <mergeCell ref="G310:I311"/>
    <mergeCell ref="T304:T305"/>
    <mergeCell ref="L308:L309"/>
    <mergeCell ref="M308:M309"/>
    <mergeCell ref="N308:N309"/>
    <mergeCell ref="O308:O309"/>
    <mergeCell ref="P308:P309"/>
    <mergeCell ref="R304:R305"/>
    <mergeCell ref="S304:S305"/>
    <mergeCell ref="Q308:Q309"/>
    <mergeCell ref="R308:R309"/>
    <mergeCell ref="L304:L305"/>
    <mergeCell ref="M304:O305"/>
    <mergeCell ref="P304:P305"/>
    <mergeCell ref="Q304:Q305"/>
    <mergeCell ref="M310:M311"/>
    <mergeCell ref="N310:N311"/>
    <mergeCell ref="O310:O311"/>
    <mergeCell ref="Q310:Q311"/>
    <mergeCell ref="D300:D301"/>
    <mergeCell ref="E300:E301"/>
    <mergeCell ref="F300:F301"/>
    <mergeCell ref="D302:D303"/>
    <mergeCell ref="E302:E303"/>
    <mergeCell ref="F302:F303"/>
    <mergeCell ref="B300:B301"/>
    <mergeCell ref="G300:I301"/>
    <mergeCell ref="S300:S301"/>
    <mergeCell ref="T300:T301"/>
    <mergeCell ref="T298:T299"/>
    <mergeCell ref="R300:R301"/>
    <mergeCell ref="R298:R299"/>
    <mergeCell ref="J298:J299"/>
    <mergeCell ref="K298:K299"/>
    <mergeCell ref="J302:L303"/>
    <mergeCell ref="L300:L301"/>
    <mergeCell ref="J300:J301"/>
    <mergeCell ref="K300:K301"/>
    <mergeCell ref="T292:T293"/>
    <mergeCell ref="T302:T303"/>
    <mergeCell ref="M300:M301"/>
    <mergeCell ref="N300:N301"/>
    <mergeCell ref="O300:O301"/>
    <mergeCell ref="P300:P301"/>
    <mergeCell ref="P302:P303"/>
    <mergeCell ref="N298:N299"/>
    <mergeCell ref="O298:O299"/>
    <mergeCell ref="P292:P293"/>
    <mergeCell ref="B298:B299"/>
    <mergeCell ref="D298:F299"/>
    <mergeCell ref="G298:G299"/>
    <mergeCell ref="S298:S299"/>
    <mergeCell ref="L298:L299"/>
    <mergeCell ref="M298:M299"/>
    <mergeCell ref="P298:P299"/>
    <mergeCell ref="Q298:Q299"/>
    <mergeCell ref="H298:H299"/>
    <mergeCell ref="I298:I299"/>
    <mergeCell ref="K292:K293"/>
    <mergeCell ref="L292:L293"/>
    <mergeCell ref="M292:O293"/>
    <mergeCell ref="Q292:Q293"/>
    <mergeCell ref="R292:R293"/>
    <mergeCell ref="B292:B293"/>
    <mergeCell ref="B295:AG295"/>
    <mergeCell ref="B297:C297"/>
    <mergeCell ref="D297:F297"/>
    <mergeCell ref="G297:I297"/>
    <mergeCell ref="H292:H293"/>
    <mergeCell ref="F292:F293"/>
    <mergeCell ref="B290:B291"/>
    <mergeCell ref="J292:J293"/>
    <mergeCell ref="F290:F291"/>
    <mergeCell ref="G290:G291"/>
    <mergeCell ref="H290:H291"/>
    <mergeCell ref="I292:I293"/>
    <mergeCell ref="D292:D293"/>
    <mergeCell ref="E292:E293"/>
    <mergeCell ref="N290:N291"/>
    <mergeCell ref="D290:D291"/>
    <mergeCell ref="E290:E291"/>
    <mergeCell ref="Q286:Q287"/>
    <mergeCell ref="R286:R287"/>
    <mergeCell ref="R288:R289"/>
    <mergeCell ref="P290:P291"/>
    <mergeCell ref="K286:K287"/>
    <mergeCell ref="L288:L289"/>
    <mergeCell ref="G292:G293"/>
    <mergeCell ref="T276:T277"/>
    <mergeCell ref="S278:S279"/>
    <mergeCell ref="T290:T291"/>
    <mergeCell ref="M288:M289"/>
    <mergeCell ref="N288:N289"/>
    <mergeCell ref="O288:O289"/>
    <mergeCell ref="P288:P289"/>
    <mergeCell ref="Q290:Q291"/>
    <mergeCell ref="R290:R291"/>
    <mergeCell ref="J280:L281"/>
    <mergeCell ref="M280:M281"/>
    <mergeCell ref="M282:O283"/>
    <mergeCell ref="P282:P283"/>
    <mergeCell ref="L286:L287"/>
    <mergeCell ref="M286:M287"/>
    <mergeCell ref="N286:N287"/>
    <mergeCell ref="O286:O287"/>
    <mergeCell ref="P286:P287"/>
    <mergeCell ref="P285:R285"/>
    <mergeCell ref="T282:T283"/>
    <mergeCell ref="R280:R281"/>
    <mergeCell ref="O280:O281"/>
    <mergeCell ref="J282:J283"/>
    <mergeCell ref="R282:R283"/>
    <mergeCell ref="S280:S281"/>
    <mergeCell ref="Q282:Q283"/>
    <mergeCell ref="S282:S283"/>
    <mergeCell ref="T280:T281"/>
    <mergeCell ref="K266:K267"/>
    <mergeCell ref="K268:K269"/>
    <mergeCell ref="P265:R265"/>
    <mergeCell ref="T266:T267"/>
    <mergeCell ref="Q266:Q267"/>
    <mergeCell ref="R266:R267"/>
    <mergeCell ref="S266:S267"/>
    <mergeCell ref="Q268:Q269"/>
    <mergeCell ref="R268:R269"/>
    <mergeCell ref="T262:T263"/>
    <mergeCell ref="P278:P279"/>
    <mergeCell ref="P280:P281"/>
    <mergeCell ref="N280:N281"/>
    <mergeCell ref="Q280:Q281"/>
    <mergeCell ref="L276:L277"/>
    <mergeCell ref="M276:M277"/>
    <mergeCell ref="N276:N277"/>
    <mergeCell ref="O276:O277"/>
    <mergeCell ref="P276:P277"/>
    <mergeCell ref="Q276:Q277"/>
    <mergeCell ref="L272:L273"/>
    <mergeCell ref="M272:O273"/>
    <mergeCell ref="O270:O271"/>
    <mergeCell ref="T272:T273"/>
    <mergeCell ref="S270:S271"/>
    <mergeCell ref="N270:N271"/>
    <mergeCell ref="Q272:Q273"/>
    <mergeCell ref="R272:R273"/>
    <mergeCell ref="S272:S273"/>
    <mergeCell ref="P272:P273"/>
    <mergeCell ref="M262:O263"/>
    <mergeCell ref="P262:P263"/>
    <mergeCell ref="B246:B247"/>
    <mergeCell ref="H256:H257"/>
    <mergeCell ref="I256:I257"/>
    <mergeCell ref="J256:J257"/>
    <mergeCell ref="K256:K257"/>
    <mergeCell ref="K250:K251"/>
    <mergeCell ref="B256:B257"/>
    <mergeCell ref="D256:F257"/>
    <mergeCell ref="G256:G257"/>
    <mergeCell ref="Q246:Q247"/>
    <mergeCell ref="I248:I249"/>
    <mergeCell ref="E250:E251"/>
    <mergeCell ref="F270:F271"/>
    <mergeCell ref="B272:B273"/>
    <mergeCell ref="G270:G271"/>
    <mergeCell ref="H270:H271"/>
    <mergeCell ref="T270:T271"/>
    <mergeCell ref="M268:M269"/>
    <mergeCell ref="N268:N269"/>
    <mergeCell ref="O268:O269"/>
    <mergeCell ref="P268:P269"/>
    <mergeCell ref="P270:P271"/>
    <mergeCell ref="Q270:Q271"/>
    <mergeCell ref="R270:R271"/>
    <mergeCell ref="M270:M271"/>
    <mergeCell ref="T268:T269"/>
    <mergeCell ref="S260:S261"/>
    <mergeCell ref="Q260:Q261"/>
    <mergeCell ref="R260:R261"/>
    <mergeCell ref="S268:S269"/>
    <mergeCell ref="I270:I271"/>
    <mergeCell ref="J270:L271"/>
    <mergeCell ref="Q262:Q263"/>
    <mergeCell ref="B258:B259"/>
    <mergeCell ref="N260:N261"/>
    <mergeCell ref="O260:O261"/>
    <mergeCell ref="D260:D261"/>
    <mergeCell ref="E260:E261"/>
    <mergeCell ref="F260:F261"/>
    <mergeCell ref="G260:G261"/>
    <mergeCell ref="J260:L261"/>
    <mergeCell ref="M260:M261"/>
    <mergeCell ref="J258:J259"/>
    <mergeCell ref="K258:K259"/>
    <mergeCell ref="B260:B261"/>
    <mergeCell ref="D258:D259"/>
    <mergeCell ref="E258:E259"/>
    <mergeCell ref="F258:F259"/>
    <mergeCell ref="G258:I259"/>
    <mergeCell ref="T258:T259"/>
    <mergeCell ref="T256:T257"/>
    <mergeCell ref="R258:R259"/>
    <mergeCell ref="R256:R257"/>
    <mergeCell ref="L258:L259"/>
    <mergeCell ref="S256:S257"/>
    <mergeCell ref="L256:L257"/>
    <mergeCell ref="M256:M257"/>
    <mergeCell ref="P256:P257"/>
    <mergeCell ref="Q256:Q257"/>
    <mergeCell ref="T250:T251"/>
    <mergeCell ref="T260:T261"/>
    <mergeCell ref="M258:M259"/>
    <mergeCell ref="N258:N259"/>
    <mergeCell ref="O258:O259"/>
    <mergeCell ref="P258:P259"/>
    <mergeCell ref="P260:P261"/>
    <mergeCell ref="N256:N257"/>
    <mergeCell ref="O256:O257"/>
    <mergeCell ref="S258:S259"/>
    <mergeCell ref="P250:P251"/>
    <mergeCell ref="Q250:Q251"/>
    <mergeCell ref="R250:R251"/>
    <mergeCell ref="M255:O255"/>
    <mergeCell ref="P255:R255"/>
    <mergeCell ref="B253:AG253"/>
    <mergeCell ref="B255:C255"/>
    <mergeCell ref="D255:F255"/>
    <mergeCell ref="G255:I255"/>
    <mergeCell ref="H250:H251"/>
    <mergeCell ref="B250:B251"/>
    <mergeCell ref="D250:D251"/>
    <mergeCell ref="F250:F251"/>
    <mergeCell ref="D246:D247"/>
    <mergeCell ref="E246:E247"/>
    <mergeCell ref="F246:F247"/>
    <mergeCell ref="Q248:Q249"/>
    <mergeCell ref="N248:N249"/>
    <mergeCell ref="G246:I247"/>
    <mergeCell ref="T246:T247"/>
    <mergeCell ref="T248:T249"/>
    <mergeCell ref="M246:M247"/>
    <mergeCell ref="N246:N247"/>
    <mergeCell ref="L244:L245"/>
    <mergeCell ref="M244:M245"/>
    <mergeCell ref="N244:N245"/>
    <mergeCell ref="O244:O245"/>
    <mergeCell ref="P244:P245"/>
    <mergeCell ref="Q244:Q245"/>
    <mergeCell ref="O246:O247"/>
    <mergeCell ref="R248:R249"/>
    <mergeCell ref="J246:J247"/>
    <mergeCell ref="K246:K247"/>
    <mergeCell ref="L246:L247"/>
    <mergeCell ref="S246:S247"/>
    <mergeCell ref="R246:R247"/>
    <mergeCell ref="O248:O249"/>
    <mergeCell ref="J248:L249"/>
    <mergeCell ref="M248:M249"/>
    <mergeCell ref="P248:P249"/>
    <mergeCell ref="P246:P247"/>
    <mergeCell ref="Q240:Q241"/>
    <mergeCell ref="R240:R241"/>
    <mergeCell ref="S240:S241"/>
    <mergeCell ref="R244:R245"/>
    <mergeCell ref="S244:S245"/>
    <mergeCell ref="S250:S251"/>
    <mergeCell ref="M250:O251"/>
    <mergeCell ref="B238:B239"/>
    <mergeCell ref="D238:D239"/>
    <mergeCell ref="E238:E239"/>
    <mergeCell ref="F238:F239"/>
    <mergeCell ref="N238:N239"/>
    <mergeCell ref="O238:O239"/>
    <mergeCell ref="G238:G239"/>
    <mergeCell ref="I238:I239"/>
    <mergeCell ref="T244:T245"/>
    <mergeCell ref="I244:I245"/>
    <mergeCell ref="B243:C243"/>
    <mergeCell ref="D243:F243"/>
    <mergeCell ref="B244:B245"/>
    <mergeCell ref="D244:F245"/>
    <mergeCell ref="G244:G245"/>
    <mergeCell ref="H244:H245"/>
    <mergeCell ref="G243:I243"/>
    <mergeCell ref="D240:D241"/>
    <mergeCell ref="E240:E241"/>
    <mergeCell ref="F240:F241"/>
    <mergeCell ref="G240:G241"/>
    <mergeCell ref="H240:H241"/>
    <mergeCell ref="I240:I241"/>
    <mergeCell ref="H238:H239"/>
    <mergeCell ref="M243:O243"/>
    <mergeCell ref="K240:K241"/>
    <mergeCell ref="L240:L241"/>
    <mergeCell ref="M240:O241"/>
    <mergeCell ref="P240:P241"/>
    <mergeCell ref="J240:J241"/>
    <mergeCell ref="T240:T241"/>
    <mergeCell ref="R234:R235"/>
    <mergeCell ref="S234:S235"/>
    <mergeCell ref="M233:O233"/>
    <mergeCell ref="S236:S237"/>
    <mergeCell ref="T236:T237"/>
    <mergeCell ref="T238:T239"/>
    <mergeCell ref="M236:M237"/>
    <mergeCell ref="N236:N237"/>
    <mergeCell ref="O236:O237"/>
    <mergeCell ref="P236:P237"/>
    <mergeCell ref="M230:O231"/>
    <mergeCell ref="P230:P231"/>
    <mergeCell ref="J230:J231"/>
    <mergeCell ref="T230:T231"/>
    <mergeCell ref="L234:L235"/>
    <mergeCell ref="M234:M235"/>
    <mergeCell ref="N234:N235"/>
    <mergeCell ref="O234:O235"/>
    <mergeCell ref="P234:P235"/>
    <mergeCell ref="Q234:Q235"/>
    <mergeCell ref="Q230:Q231"/>
    <mergeCell ref="R230:R231"/>
    <mergeCell ref="S230:S231"/>
    <mergeCell ref="S238:S239"/>
    <mergeCell ref="P238:P239"/>
    <mergeCell ref="Q238:Q239"/>
    <mergeCell ref="R238:R239"/>
    <mergeCell ref="K230:K231"/>
    <mergeCell ref="L230:L231"/>
    <mergeCell ref="Q236:Q237"/>
    <mergeCell ref="R236:R237"/>
    <mergeCell ref="Q226:Q227"/>
    <mergeCell ref="R226:R227"/>
    <mergeCell ref="B228:B229"/>
    <mergeCell ref="D228:D229"/>
    <mergeCell ref="E228:E229"/>
    <mergeCell ref="F228:F229"/>
    <mergeCell ref="N228:N229"/>
    <mergeCell ref="O228:O229"/>
    <mergeCell ref="P228:P229"/>
    <mergeCell ref="S226:S227"/>
    <mergeCell ref="T226:T227"/>
    <mergeCell ref="T228:T229"/>
    <mergeCell ref="M226:M227"/>
    <mergeCell ref="N226:N227"/>
    <mergeCell ref="O226:O227"/>
    <mergeCell ref="P226:P227"/>
    <mergeCell ref="S228:S229"/>
    <mergeCell ref="E236:E237"/>
    <mergeCell ref="F236:F237"/>
    <mergeCell ref="G236:I237"/>
    <mergeCell ref="J236:J237"/>
    <mergeCell ref="I234:I235"/>
    <mergeCell ref="J234:J235"/>
    <mergeCell ref="K234:K235"/>
    <mergeCell ref="B233:C233"/>
    <mergeCell ref="B234:B235"/>
    <mergeCell ref="S220:S221"/>
    <mergeCell ref="P220:P221"/>
    <mergeCell ref="M224:M225"/>
    <mergeCell ref="N224:N225"/>
    <mergeCell ref="O224:O225"/>
    <mergeCell ref="P224:P225"/>
    <mergeCell ref="M218:M219"/>
    <mergeCell ref="K220:K221"/>
    <mergeCell ref="L220:L221"/>
    <mergeCell ref="M220:O221"/>
    <mergeCell ref="Q224:Q225"/>
    <mergeCell ref="M223:O223"/>
    <mergeCell ref="Q220:Q221"/>
    <mergeCell ref="N218:N219"/>
    <mergeCell ref="B220:B221"/>
    <mergeCell ref="D218:D219"/>
    <mergeCell ref="E218:E219"/>
    <mergeCell ref="F218:F219"/>
    <mergeCell ref="D220:D221"/>
    <mergeCell ref="E220:E221"/>
    <mergeCell ref="F220:F221"/>
    <mergeCell ref="R220:R221"/>
    <mergeCell ref="I224:I225"/>
    <mergeCell ref="Q216:Q217"/>
    <mergeCell ref="R216:R217"/>
    <mergeCell ref="L216:L217"/>
    <mergeCell ref="I218:I219"/>
    <mergeCell ref="B216:B217"/>
    <mergeCell ref="B218:B219"/>
    <mergeCell ref="F216:F217"/>
    <mergeCell ref="G216:I217"/>
    <mergeCell ref="R218:R219"/>
    <mergeCell ref="O218:O219"/>
    <mergeCell ref="J216:J217"/>
    <mergeCell ref="K216:K217"/>
    <mergeCell ref="T218:T219"/>
    <mergeCell ref="M216:M217"/>
    <mergeCell ref="N216:N217"/>
    <mergeCell ref="O216:O217"/>
    <mergeCell ref="P216:P217"/>
    <mergeCell ref="P218:P219"/>
    <mergeCell ref="Q218:Q219"/>
    <mergeCell ref="S216:S217"/>
    <mergeCell ref="T214:T215"/>
    <mergeCell ref="S214:S215"/>
    <mergeCell ref="L214:L215"/>
    <mergeCell ref="M214:M215"/>
    <mergeCell ref="N214:N215"/>
    <mergeCell ref="O214:O215"/>
    <mergeCell ref="Q214:Q215"/>
    <mergeCell ref="B211:AG211"/>
    <mergeCell ref="B213:C213"/>
    <mergeCell ref="D213:F213"/>
    <mergeCell ref="G213:I213"/>
    <mergeCell ref="J213:L213"/>
    <mergeCell ref="M213:O213"/>
    <mergeCell ref="P213:R21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78:N79"/>
    <mergeCell ref="O78:O79"/>
    <mergeCell ref="P78:P7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T76:T77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Q78:Q79"/>
    <mergeCell ref="R78:R79"/>
    <mergeCell ref="S78:S79"/>
    <mergeCell ref="T78:T79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0:S71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Q68:Q69"/>
    <mergeCell ref="R68:R69"/>
    <mergeCell ref="Q66:Q67"/>
    <mergeCell ref="R66:R67"/>
    <mergeCell ref="B75:C75"/>
    <mergeCell ref="D75:F75"/>
    <mergeCell ref="G75:I75"/>
    <mergeCell ref="J75:L75"/>
    <mergeCell ref="M75:O75"/>
    <mergeCell ref="P75:R75"/>
    <mergeCell ref="S66:S67"/>
    <mergeCell ref="T66:T67"/>
    <mergeCell ref="B68:B69"/>
    <mergeCell ref="D68:D69"/>
    <mergeCell ref="E68:E69"/>
    <mergeCell ref="F68:F69"/>
    <mergeCell ref="S68:S69"/>
    <mergeCell ref="T68:T69"/>
    <mergeCell ref="K66:K67"/>
    <mergeCell ref="L66:L67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M58:M59"/>
    <mergeCell ref="N58:N59"/>
    <mergeCell ref="O58:O59"/>
    <mergeCell ref="P58:P59"/>
    <mergeCell ref="Q58:Q59"/>
    <mergeCell ref="R58:R59"/>
    <mergeCell ref="Q56:Q57"/>
    <mergeCell ref="R56:R57"/>
    <mergeCell ref="I60:I61"/>
    <mergeCell ref="J60:L6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O6:O7"/>
    <mergeCell ref="N8:N9"/>
    <mergeCell ref="M4:M5"/>
    <mergeCell ref="N14:N15"/>
    <mergeCell ref="O14:O15"/>
    <mergeCell ref="M20:O21"/>
    <mergeCell ref="I20:I21"/>
    <mergeCell ref="K4:K5"/>
    <mergeCell ref="L4:L5"/>
    <mergeCell ref="K6:K7"/>
    <mergeCell ref="L6:L7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I8:I9"/>
    <mergeCell ref="P3:R3"/>
    <mergeCell ref="P14:P15"/>
    <mergeCell ref="P13:R13"/>
    <mergeCell ref="M8:M9"/>
    <mergeCell ref="G14:G15"/>
    <mergeCell ref="H14:H15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D10:D11"/>
    <mergeCell ref="F10:F11"/>
    <mergeCell ref="H10:H11"/>
    <mergeCell ref="J10:J11"/>
    <mergeCell ref="J14:J15"/>
    <mergeCell ref="K10:K11"/>
    <mergeCell ref="E10:E11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Q88:Q89"/>
    <mergeCell ref="T88:T89"/>
    <mergeCell ref="B90:B91"/>
    <mergeCell ref="D90:D91"/>
    <mergeCell ref="E90:E91"/>
    <mergeCell ref="F90:F91"/>
    <mergeCell ref="G90:I91"/>
    <mergeCell ref="J90:J91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F92:F93"/>
    <mergeCell ref="G92:G93"/>
    <mergeCell ref="H92:H93"/>
    <mergeCell ref="I92:I93"/>
    <mergeCell ref="J92:L93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M45:O45"/>
    <mergeCell ref="B55:C55"/>
    <mergeCell ref="D55:F55"/>
    <mergeCell ref="G55:I55"/>
    <mergeCell ref="J55:L55"/>
    <mergeCell ref="M55:O55"/>
    <mergeCell ref="S94:S95"/>
    <mergeCell ref="Q94:Q95"/>
    <mergeCell ref="B97:C97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M97:O97"/>
    <mergeCell ref="P97:R97"/>
    <mergeCell ref="R94:R95"/>
    <mergeCell ref="F94:F95"/>
    <mergeCell ref="G94:G95"/>
    <mergeCell ref="L94:L95"/>
    <mergeCell ref="M94:O95"/>
    <mergeCell ref="P94:P95"/>
    <mergeCell ref="J94:J95"/>
    <mergeCell ref="D97:F97"/>
    <mergeCell ref="B102:B103"/>
    <mergeCell ref="D102:D103"/>
    <mergeCell ref="E102:E103"/>
    <mergeCell ref="B104:B105"/>
    <mergeCell ref="D104:D105"/>
    <mergeCell ref="E104:E105"/>
    <mergeCell ref="K104:K105"/>
    <mergeCell ref="L104:L105"/>
    <mergeCell ref="M104:O10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G108:G109"/>
    <mergeCell ref="D107:F107"/>
    <mergeCell ref="M107:O107"/>
    <mergeCell ref="P107:R107"/>
    <mergeCell ref="R104:R105"/>
    <mergeCell ref="T108:T109"/>
    <mergeCell ref="S108:S109"/>
    <mergeCell ref="R108:R109"/>
    <mergeCell ref="Q108:Q109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B107:C107"/>
    <mergeCell ref="B108:B109"/>
    <mergeCell ref="D108:F109"/>
    <mergeCell ref="G110:I111"/>
    <mergeCell ref="J110:J111"/>
    <mergeCell ref="P108:P109"/>
    <mergeCell ref="R110:R111"/>
    <mergeCell ref="O108:O109"/>
    <mergeCell ref="K110:K111"/>
    <mergeCell ref="L110:L111"/>
    <mergeCell ref="L108:L109"/>
    <mergeCell ref="M108:M109"/>
    <mergeCell ref="N108:N109"/>
    <mergeCell ref="P104:P105"/>
    <mergeCell ref="S104:S105"/>
    <mergeCell ref="Q104:Q105"/>
    <mergeCell ref="T102:T103"/>
    <mergeCell ref="P102:P103"/>
    <mergeCell ref="R102:R103"/>
    <mergeCell ref="S102:S103"/>
    <mergeCell ref="Q102:Q103"/>
    <mergeCell ref="T104:T105"/>
    <mergeCell ref="G107:I107"/>
    <mergeCell ref="F104:F105"/>
    <mergeCell ref="I108:I109"/>
    <mergeCell ref="H108:H109"/>
    <mergeCell ref="J108:J109"/>
    <mergeCell ref="K108:K109"/>
    <mergeCell ref="H104:H105"/>
    <mergeCell ref="I104:I105"/>
    <mergeCell ref="J104:J105"/>
    <mergeCell ref="J107:L107"/>
    <mergeCell ref="S110:S111"/>
    <mergeCell ref="T110:T111"/>
    <mergeCell ref="M110:M111"/>
    <mergeCell ref="N110:N111"/>
    <mergeCell ref="O110:O111"/>
    <mergeCell ref="P110:P111"/>
    <mergeCell ref="Q110:Q111"/>
    <mergeCell ref="O112:O113"/>
    <mergeCell ref="J112:L113"/>
    <mergeCell ref="F112:F113"/>
    <mergeCell ref="G112:G113"/>
    <mergeCell ref="H112:H113"/>
    <mergeCell ref="I112:I113"/>
    <mergeCell ref="M112:M113"/>
    <mergeCell ref="N112:N113"/>
    <mergeCell ref="B112:B113"/>
    <mergeCell ref="D112:D113"/>
    <mergeCell ref="E112:E113"/>
    <mergeCell ref="B110:B111"/>
    <mergeCell ref="D110:D111"/>
    <mergeCell ref="E110:E111"/>
    <mergeCell ref="F110:F111"/>
    <mergeCell ref="T112:T113"/>
    <mergeCell ref="P112:P113"/>
    <mergeCell ref="R112:R113"/>
    <mergeCell ref="S112:S113"/>
    <mergeCell ref="Q112:Q113"/>
    <mergeCell ref="P114:P115"/>
    <mergeCell ref="S114:S115"/>
    <mergeCell ref="Q114:Q115"/>
    <mergeCell ref="G117:I117"/>
    <mergeCell ref="F114:F115"/>
    <mergeCell ref="I118:I119"/>
    <mergeCell ref="H114:H115"/>
    <mergeCell ref="I114:I115"/>
    <mergeCell ref="K120:K121"/>
    <mergeCell ref="R120:R121"/>
    <mergeCell ref="S120:S121"/>
    <mergeCell ref="T120:T121"/>
    <mergeCell ref="M120:M121"/>
    <mergeCell ref="N120:N121"/>
    <mergeCell ref="O120:O121"/>
    <mergeCell ref="S118:S119"/>
    <mergeCell ref="R118:R119"/>
    <mergeCell ref="D117:F117"/>
    <mergeCell ref="Q118:Q119"/>
    <mergeCell ref="J114:J115"/>
    <mergeCell ref="J117:L117"/>
    <mergeCell ref="M117:O117"/>
    <mergeCell ref="P117:R117"/>
    <mergeCell ref="R114:R115"/>
    <mergeCell ref="G114:G115"/>
    <mergeCell ref="T118:T119"/>
    <mergeCell ref="B120:B121"/>
    <mergeCell ref="D120:D121"/>
    <mergeCell ref="E120:E121"/>
    <mergeCell ref="F120:F121"/>
    <mergeCell ref="B118:B119"/>
    <mergeCell ref="D118:F119"/>
    <mergeCell ref="G118:G119"/>
    <mergeCell ref="H118:H119"/>
    <mergeCell ref="G120:I121"/>
    <mergeCell ref="J120:J121"/>
    <mergeCell ref="L120:L121"/>
    <mergeCell ref="P118:P119"/>
    <mergeCell ref="O118:O119"/>
    <mergeCell ref="L118:L119"/>
    <mergeCell ref="M118:M119"/>
    <mergeCell ref="N118:N119"/>
    <mergeCell ref="J118:J119"/>
    <mergeCell ref="K118:K119"/>
    <mergeCell ref="B117:C117"/>
    <mergeCell ref="P120:P121"/>
    <mergeCell ref="Q120:Q121"/>
    <mergeCell ref="B114:B115"/>
    <mergeCell ref="D114:D115"/>
    <mergeCell ref="E114:E115"/>
    <mergeCell ref="T114:T115"/>
    <mergeCell ref="K114:K115"/>
    <mergeCell ref="L114:L115"/>
    <mergeCell ref="M114:O115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B122:B123"/>
    <mergeCell ref="D122:D123"/>
    <mergeCell ref="E122:E123"/>
    <mergeCell ref="F122:F123"/>
    <mergeCell ref="G122:G123"/>
    <mergeCell ref="H122:H123"/>
    <mergeCell ref="I122:I123"/>
    <mergeCell ref="Q122:Q123"/>
    <mergeCell ref="R122:R123"/>
    <mergeCell ref="S122:S123"/>
    <mergeCell ref="J122:L123"/>
    <mergeCell ref="M122:M123"/>
    <mergeCell ref="N122:N123"/>
    <mergeCell ref="O122:O123"/>
    <mergeCell ref="T122:T123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N142:N143"/>
    <mergeCell ref="O142:O143"/>
    <mergeCell ref="P142:P143"/>
    <mergeCell ref="Q142:Q143"/>
    <mergeCell ref="I140:I141"/>
    <mergeCell ref="T134:T135"/>
    <mergeCell ref="P134:P135"/>
    <mergeCell ref="R134:R135"/>
    <mergeCell ref="S134:S135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O144:O145"/>
    <mergeCell ref="J144:L145"/>
    <mergeCell ref="F144:F145"/>
    <mergeCell ref="G144:G145"/>
    <mergeCell ref="H144:H145"/>
    <mergeCell ref="I144:I145"/>
    <mergeCell ref="M144:M145"/>
    <mergeCell ref="N144:N145"/>
    <mergeCell ref="B149:C149"/>
    <mergeCell ref="B150:B151"/>
    <mergeCell ref="D150:F151"/>
    <mergeCell ref="G152:I153"/>
    <mergeCell ref="J152:J153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B154:B155"/>
    <mergeCell ref="D154:D155"/>
    <mergeCell ref="E154:E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B162:B163"/>
    <mergeCell ref="D162:D163"/>
    <mergeCell ref="E162:E163"/>
    <mergeCell ref="F162:F163"/>
    <mergeCell ref="B160:B161"/>
    <mergeCell ref="D160:F161"/>
    <mergeCell ref="G160:G161"/>
    <mergeCell ref="H160:H161"/>
    <mergeCell ref="G162:I163"/>
    <mergeCell ref="J162:J163"/>
    <mergeCell ref="L162:L163"/>
    <mergeCell ref="P160:P161"/>
    <mergeCell ref="O160:O161"/>
    <mergeCell ref="L160:L161"/>
    <mergeCell ref="M160:M161"/>
    <mergeCell ref="N160:N161"/>
    <mergeCell ref="J160:J161"/>
    <mergeCell ref="K160:K161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M156:O157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T164:T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58:A59"/>
    <mergeCell ref="A60:A61"/>
    <mergeCell ref="A62:A63"/>
    <mergeCell ref="A46:A47"/>
    <mergeCell ref="A48:A49"/>
    <mergeCell ref="A50:A51"/>
    <mergeCell ref="A52:A53"/>
    <mergeCell ref="A76:A77"/>
    <mergeCell ref="A78:A79"/>
    <mergeCell ref="A80:A81"/>
    <mergeCell ref="A82:A83"/>
    <mergeCell ref="A66:A67"/>
    <mergeCell ref="A68:A69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A118:A119"/>
    <mergeCell ref="A120:A121"/>
    <mergeCell ref="A122:A123"/>
    <mergeCell ref="A124:A125"/>
    <mergeCell ref="A108:A109"/>
    <mergeCell ref="A110:A111"/>
    <mergeCell ref="A112:A113"/>
    <mergeCell ref="A114:A11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A224:A225"/>
    <mergeCell ref="A226:A227"/>
    <mergeCell ref="A228:A229"/>
    <mergeCell ref="A230:A231"/>
    <mergeCell ref="A214:A215"/>
    <mergeCell ref="A216:A217"/>
    <mergeCell ref="A218:A219"/>
    <mergeCell ref="A220:A221"/>
    <mergeCell ref="A174:A175"/>
    <mergeCell ref="A178:A179"/>
    <mergeCell ref="A188:A189"/>
    <mergeCell ref="A198:A199"/>
    <mergeCell ref="A204:A205"/>
    <mergeCell ref="A208:A209"/>
    <mergeCell ref="A202:A203"/>
    <mergeCell ref="A206:A207"/>
    <mergeCell ref="A186:A187"/>
    <mergeCell ref="A196:A197"/>
    <mergeCell ref="A244:A245"/>
    <mergeCell ref="A246:A247"/>
    <mergeCell ref="A248:A249"/>
    <mergeCell ref="A250:A251"/>
    <mergeCell ref="A266:A267"/>
    <mergeCell ref="A268:A269"/>
    <mergeCell ref="A270:A271"/>
    <mergeCell ref="A272:A273"/>
    <mergeCell ref="A256:A257"/>
    <mergeCell ref="A258:A259"/>
    <mergeCell ref="A260:A261"/>
    <mergeCell ref="A262:A263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308:A309"/>
    <mergeCell ref="A310:A311"/>
    <mergeCell ref="A312:A313"/>
    <mergeCell ref="A314:A315"/>
    <mergeCell ref="A298:A299"/>
    <mergeCell ref="A300:A301"/>
    <mergeCell ref="A302:A303"/>
    <mergeCell ref="A304:A305"/>
    <mergeCell ref="A328:A329"/>
    <mergeCell ref="A330:A331"/>
    <mergeCell ref="A332:A333"/>
    <mergeCell ref="A334:A335"/>
    <mergeCell ref="A318:A319"/>
    <mergeCell ref="A320:A321"/>
    <mergeCell ref="A322:A323"/>
    <mergeCell ref="A324:A325"/>
    <mergeCell ref="B337:C337"/>
    <mergeCell ref="B312:B313"/>
    <mergeCell ref="B324:B325"/>
    <mergeCell ref="B310:B311"/>
    <mergeCell ref="B302:B303"/>
    <mergeCell ref="D337:F337"/>
    <mergeCell ref="G337:I337"/>
    <mergeCell ref="J337:L337"/>
    <mergeCell ref="M337:O337"/>
    <mergeCell ref="P337:R337"/>
    <mergeCell ref="A338:A339"/>
    <mergeCell ref="B338:B339"/>
    <mergeCell ref="D338:F339"/>
    <mergeCell ref="G338:G339"/>
    <mergeCell ref="H338:H339"/>
    <mergeCell ref="I338:I339"/>
    <mergeCell ref="J338:J339"/>
    <mergeCell ref="K338:K339"/>
    <mergeCell ref="L338:L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A340:A341"/>
    <mergeCell ref="B340:B341"/>
    <mergeCell ref="D340:D341"/>
    <mergeCell ref="E340:E341"/>
    <mergeCell ref="F340:F341"/>
    <mergeCell ref="G340:I341"/>
    <mergeCell ref="J340:J341"/>
    <mergeCell ref="K340:K341"/>
    <mergeCell ref="L340:L341"/>
    <mergeCell ref="M340:M341"/>
    <mergeCell ref="N340:N341"/>
    <mergeCell ref="O340:O341"/>
    <mergeCell ref="P340:P341"/>
    <mergeCell ref="Q340:Q341"/>
    <mergeCell ref="R340:R341"/>
    <mergeCell ref="S340:S341"/>
    <mergeCell ref="T340:T341"/>
    <mergeCell ref="A342:A343"/>
    <mergeCell ref="B342:B343"/>
    <mergeCell ref="D342:D343"/>
    <mergeCell ref="E342:E343"/>
    <mergeCell ref="F342:F343"/>
    <mergeCell ref="G342:G343"/>
    <mergeCell ref="H342:H343"/>
    <mergeCell ref="I342:I343"/>
    <mergeCell ref="J342:L343"/>
    <mergeCell ref="M342:M343"/>
    <mergeCell ref="N342:N343"/>
    <mergeCell ref="O342:O343"/>
    <mergeCell ref="P342:P343"/>
    <mergeCell ref="Q342:Q343"/>
    <mergeCell ref="R342:R343"/>
    <mergeCell ref="S342:S343"/>
    <mergeCell ref="T342:T343"/>
    <mergeCell ref="A344:A345"/>
    <mergeCell ref="B344:B345"/>
    <mergeCell ref="D344:D345"/>
    <mergeCell ref="E344:E345"/>
    <mergeCell ref="F344:F345"/>
    <mergeCell ref="G344:G345"/>
    <mergeCell ref="H344:H345"/>
    <mergeCell ref="I344:I345"/>
    <mergeCell ref="J344:J345"/>
    <mergeCell ref="K344:K345"/>
    <mergeCell ref="L344:L345"/>
    <mergeCell ref="M344:O345"/>
    <mergeCell ref="P344:P345"/>
    <mergeCell ref="Q344:Q345"/>
    <mergeCell ref="R344:R345"/>
    <mergeCell ref="S344:S345"/>
    <mergeCell ref="T344:T345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08:U109"/>
    <mergeCell ref="U110:U111"/>
    <mergeCell ref="U166:U167"/>
    <mergeCell ref="U172:U173"/>
    <mergeCell ref="U174:U175"/>
    <mergeCell ref="U176:U177"/>
    <mergeCell ref="U178:U179"/>
    <mergeCell ref="U182:U183"/>
    <mergeCell ref="U184:U185"/>
    <mergeCell ref="U186:U187"/>
    <mergeCell ref="U188:U189"/>
    <mergeCell ref="U192:U193"/>
    <mergeCell ref="U194:U195"/>
    <mergeCell ref="U196:U197"/>
    <mergeCell ref="U198:U199"/>
    <mergeCell ref="U112:U113"/>
    <mergeCell ref="U114:U115"/>
    <mergeCell ref="U118:U119"/>
    <mergeCell ref="U120:U121"/>
    <mergeCell ref="U122:U123"/>
    <mergeCell ref="U124:U125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B169:AG169"/>
    <mergeCell ref="B171:C171"/>
    <mergeCell ref="U246:U247"/>
    <mergeCell ref="U248:U249"/>
    <mergeCell ref="U250:U251"/>
    <mergeCell ref="U4:U5"/>
    <mergeCell ref="U6:U7"/>
    <mergeCell ref="U8:U9"/>
    <mergeCell ref="U10:U11"/>
    <mergeCell ref="U14:U15"/>
    <mergeCell ref="U16:U17"/>
    <mergeCell ref="U18:U19"/>
    <mergeCell ref="U20:U21"/>
    <mergeCell ref="U202:U203"/>
    <mergeCell ref="U204:U205"/>
    <mergeCell ref="U206:U207"/>
    <mergeCell ref="U208:U209"/>
    <mergeCell ref="U214:U215"/>
    <mergeCell ref="U216:U217"/>
    <mergeCell ref="U218:U219"/>
    <mergeCell ref="U220:U221"/>
    <mergeCell ref="U224:U225"/>
    <mergeCell ref="U226:U227"/>
    <mergeCell ref="U228:U229"/>
    <mergeCell ref="U230:U231"/>
    <mergeCell ref="U234:U235"/>
    <mergeCell ref="U236:U237"/>
    <mergeCell ref="U238:U239"/>
    <mergeCell ref="U240:U241"/>
    <mergeCell ref="U244:U245"/>
    <mergeCell ref="U156:U157"/>
    <mergeCell ref="U160:U161"/>
    <mergeCell ref="U162:U163"/>
    <mergeCell ref="U164:U165"/>
    <mergeCell ref="B347:C347"/>
    <mergeCell ref="D347:F347"/>
    <mergeCell ref="G347:I347"/>
    <mergeCell ref="J347:L347"/>
    <mergeCell ref="M347:O347"/>
    <mergeCell ref="P347:R347"/>
    <mergeCell ref="A348:A349"/>
    <mergeCell ref="B348:B349"/>
    <mergeCell ref="D348:F349"/>
    <mergeCell ref="G348:G349"/>
    <mergeCell ref="H348:H349"/>
    <mergeCell ref="I348:I349"/>
    <mergeCell ref="J348:J349"/>
    <mergeCell ref="K348:K349"/>
    <mergeCell ref="L348:L349"/>
    <mergeCell ref="M348:M349"/>
    <mergeCell ref="N348:N349"/>
    <mergeCell ref="O348:O349"/>
    <mergeCell ref="P348:P349"/>
    <mergeCell ref="Q348:Q349"/>
    <mergeCell ref="R348:R349"/>
    <mergeCell ref="R352:R353"/>
    <mergeCell ref="S352:S353"/>
    <mergeCell ref="T352:T353"/>
    <mergeCell ref="S348:S349"/>
    <mergeCell ref="T348:T349"/>
    <mergeCell ref="AO348:AO349"/>
    <mergeCell ref="A350:A351"/>
    <mergeCell ref="B350:B351"/>
    <mergeCell ref="D350:D351"/>
    <mergeCell ref="E350:E351"/>
    <mergeCell ref="F350:F351"/>
    <mergeCell ref="G350:I351"/>
    <mergeCell ref="J350:J351"/>
    <mergeCell ref="K350:K351"/>
    <mergeCell ref="L350:L351"/>
    <mergeCell ref="M350:M351"/>
    <mergeCell ref="N350:N351"/>
    <mergeCell ref="O350:O351"/>
    <mergeCell ref="P350:P351"/>
    <mergeCell ref="Q350:Q351"/>
    <mergeCell ref="R350:R351"/>
    <mergeCell ref="S350:S351"/>
    <mergeCell ref="T350:T351"/>
    <mergeCell ref="AO350:AO351"/>
    <mergeCell ref="AO352:AO353"/>
    <mergeCell ref="AO354:AO355"/>
    <mergeCell ref="A352:A353"/>
    <mergeCell ref="B352:B353"/>
    <mergeCell ref="D352:D353"/>
    <mergeCell ref="E352:E353"/>
    <mergeCell ref="F352:F353"/>
    <mergeCell ref="G352:G353"/>
    <mergeCell ref="H352:H353"/>
    <mergeCell ref="I352:I353"/>
    <mergeCell ref="J352:L353"/>
    <mergeCell ref="M352:M353"/>
    <mergeCell ref="N352:N353"/>
    <mergeCell ref="O352:O353"/>
    <mergeCell ref="P352:P353"/>
    <mergeCell ref="A354:A355"/>
    <mergeCell ref="B354:B355"/>
    <mergeCell ref="D354:D355"/>
    <mergeCell ref="E354:E355"/>
    <mergeCell ref="F354:F355"/>
    <mergeCell ref="G354:G355"/>
    <mergeCell ref="H354:H355"/>
    <mergeCell ref="I354:I355"/>
    <mergeCell ref="J354:J355"/>
    <mergeCell ref="K354:K355"/>
    <mergeCell ref="L354:L355"/>
    <mergeCell ref="M354:O355"/>
    <mergeCell ref="P354:P355"/>
    <mergeCell ref="Q354:Q355"/>
    <mergeCell ref="R354:R355"/>
    <mergeCell ref="S354:S355"/>
    <mergeCell ref="T354:T355"/>
    <mergeCell ref="Q352:Q353"/>
  </mergeCells>
  <phoneticPr fontId="0" type="noConversion"/>
  <conditionalFormatting sqref="T104:T105">
    <cfRule type="expression" dxfId="61" priority="64">
      <formula>MOD($T104,8)=1</formula>
    </cfRule>
  </conditionalFormatting>
  <conditionalFormatting sqref="T94:T95">
    <cfRule type="expression" dxfId="60" priority="63">
      <formula>MOD($T94,8)=1</formula>
    </cfRule>
  </conditionalFormatting>
  <conditionalFormatting sqref="T82:T83">
    <cfRule type="expression" dxfId="59" priority="62">
      <formula>MOD($T82,8)=1</formula>
    </cfRule>
  </conditionalFormatting>
  <conditionalFormatting sqref="T72:T73">
    <cfRule type="expression" dxfId="58" priority="61">
      <formula>MOD($T72,8)=1</formula>
    </cfRule>
  </conditionalFormatting>
  <conditionalFormatting sqref="T62:T63">
    <cfRule type="expression" dxfId="57" priority="60">
      <formula>MOD($T62,8)=1</formula>
    </cfRule>
  </conditionalFormatting>
  <conditionalFormatting sqref="T52:T53">
    <cfRule type="expression" dxfId="56" priority="59">
      <formula>MOD($T52,8)=1</formula>
    </cfRule>
  </conditionalFormatting>
  <conditionalFormatting sqref="T40:T41">
    <cfRule type="expression" dxfId="55" priority="58">
      <formula>MOD($T40,8)=1</formula>
    </cfRule>
  </conditionalFormatting>
  <conditionalFormatting sqref="T30:T31">
    <cfRule type="expression" dxfId="54" priority="57">
      <formula>MOD($T30,8)=1</formula>
    </cfRule>
  </conditionalFormatting>
  <conditionalFormatting sqref="T20:T21">
    <cfRule type="expression" dxfId="53" priority="56">
      <formula>MOD($T20,8)=1</formula>
    </cfRule>
  </conditionalFormatting>
  <conditionalFormatting sqref="T10:T11">
    <cfRule type="expression" dxfId="52" priority="55">
      <formula>MOD($T10,8)=1</formula>
    </cfRule>
  </conditionalFormatting>
  <conditionalFormatting sqref="T114:T115">
    <cfRule type="expression" dxfId="51" priority="30">
      <formula>MOD($T114,8)=1</formula>
    </cfRule>
  </conditionalFormatting>
  <conditionalFormatting sqref="T124:T125">
    <cfRule type="expression" dxfId="50" priority="28">
      <formula>MOD($T124,8)=1</formula>
    </cfRule>
  </conditionalFormatting>
  <conditionalFormatting sqref="AO104:AO105">
    <cfRule type="expression" dxfId="49" priority="27">
      <formula>MOD($T104,8)=1</formula>
    </cfRule>
  </conditionalFormatting>
  <conditionalFormatting sqref="AO94:AO95">
    <cfRule type="expression" dxfId="48" priority="26">
      <formula>MOD($T94,8)=1</formula>
    </cfRule>
  </conditionalFormatting>
  <conditionalFormatting sqref="AO82:AO83">
    <cfRule type="expression" dxfId="47" priority="25">
      <formula>MOD($T82,8)=1</formula>
    </cfRule>
  </conditionalFormatting>
  <conditionalFormatting sqref="AO72:AO73">
    <cfRule type="expression" dxfId="46" priority="24">
      <formula>MOD($T72,8)=1</formula>
    </cfRule>
  </conditionalFormatting>
  <conditionalFormatting sqref="AO62:AO63">
    <cfRule type="expression" dxfId="45" priority="23">
      <formula>MOD($T62,8)=1</formula>
    </cfRule>
  </conditionalFormatting>
  <conditionalFormatting sqref="AO52:AO53">
    <cfRule type="expression" dxfId="44" priority="22">
      <formula>MOD($T52,8)=1</formula>
    </cfRule>
  </conditionalFormatting>
  <conditionalFormatting sqref="AO40:AO41">
    <cfRule type="expression" dxfId="43" priority="21">
      <formula>MOD($T40,8)=1</formula>
    </cfRule>
  </conditionalFormatting>
  <conditionalFormatting sqref="AO30:AO31">
    <cfRule type="expression" dxfId="42" priority="20">
      <formula>MOD($T30,8)=1</formula>
    </cfRule>
  </conditionalFormatting>
  <conditionalFormatting sqref="AO20:AO21">
    <cfRule type="expression" dxfId="41" priority="19">
      <formula>MOD($T20,8)=1</formula>
    </cfRule>
  </conditionalFormatting>
  <conditionalFormatting sqref="AO114:AO115">
    <cfRule type="expression" dxfId="40" priority="17">
      <formula>MOD($T114,8)=1</formula>
    </cfRule>
  </conditionalFormatting>
  <conditionalFormatting sqref="AO124:AO125">
    <cfRule type="expression" dxfId="39" priority="16">
      <formula>MOD($T124,8)=1</formula>
    </cfRule>
  </conditionalFormatting>
  <conditionalFormatting sqref="T136:T137">
    <cfRule type="expression" dxfId="38" priority="15">
      <formula>MOD($T136,8)=1</formula>
    </cfRule>
  </conditionalFormatting>
  <conditionalFormatting sqref="T146:T147">
    <cfRule type="expression" dxfId="37" priority="14">
      <formula>MOD($T146,8)=1</formula>
    </cfRule>
  </conditionalFormatting>
  <conditionalFormatting sqref="T156:T157">
    <cfRule type="expression" dxfId="36" priority="13">
      <formula>MOD($T156,8)=1</formula>
    </cfRule>
  </conditionalFormatting>
  <conditionalFormatting sqref="T166:T167">
    <cfRule type="expression" dxfId="35" priority="12">
      <formula>MOD($T166,8)=1</formula>
    </cfRule>
  </conditionalFormatting>
  <conditionalFormatting sqref="T178:T179">
    <cfRule type="expression" dxfId="34" priority="11">
      <formula>MOD($T178,8)=1</formula>
    </cfRule>
  </conditionalFormatting>
  <conditionalFormatting sqref="T188:T189">
    <cfRule type="expression" dxfId="33" priority="10">
      <formula>MOD($T188,8)=1</formula>
    </cfRule>
  </conditionalFormatting>
  <conditionalFormatting sqref="T198:T199">
    <cfRule type="expression" dxfId="32" priority="9">
      <formula>MOD($T198,8)=1</formula>
    </cfRule>
  </conditionalFormatting>
  <conditionalFormatting sqref="T208:T209">
    <cfRule type="expression" dxfId="31" priority="8">
      <formula>MOD($T208,8)=1</formula>
    </cfRule>
  </conditionalFormatting>
  <conditionalFormatting sqref="T220:T221">
    <cfRule type="expression" dxfId="30" priority="7">
      <formula>MOD($T220,8)=1</formula>
    </cfRule>
  </conditionalFormatting>
  <conditionalFormatting sqref="T230:T231">
    <cfRule type="expression" dxfId="29" priority="6">
      <formula>MOD($T230,8)=1</formula>
    </cfRule>
  </conditionalFormatting>
  <conditionalFormatting sqref="T240:T241">
    <cfRule type="expression" dxfId="28" priority="5">
      <formula>MOD($T240,8)=1</formula>
    </cfRule>
  </conditionalFormatting>
  <conditionalFormatting sqref="T250:T251">
    <cfRule type="expression" dxfId="27" priority="4">
      <formula>MOD($T250,8)=1</formula>
    </cfRule>
  </conditionalFormatting>
  <conditionalFormatting sqref="T262:T263">
    <cfRule type="expression" dxfId="26" priority="3">
      <formula>MOD($T262,8)=1</formula>
    </cfRule>
  </conditionalFormatting>
  <conditionalFormatting sqref="T292:T293">
    <cfRule type="expression" dxfId="25" priority="1">
      <formula>MOD($T292,8)=1</formula>
    </cfRule>
  </conditionalFormatting>
  <conditionalFormatting sqref="T282:T283">
    <cfRule type="expression" dxfId="24" priority="2">
      <formula>MOD($T282,8)=1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Width="0" fitToHeight="0" orientation="landscape" horizontalDpi="300" verticalDpi="300" r:id="rId1"/>
  <headerFooter alignWithMargins="0"/>
  <rowBreaks count="2" manualBreakCount="2">
    <brk id="42" max="16383" man="1"/>
    <brk id="84" max="16383" man="1"/>
  </rowBreaks>
  <colBreaks count="1" manualBreakCount="1">
    <brk id="35" max="221" man="1"/>
  </colBreaks>
  <ignoredErrors>
    <ignoredError sqref="Y7 Y27 Y17 Y37 Y49 Y59 Y69 Y79 Y91 Y101 Y111 Y121 Y133 Y143 Y153 Y163 Y175 Y185 Y195 Y205 Y217 Y227 Y237 Y2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Vymaz_divize" altText="">
                <anchor moveWithCells="1" sizeWithCells="1">
                  <from>
                    <xdr:col>46</xdr:col>
                    <xdr:colOff>9525</xdr:colOff>
                    <xdr:row>0</xdr:row>
                    <xdr:rowOff>219075</xdr:rowOff>
                  </from>
                  <to>
                    <xdr:col>47</xdr:col>
                    <xdr:colOff>28575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7391-A5FF-4CF0-84C0-C668AADE6316}">
  <sheetPr codeName="List11"/>
  <dimension ref="A2:AZ102"/>
  <sheetViews>
    <sheetView view="pageBreakPreview" zoomScaleNormal="100" zoomScaleSheetLayoutView="100" workbookViewId="0">
      <selection activeCell="AB19" sqref="AB19"/>
    </sheetView>
  </sheetViews>
  <sheetFormatPr defaultRowHeight="12.75"/>
  <cols>
    <col min="1" max="1" width="4.28515625" style="89" customWidth="1"/>
    <col min="2" max="2" width="2" style="2" customWidth="1"/>
    <col min="3" max="3" width="20.7109375" style="2" customWidth="1"/>
    <col min="4" max="21" width="2" style="2" customWidth="1"/>
    <col min="22" max="22" width="3" style="2" customWidth="1"/>
    <col min="23" max="24" width="2" style="2" customWidth="1"/>
    <col min="25" max="25" width="5.7109375" style="2" customWidth="1"/>
    <col min="26" max="26" width="6.28515625" style="90" customWidth="1"/>
    <col min="27" max="27" width="2.5703125" style="2" customWidth="1"/>
    <col min="28" max="28" width="3.28515625" style="2" customWidth="1"/>
    <col min="29" max="29" width="18.7109375" style="86" customWidth="1"/>
    <col min="30" max="30" width="2.7109375" style="3" customWidth="1"/>
    <col min="31" max="31" width="18.7109375" style="86" customWidth="1"/>
    <col min="32" max="36" width="4" style="3" customWidth="1"/>
    <col min="37" max="39" width="3.7109375" style="87" customWidth="1"/>
    <col min="40" max="40" width="3.140625" style="2" customWidth="1"/>
    <col min="41" max="41" width="3.28515625" customWidth="1"/>
    <col min="42" max="42" width="5" customWidth="1"/>
    <col min="43" max="43" width="6.140625" customWidth="1"/>
    <col min="44" max="44" width="4.7109375" customWidth="1"/>
    <col min="45" max="45" width="4.85546875" customWidth="1"/>
    <col min="46" max="46" width="6.42578125" customWidth="1"/>
    <col min="47" max="47" width="8.42578125" style="2" customWidth="1"/>
    <col min="48" max="48" width="6.85546875" customWidth="1"/>
    <col min="49" max="49" width="6" customWidth="1"/>
    <col min="50" max="50" width="6.5703125" customWidth="1"/>
    <col min="51" max="51" width="5.85546875" style="126" customWidth="1"/>
    <col min="52" max="52" width="24.42578125" customWidth="1"/>
  </cols>
  <sheetData>
    <row r="2" spans="1:52" s="96" customFormat="1" ht="17.25" customHeight="1" thickBot="1">
      <c r="A2" s="89"/>
      <c r="B2" s="93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14"/>
      <c r="AT2" s="132"/>
      <c r="AV2" s="135" t="s">
        <v>57</v>
      </c>
      <c r="AX2" s="144"/>
      <c r="AY2" s="143" t="s">
        <v>92</v>
      </c>
    </row>
    <row r="3" spans="1:52" ht="13.5" thickBot="1">
      <c r="A3" s="91" t="s">
        <v>2</v>
      </c>
      <c r="B3" s="264" t="s">
        <v>157</v>
      </c>
      <c r="C3" s="265"/>
      <c r="D3" s="237">
        <v>1</v>
      </c>
      <c r="E3" s="238"/>
      <c r="F3" s="239"/>
      <c r="G3" s="240">
        <v>2</v>
      </c>
      <c r="H3" s="238"/>
      <c r="I3" s="239"/>
      <c r="J3" s="240">
        <v>3</v>
      </c>
      <c r="K3" s="238"/>
      <c r="L3" s="239"/>
      <c r="M3" s="240">
        <v>4</v>
      </c>
      <c r="N3" s="238"/>
      <c r="O3" s="239"/>
      <c r="P3" s="240">
        <v>5</v>
      </c>
      <c r="Q3" s="238"/>
      <c r="R3" s="239"/>
      <c r="S3" s="240">
        <v>6</v>
      </c>
      <c r="T3" s="238"/>
      <c r="U3" s="239"/>
      <c r="V3" s="237" t="s">
        <v>4</v>
      </c>
      <c r="W3" s="242"/>
      <c r="X3" s="243"/>
      <c r="Y3" s="101" t="s">
        <v>5</v>
      </c>
      <c r="Z3" s="92" t="s">
        <v>6</v>
      </c>
      <c r="AB3" s="68">
        <v>1</v>
      </c>
      <c r="AC3" s="4" t="str">
        <f>C5</f>
        <v>Záviška Jan</v>
      </c>
      <c r="AD3" s="7" t="s">
        <v>10</v>
      </c>
      <c r="AE3" s="69" t="str">
        <f>C15</f>
        <v>------</v>
      </c>
      <c r="AF3" s="70"/>
      <c r="AG3" s="71"/>
      <c r="AH3" s="71"/>
      <c r="AI3" s="71"/>
      <c r="AJ3" s="72"/>
      <c r="AK3" s="73" t="str">
        <f t="shared" ref="AK3:AK17" si="0">IF(OR(VALUE($AP3)=0,VALUE($AQ3)=0), "0",IF(AND(LEN(AF3)&gt;0,MID(AF3,1,1)&lt;&gt;"-"),"1","0")+IF(AND(LEN(AG3)&gt;0,MID(AG3,1,1)&lt;&gt;"-"),"1","0")+IF(AND(LEN(AH3)&gt;0,MID(AH3,1,1)&lt;&gt;"-"),"1","0")+IF(AND(LEN(AI3)&gt;0,MID(AI3,1,1)&lt;&gt;"-"),"1","0")+IF(AND(LEN(AJ3)&gt;0,MID(AJ3,1,1)&lt;&gt;"-"),"1","0"))</f>
        <v>0</v>
      </c>
      <c r="AL3" s="11" t="s">
        <v>7</v>
      </c>
      <c r="AM3" s="12" t="str">
        <f t="shared" ref="AM3:AM17" si="1"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115"/>
      <c r="AP3">
        <f>A4</f>
        <v>53</v>
      </c>
      <c r="AQ3">
        <f>A14</f>
        <v>0</v>
      </c>
      <c r="AR3" s="123"/>
      <c r="AU3" s="273">
        <f>IF($Y4=0,"", IF(COUNTIF($Y$4:$Y$11,$Y4)&gt;1, "",  _xlfn.RANK.EQ($Y4,$Y$4:$Y$11,0)  ))</f>
        <v>3</v>
      </c>
      <c r="AV3" s="100" t="str">
        <f t="shared" ref="AV3:AV17" si="2">IF(OR(VALUE($AP3)=0,VALUE($AQ3)=0), "0",IF(LEN(AF3)&gt;0,IF(MID(AF3,1,1)&lt;&gt;"-",IF(MOD(ABS(AF3),100)&gt;9,MOD(ABS(AF3),100)+2,11),MOD(ABS(AF3),100)),0)+IF(LEN(AG3)&gt;0,IF(MID(AG3,1,1)&lt;&gt;"-",IF(MOD(ABS(AG3),100)&gt;9,MOD(ABS(AG3),100)+2,11),MOD(ABS(AG3),100)),0)+IF(LEN(AH3)&gt;0,IF(MID(AH3,1,1)&lt;&gt;"-",IF(MOD(ABS(AH3),100)&gt;9,MOD(ABS(AH3),100)+2,11),MOD(ABS(AH3),100)),0)+IF(LEN(AI3)&gt;0,IF(MID(AI3,1,1)&lt;&gt;"-",IF(MOD(ABS(AI3),100)&gt;9,MOD(ABS(AI3),100)+2,11),MOD(ABS(AI3),100)),0)+IF(LEN(AJ3)&gt;0,IF(MID(AJ3,1,1)&lt;&gt;"-",IF(MOD(ABS(AJ3),100)&gt;9,MOD(ABS(AJ3),100)+2,11),MOD(ABS(AJ3),100)),0))</f>
        <v>0</v>
      </c>
      <c r="AW3" s="99" t="str">
        <f t="shared" ref="AW3:AW17" si="3">IF(OR(VALUE($AP3)=0,VALUE($AQ3)=0), "0",IF(LEN(AF3)&gt;0,IF(MID(AF3,1,1)&lt;&gt;"-",MOD(AF3,100),IF(MOD(ABS(AF3),100)&gt;9,MOD(ABS(AF3),100)+2,11)),0)+IF(LEN(AG3)&gt;0,IF(MID(AG3,1,1)&lt;&gt;"-",MOD(AG3,100),IF(MOD(ABS(AG3),100)&gt;9,MOD(ABS(AG3),100)+2,11)),0)+IF(LEN(AH3)&gt;0,IF(MID(AH3,1,1)&lt;&gt;"-",MOD(AH3,100),IF(MOD(ABS(AH3),100)&gt;9,MOD(ABS(AH3),100)+2,11)),0)+IF(LEN(AI3)&gt;0,IF(MID(AI3,1,1)&lt;&gt;"-",MOD(AI3,100),IF(MOD(ABS(AI3),100)&gt;9,MOD(ABS(AI3),100)+2,11)),0)+IF(LEN(AJ3)&gt;0,IF(MID(AJ3,1,1)&lt;&gt;"-",MOD(AJ3,100),IF(MOD(ABS(AJ3),100)&gt;9,MOD(ABS(AJ3),100)+2,11)),0))</f>
        <v>0</v>
      </c>
      <c r="AX3" s="145">
        <f t="shared" ref="AX3:AX17" si="4">AV3-AW3</f>
        <v>0</v>
      </c>
    </row>
    <row r="4" spans="1:52">
      <c r="A4" s="244">
        <v>53</v>
      </c>
      <c r="B4" s="267">
        <v>1</v>
      </c>
      <c r="C4" s="67" t="str">
        <f>IF(A4&gt;0,IF(VLOOKUP(A4,seznam!$A$2:$C$301,3)&gt;0,VLOOKUP(A4,seznam!$A$2:$C$301,3),"------"),"------")</f>
        <v>Blansko</v>
      </c>
      <c r="D4" s="268"/>
      <c r="E4" s="247"/>
      <c r="F4" s="248"/>
      <c r="G4" s="249">
        <f>AK8</f>
        <v>0</v>
      </c>
      <c r="H4" s="250" t="s">
        <v>7</v>
      </c>
      <c r="I4" s="251">
        <f>AM8</f>
        <v>2</v>
      </c>
      <c r="J4" s="249">
        <f>AM10</f>
        <v>2</v>
      </c>
      <c r="K4" s="250" t="s">
        <v>7</v>
      </c>
      <c r="L4" s="251">
        <f>AK10</f>
        <v>0</v>
      </c>
      <c r="M4" s="249">
        <f>AK13</f>
        <v>0</v>
      </c>
      <c r="N4" s="250" t="s">
        <v>7</v>
      </c>
      <c r="O4" s="251">
        <f>AM13</f>
        <v>2</v>
      </c>
      <c r="P4" s="249">
        <f>AM17</f>
        <v>2</v>
      </c>
      <c r="Q4" s="250" t="s">
        <v>7</v>
      </c>
      <c r="R4" s="251">
        <f>AK17</f>
        <v>0</v>
      </c>
      <c r="S4" s="249" t="str">
        <f>AK3</f>
        <v>0</v>
      </c>
      <c r="T4" s="250" t="s">
        <v>7</v>
      </c>
      <c r="U4" s="252" t="str">
        <f>AM3</f>
        <v>0</v>
      </c>
      <c r="V4" s="253">
        <f>D4+G4+J4+M4+P4+S4</f>
        <v>4</v>
      </c>
      <c r="W4" s="250" t="s">
        <v>7</v>
      </c>
      <c r="X4" s="251">
        <f>F4+I4+L4+O4+R4+U4</f>
        <v>4</v>
      </c>
      <c r="Y4" s="230">
        <f>IF(D4&gt;F4,2,IF(AND(D4&lt;F4,E4=":"),1,0))+IF(G4&gt;I4,2,IF(AND(G4&lt;I4,H4=":"),1,0))+IF(J4&gt;L4,2,IF(AND(J4&lt;L4,K4=":"),1,0))+IF(M4&gt;O4,2,IF(AND(M4&lt;O4,N4=":"),1,0))+IF(P4&gt;R4,2,IF(AND(P4&lt;R4,Q4=":"),1,0))+IF(S4&gt;U4,2,IF(AND(S4&lt;U4,T4=":"),1,0))</f>
        <v>6</v>
      </c>
      <c r="Z4" s="262">
        <v>3</v>
      </c>
      <c r="AA4" s="254"/>
      <c r="AB4" s="75">
        <v>2</v>
      </c>
      <c r="AC4" s="5" t="str">
        <f>C7</f>
        <v>Ryšávka Matěj</v>
      </c>
      <c r="AD4" s="8" t="s">
        <v>10</v>
      </c>
      <c r="AE4" s="76" t="str">
        <f>C13</f>
        <v>Chloupková Lucie</v>
      </c>
      <c r="AF4" s="77" t="s">
        <v>200</v>
      </c>
      <c r="AG4" s="78" t="s">
        <v>200</v>
      </c>
      <c r="AH4" s="78"/>
      <c r="AI4" s="78"/>
      <c r="AJ4" s="79"/>
      <c r="AK4" s="73">
        <f t="shared" si="0"/>
        <v>2</v>
      </c>
      <c r="AL4" s="13" t="s">
        <v>7</v>
      </c>
      <c r="AM4" s="12">
        <f t="shared" si="1"/>
        <v>0</v>
      </c>
      <c r="AN4" s="115"/>
      <c r="AP4">
        <f>A6</f>
        <v>65</v>
      </c>
      <c r="AQ4">
        <f>A12</f>
        <v>62</v>
      </c>
      <c r="AU4" s="274"/>
      <c r="AV4" s="100">
        <f t="shared" si="2"/>
        <v>22</v>
      </c>
      <c r="AW4" s="99">
        <f t="shared" si="3"/>
        <v>10</v>
      </c>
      <c r="AX4" s="145">
        <f t="shared" si="4"/>
        <v>12</v>
      </c>
      <c r="AY4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8</v>
      </c>
      <c r="AZ4" t="str">
        <f>IF($A4&gt;0,IF(VLOOKUP($A4,seznam!$A$2:$C$301,2)&gt;0,VLOOKUP($A4,seznam!$A$2:$C$301,2),"------"),"------")</f>
        <v>Záviška Jan</v>
      </c>
    </row>
    <row r="5" spans="1:52" ht="13.5" thickBot="1">
      <c r="A5" s="195"/>
      <c r="B5" s="201"/>
      <c r="C5" s="74" t="str">
        <f>IF(A4&gt;0,IF(VLOOKUP(A4,seznam!$A$2:$C$301,2)&gt;0,VLOOKUP(A4,seznam!$A$2:$C$301,2),"------"),"------")</f>
        <v>Záviška Jan</v>
      </c>
      <c r="D5" s="269"/>
      <c r="E5" s="208"/>
      <c r="F5" s="209"/>
      <c r="G5" s="203"/>
      <c r="H5" s="199"/>
      <c r="I5" s="201"/>
      <c r="J5" s="203"/>
      <c r="K5" s="199"/>
      <c r="L5" s="201"/>
      <c r="M5" s="203"/>
      <c r="N5" s="199"/>
      <c r="O5" s="201"/>
      <c r="P5" s="203"/>
      <c r="Q5" s="199"/>
      <c r="R5" s="201"/>
      <c r="S5" s="295"/>
      <c r="T5" s="199"/>
      <c r="U5" s="296"/>
      <c r="V5" s="213"/>
      <c r="W5" s="199"/>
      <c r="X5" s="201"/>
      <c r="Y5" s="283"/>
      <c r="Z5" s="263"/>
      <c r="AA5" s="254"/>
      <c r="AB5" s="81">
        <v>3</v>
      </c>
      <c r="AC5" s="6" t="str">
        <f>C9</f>
        <v>Zábojová Terezie</v>
      </c>
      <c r="AD5" s="10" t="s">
        <v>10</v>
      </c>
      <c r="AE5" s="82" t="str">
        <f>C11</f>
        <v>Vladík Štěpán</v>
      </c>
      <c r="AF5" s="83" t="s">
        <v>219</v>
      </c>
      <c r="AG5" s="84" t="s">
        <v>225</v>
      </c>
      <c r="AH5" s="84" t="s">
        <v>225</v>
      </c>
      <c r="AI5" s="84"/>
      <c r="AJ5" s="85"/>
      <c r="AK5" s="162">
        <f t="shared" si="0"/>
        <v>1</v>
      </c>
      <c r="AL5" s="163" t="s">
        <v>7</v>
      </c>
      <c r="AM5" s="164">
        <f t="shared" si="1"/>
        <v>2</v>
      </c>
      <c r="AN5" s="115"/>
      <c r="AP5" s="161">
        <f>A8</f>
        <v>111</v>
      </c>
      <c r="AQ5" s="161">
        <f>A10</f>
        <v>118</v>
      </c>
      <c r="AU5" s="273"/>
      <c r="AV5" s="100">
        <f t="shared" si="2"/>
        <v>29</v>
      </c>
      <c r="AW5" s="99">
        <f t="shared" si="3"/>
        <v>31</v>
      </c>
      <c r="AX5" s="145">
        <f t="shared" si="4"/>
        <v>-2</v>
      </c>
    </row>
    <row r="6" spans="1:52">
      <c r="A6" s="195">
        <v>65</v>
      </c>
      <c r="B6" s="266">
        <v>2</v>
      </c>
      <c r="C6" s="67" t="str">
        <f>IF(A6&gt;0,IF(VLOOKUP(A6,seznam!$A$2:$C$301,3)&gt;0,VLOOKUP(A6,seznam!$A$2:$C$301,3),"------"),"------")</f>
        <v>Boskovice</v>
      </c>
      <c r="D6" s="212">
        <f>I4</f>
        <v>2</v>
      </c>
      <c r="E6" s="198" t="s">
        <v>7</v>
      </c>
      <c r="F6" s="200">
        <f>G4</f>
        <v>0</v>
      </c>
      <c r="G6" s="204"/>
      <c r="H6" s="205"/>
      <c r="I6" s="206"/>
      <c r="J6" s="202">
        <f>AK14</f>
        <v>2</v>
      </c>
      <c r="K6" s="198" t="s">
        <v>7</v>
      </c>
      <c r="L6" s="200">
        <f>AM14</f>
        <v>0</v>
      </c>
      <c r="M6" s="202">
        <f>AM16</f>
        <v>1</v>
      </c>
      <c r="N6" s="198" t="s">
        <v>7</v>
      </c>
      <c r="O6" s="200">
        <f>AK16</f>
        <v>2</v>
      </c>
      <c r="P6" s="202">
        <f>AK4</f>
        <v>2</v>
      </c>
      <c r="Q6" s="198" t="s">
        <v>7</v>
      </c>
      <c r="R6" s="200">
        <f>AM4</f>
        <v>0</v>
      </c>
      <c r="S6" s="202" t="str">
        <f>AK9</f>
        <v>0</v>
      </c>
      <c r="T6" s="198" t="s">
        <v>7</v>
      </c>
      <c r="U6" s="286" t="str">
        <f>AM9</f>
        <v>0</v>
      </c>
      <c r="V6" s="212">
        <f>D6+G6+J6+M6+P6+S6</f>
        <v>7</v>
      </c>
      <c r="W6" s="198" t="s">
        <v>7</v>
      </c>
      <c r="X6" s="200">
        <f t="shared" ref="X6" si="5">F6+I6+L6+O6+R6+U6</f>
        <v>2</v>
      </c>
      <c r="Y6" s="224">
        <f>IF(D6&gt;F6,2,IF(AND(D6&lt;F6,E6=":"),1,0))+IF(G6&gt;I6,2,IF(AND(G6&lt;I6,H6=":"),1,0))+IF(J6&gt;L6,2,IF(AND(J6&lt;L6,K6=":"),1,0))+IF(M6&gt;O6,2,IF(AND(M6&lt;O6,N6=":"),1,0))+IF(P6&gt;R6,2,IF(AND(P6&lt;R6,Q6=":"),1,0))+IF(S6&gt;U6,2,IF(AND(S6&lt;U6,T6=":"),1,0))</f>
        <v>7</v>
      </c>
      <c r="Z6" s="258">
        <v>2</v>
      </c>
      <c r="AA6" s="254"/>
      <c r="AB6" s="165">
        <v>4</v>
      </c>
      <c r="AC6" s="166" t="str">
        <f>C15</f>
        <v>------</v>
      </c>
      <c r="AD6" s="167" t="s">
        <v>10</v>
      </c>
      <c r="AE6" s="168" t="str">
        <f>C11</f>
        <v>Vladík Štěpán</v>
      </c>
      <c r="AF6" s="111"/>
      <c r="AG6" s="112"/>
      <c r="AH6" s="112"/>
      <c r="AI6" s="112"/>
      <c r="AJ6" s="113"/>
      <c r="AK6" s="73" t="str">
        <f t="shared" si="0"/>
        <v>0</v>
      </c>
      <c r="AL6" s="11" t="s">
        <v>7</v>
      </c>
      <c r="AM6" s="12" t="str">
        <f t="shared" si="1"/>
        <v>0</v>
      </c>
      <c r="AN6" s="115"/>
      <c r="AP6">
        <f>A14</f>
        <v>0</v>
      </c>
      <c r="AQ6">
        <f>A10</f>
        <v>118</v>
      </c>
      <c r="AU6" s="274"/>
      <c r="AV6" s="100" t="str">
        <f t="shared" si="2"/>
        <v>0</v>
      </c>
      <c r="AW6" s="99" t="str">
        <f t="shared" si="3"/>
        <v>0</v>
      </c>
      <c r="AX6" s="145">
        <f t="shared" si="4"/>
        <v>0</v>
      </c>
      <c r="AY6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29</v>
      </c>
      <c r="AZ6" t="str">
        <f>IF($A6&gt;0,IF(VLOOKUP($A6,seznam!$A$2:$C$301,2)&gt;0,VLOOKUP($A6,seznam!$A$2:$C$301,2),"------"),"------")</f>
        <v>Ryšávka Matěj</v>
      </c>
    </row>
    <row r="7" spans="1:52" ht="13.5" thickBot="1">
      <c r="A7" s="195"/>
      <c r="B7" s="201"/>
      <c r="C7" s="74" t="str">
        <f>IF(A6&gt;0,IF(VLOOKUP(A6,seznam!$A$2:$C$301,2)&gt;0,VLOOKUP(A6,seznam!$A$2:$C$301,2),"------"),"------")</f>
        <v>Ryšávka Matěj</v>
      </c>
      <c r="D7" s="213"/>
      <c r="E7" s="199"/>
      <c r="F7" s="201"/>
      <c r="G7" s="207"/>
      <c r="H7" s="208"/>
      <c r="I7" s="209"/>
      <c r="J7" s="203"/>
      <c r="K7" s="199"/>
      <c r="L7" s="201"/>
      <c r="M7" s="203"/>
      <c r="N7" s="199"/>
      <c r="O7" s="201"/>
      <c r="P7" s="203"/>
      <c r="Q7" s="199"/>
      <c r="R7" s="201"/>
      <c r="S7" s="203"/>
      <c r="T7" s="199"/>
      <c r="U7" s="201"/>
      <c r="V7" s="232"/>
      <c r="W7" s="233"/>
      <c r="X7" s="234"/>
      <c r="Y7" s="283"/>
      <c r="Z7" s="263"/>
      <c r="AA7" s="254"/>
      <c r="AB7" s="75">
        <v>5</v>
      </c>
      <c r="AC7" s="5" t="str">
        <f>C13</f>
        <v>Chloupková Lucie</v>
      </c>
      <c r="AD7" s="8" t="s">
        <v>10</v>
      </c>
      <c r="AE7" s="76" t="str">
        <f>C9</f>
        <v>Zábojová Terezie</v>
      </c>
      <c r="AF7" s="77" t="s">
        <v>217</v>
      </c>
      <c r="AG7" s="78" t="s">
        <v>257</v>
      </c>
      <c r="AH7" s="78"/>
      <c r="AI7" s="78"/>
      <c r="AJ7" s="79"/>
      <c r="AK7" s="169">
        <f t="shared" si="0"/>
        <v>0</v>
      </c>
      <c r="AL7" s="170" t="s">
        <v>7</v>
      </c>
      <c r="AM7" s="171">
        <f t="shared" si="1"/>
        <v>2</v>
      </c>
      <c r="AN7" s="115"/>
      <c r="AP7">
        <f>A12</f>
        <v>62</v>
      </c>
      <c r="AQ7">
        <f>A8</f>
        <v>111</v>
      </c>
      <c r="AU7" s="273"/>
      <c r="AV7" s="100">
        <f t="shared" si="2"/>
        <v>8</v>
      </c>
      <c r="AW7" s="99">
        <f t="shared" si="3"/>
        <v>22</v>
      </c>
      <c r="AX7" s="145">
        <f t="shared" si="4"/>
        <v>-14</v>
      </c>
    </row>
    <row r="8" spans="1:52" ht="13.5" thickBot="1">
      <c r="A8" s="195">
        <v>111</v>
      </c>
      <c r="B8" s="266">
        <v>3</v>
      </c>
      <c r="C8" s="67" t="str">
        <f>IF(A8&gt;0,IF(VLOOKUP(A8,seznam!$A$2:$C$301,3)&gt;0,VLOOKUP(A8,seznam!$A$2:$C$301,3),"------"),"------")</f>
        <v>Blansko</v>
      </c>
      <c r="D8" s="212">
        <f>L4</f>
        <v>0</v>
      </c>
      <c r="E8" s="198" t="s">
        <v>7</v>
      </c>
      <c r="F8" s="200">
        <f>J4</f>
        <v>2</v>
      </c>
      <c r="G8" s="202">
        <f>L6</f>
        <v>0</v>
      </c>
      <c r="H8" s="198" t="s">
        <v>7</v>
      </c>
      <c r="I8" s="200">
        <f>J6</f>
        <v>2</v>
      </c>
      <c r="J8" s="204"/>
      <c r="K8" s="205"/>
      <c r="L8" s="206"/>
      <c r="M8" s="202">
        <f>AK5</f>
        <v>1</v>
      </c>
      <c r="N8" s="198" t="s">
        <v>7</v>
      </c>
      <c r="O8" s="200">
        <f>AM5</f>
        <v>2</v>
      </c>
      <c r="P8" s="202">
        <f>AM7</f>
        <v>2</v>
      </c>
      <c r="Q8" s="198" t="s">
        <v>7</v>
      </c>
      <c r="R8" s="200">
        <f>AK7</f>
        <v>0</v>
      </c>
      <c r="S8" s="202" t="str">
        <f>AK15</f>
        <v>0</v>
      </c>
      <c r="T8" s="198" t="s">
        <v>7</v>
      </c>
      <c r="U8" s="200" t="str">
        <f>AM15</f>
        <v>0</v>
      </c>
      <c r="V8" s="212">
        <f>D8+G8+J8+M8+P8+S8</f>
        <v>3</v>
      </c>
      <c r="W8" s="198" t="s">
        <v>7</v>
      </c>
      <c r="X8" s="200">
        <f t="shared" ref="X8" si="6">F8+I8+L8+O8+R8+U8</f>
        <v>6</v>
      </c>
      <c r="Y8" s="224">
        <f>IF(D8&gt;F8,2,IF(AND(D8&lt;F8,E8=":"),1,0))+IF(G8&gt;I8,2,IF(AND(G8&lt;I8,H8=":"),1,0))+IF(J8&gt;L8,2,IF(AND(J8&lt;L8,K8=":"),1,0))+IF(M8&gt;O8,2,IF(AND(M8&lt;O8,N8=":"),1,0))+IF(P8&gt;R8,2,IF(AND(P8&lt;R8,Q8=":"),1,0))+IF(S8&gt;U8,2,IF(AND(S8&lt;U8,T8=":"),1,0))</f>
        <v>5</v>
      </c>
      <c r="Z8" s="298">
        <v>4</v>
      </c>
      <c r="AA8" s="254"/>
      <c r="AB8" s="81">
        <v>6</v>
      </c>
      <c r="AC8" s="6" t="str">
        <f>C5</f>
        <v>Záviška Jan</v>
      </c>
      <c r="AD8" s="10" t="s">
        <v>10</v>
      </c>
      <c r="AE8" s="82" t="str">
        <f>C7</f>
        <v>Ryšávka Matěj</v>
      </c>
      <c r="AF8" s="83" t="s">
        <v>218</v>
      </c>
      <c r="AG8" s="84" t="s">
        <v>217</v>
      </c>
      <c r="AH8" s="84"/>
      <c r="AI8" s="84"/>
      <c r="AJ8" s="85"/>
      <c r="AK8" s="162">
        <f t="shared" si="0"/>
        <v>0</v>
      </c>
      <c r="AL8" s="163" t="s">
        <v>7</v>
      </c>
      <c r="AM8" s="164">
        <f t="shared" si="1"/>
        <v>2</v>
      </c>
      <c r="AN8" s="115"/>
      <c r="AP8" s="161">
        <f>A4</f>
        <v>53</v>
      </c>
      <c r="AQ8" s="161">
        <f>A6</f>
        <v>65</v>
      </c>
      <c r="AU8" s="274"/>
      <c r="AV8" s="100">
        <f t="shared" si="2"/>
        <v>11</v>
      </c>
      <c r="AW8" s="99">
        <f t="shared" si="3"/>
        <v>22</v>
      </c>
      <c r="AX8" s="145">
        <f t="shared" si="4"/>
        <v>-11</v>
      </c>
      <c r="AY8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0</v>
      </c>
      <c r="AZ8" t="str">
        <f>IF($A8&gt;0,IF(VLOOKUP($A8,seznam!$A$2:$C$301,2)&gt;0,VLOOKUP($A8,seznam!$A$2:$C$301,2),"------"),"------")</f>
        <v>Zábojová Terezie</v>
      </c>
    </row>
    <row r="9" spans="1:52" ht="13.5" thickBot="1">
      <c r="A9" s="195"/>
      <c r="B9" s="201"/>
      <c r="C9" s="74" t="str">
        <f>IF(A8&gt;0,IF(VLOOKUP(A8,seznam!$A$2:$C$301,2)&gt;0,VLOOKUP(A8,seznam!$A$2:$C$301,2),"------"),"------")</f>
        <v>Zábojová Terezie</v>
      </c>
      <c r="D9" s="213"/>
      <c r="E9" s="199"/>
      <c r="F9" s="201"/>
      <c r="G9" s="203"/>
      <c r="H9" s="199"/>
      <c r="I9" s="201"/>
      <c r="J9" s="207"/>
      <c r="K9" s="208"/>
      <c r="L9" s="209"/>
      <c r="M9" s="295"/>
      <c r="N9" s="199"/>
      <c r="O9" s="234"/>
      <c r="P9" s="203"/>
      <c r="Q9" s="199"/>
      <c r="R9" s="201"/>
      <c r="S9" s="203"/>
      <c r="T9" s="199"/>
      <c r="U9" s="201"/>
      <c r="V9" s="232"/>
      <c r="W9" s="199"/>
      <c r="X9" s="201"/>
      <c r="Y9" s="283"/>
      <c r="Z9" s="299"/>
      <c r="AA9" s="254"/>
      <c r="AB9" s="165">
        <v>7</v>
      </c>
      <c r="AC9" s="166" t="str">
        <f>C7</f>
        <v>Ryšávka Matěj</v>
      </c>
      <c r="AD9" s="167" t="s">
        <v>10</v>
      </c>
      <c r="AE9" s="168" t="str">
        <f>C15</f>
        <v>------</v>
      </c>
      <c r="AF9" s="111"/>
      <c r="AG9" s="112"/>
      <c r="AH9" s="112"/>
      <c r="AI9" s="112"/>
      <c r="AJ9" s="113"/>
      <c r="AK9" s="73" t="str">
        <f t="shared" si="0"/>
        <v>0</v>
      </c>
      <c r="AL9" s="11" t="s">
        <v>7</v>
      </c>
      <c r="AM9" s="12" t="str">
        <f t="shared" si="1"/>
        <v>0</v>
      </c>
      <c r="AN9" s="115"/>
      <c r="AP9">
        <f>A6</f>
        <v>65</v>
      </c>
      <c r="AQ9">
        <f>A14</f>
        <v>0</v>
      </c>
      <c r="AU9" s="273"/>
      <c r="AV9" s="100" t="str">
        <f t="shared" si="2"/>
        <v>0</v>
      </c>
      <c r="AW9" s="99" t="str">
        <f t="shared" si="3"/>
        <v>0</v>
      </c>
      <c r="AX9" s="145">
        <f t="shared" si="4"/>
        <v>0</v>
      </c>
    </row>
    <row r="10" spans="1:52">
      <c r="A10" s="195">
        <v>118</v>
      </c>
      <c r="B10" s="266">
        <v>4</v>
      </c>
      <c r="C10" s="67" t="str">
        <f>IF(A10&gt;0,IF(VLOOKUP(A10,seznam!$A$2:$C$301,3)&gt;0,VLOOKUP(A10,seznam!$A$2:$C$301,3),"------"),"------")</f>
        <v>Blansko</v>
      </c>
      <c r="D10" s="282">
        <f>O4</f>
        <v>2</v>
      </c>
      <c r="E10" s="198" t="s">
        <v>7</v>
      </c>
      <c r="F10" s="200">
        <f>M4</f>
        <v>0</v>
      </c>
      <c r="G10" s="202">
        <f>O6</f>
        <v>2</v>
      </c>
      <c r="H10" s="198" t="s">
        <v>7</v>
      </c>
      <c r="I10" s="200">
        <f>M6</f>
        <v>1</v>
      </c>
      <c r="J10" s="202">
        <f>O8</f>
        <v>2</v>
      </c>
      <c r="K10" s="198" t="s">
        <v>7</v>
      </c>
      <c r="L10" s="200">
        <f>M8</f>
        <v>1</v>
      </c>
      <c r="M10" s="204"/>
      <c r="N10" s="205"/>
      <c r="O10" s="206"/>
      <c r="P10" s="202">
        <f>AK11</f>
        <v>2</v>
      </c>
      <c r="Q10" s="198" t="s">
        <v>7</v>
      </c>
      <c r="R10" s="200">
        <f>AM11</f>
        <v>0</v>
      </c>
      <c r="S10" s="202" t="str">
        <f>AM6</f>
        <v>0</v>
      </c>
      <c r="T10" s="198" t="s">
        <v>7</v>
      </c>
      <c r="U10" s="200" t="str">
        <f>AK6</f>
        <v>0</v>
      </c>
      <c r="V10" s="212">
        <f>D10+G10+J10+M10+P10+S10</f>
        <v>8</v>
      </c>
      <c r="W10" s="198" t="s">
        <v>7</v>
      </c>
      <c r="X10" s="200">
        <f t="shared" ref="X10" si="7">F10+I10+L10+O10+R10+U10</f>
        <v>2</v>
      </c>
      <c r="Y10" s="224">
        <f>IF(D10&gt;F10,2,IF(AND(D10&lt;F10,E10=":"),1,0))+IF(G10&gt;I10,2,IF(AND(G10&lt;I10,H10=":"),1,0))+IF(J10&gt;L10,2,IF(AND(J10&lt;L10,K10=":"),1,0))+IF(M10&gt;O10,2,IF(AND(M10&lt;O10,N10=":"),1,0))+IF(P10&gt;R10,2,IF(AND(P10&lt;R10,Q10=":"),1,0))+IF(S10&gt;U10,2,IF(AND(S10&lt;U10,T10=":"),1,0))</f>
        <v>8</v>
      </c>
      <c r="Z10" s="261">
        <v>1</v>
      </c>
      <c r="AA10" s="255"/>
      <c r="AB10" s="75">
        <v>8</v>
      </c>
      <c r="AC10" s="5" t="str">
        <f>C9</f>
        <v>Zábojová Terezie</v>
      </c>
      <c r="AD10" s="8" t="s">
        <v>10</v>
      </c>
      <c r="AE10" s="76" t="str">
        <f>C5</f>
        <v>Záviška Jan</v>
      </c>
      <c r="AF10" s="77" t="s">
        <v>217</v>
      </c>
      <c r="AG10" s="78" t="s">
        <v>222</v>
      </c>
      <c r="AH10" s="78"/>
      <c r="AI10" s="78"/>
      <c r="AJ10" s="79"/>
      <c r="AK10" s="169">
        <f t="shared" si="0"/>
        <v>0</v>
      </c>
      <c r="AL10" s="170" t="s">
        <v>7</v>
      </c>
      <c r="AM10" s="171">
        <f t="shared" si="1"/>
        <v>2</v>
      </c>
      <c r="AN10" s="115"/>
      <c r="AP10">
        <f>A8</f>
        <v>111</v>
      </c>
      <c r="AQ10">
        <f>A4</f>
        <v>53</v>
      </c>
      <c r="AU10" s="274"/>
      <c r="AV10" s="100">
        <f t="shared" si="2"/>
        <v>14</v>
      </c>
      <c r="AW10" s="99">
        <f t="shared" si="3"/>
        <v>22</v>
      </c>
      <c r="AX10" s="145">
        <f t="shared" si="4"/>
        <v>-8</v>
      </c>
      <c r="AY10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20</v>
      </c>
      <c r="AZ10" t="str">
        <f>IF($A10&gt;0,IF(VLOOKUP($A10,seznam!$A$2:$C$301,2)&gt;0,VLOOKUP($A10,seznam!$A$2:$C$301,2),"------"),"------")</f>
        <v>Vladík Štěpán</v>
      </c>
    </row>
    <row r="11" spans="1:52" ht="13.5" thickBot="1">
      <c r="A11" s="195"/>
      <c r="B11" s="201"/>
      <c r="C11" s="172" t="str">
        <f>IF(A10&gt;0,IF(VLOOKUP(A10,seznam!$A$2:$C$301,2)&gt;0,VLOOKUP(A10,seznam!$A$2:$C$301,2),"------"),"------")</f>
        <v>Vladík Štěpán</v>
      </c>
      <c r="D11" s="213"/>
      <c r="E11" s="199"/>
      <c r="F11" s="201"/>
      <c r="G11" s="203"/>
      <c r="H11" s="199"/>
      <c r="I11" s="201"/>
      <c r="J11" s="203"/>
      <c r="K11" s="199"/>
      <c r="L11" s="201"/>
      <c r="M11" s="207"/>
      <c r="N11" s="208"/>
      <c r="O11" s="209"/>
      <c r="P11" s="203"/>
      <c r="Q11" s="199"/>
      <c r="R11" s="201"/>
      <c r="S11" s="203"/>
      <c r="T11" s="199"/>
      <c r="U11" s="201"/>
      <c r="V11" s="213"/>
      <c r="W11" s="199"/>
      <c r="X11" s="201"/>
      <c r="Y11" s="283"/>
      <c r="Z11" s="284"/>
      <c r="AA11" s="255"/>
      <c r="AB11" s="81">
        <v>9</v>
      </c>
      <c r="AC11" s="6" t="str">
        <f>C11</f>
        <v>Vladík Štěpán</v>
      </c>
      <c r="AD11" s="10" t="s">
        <v>10</v>
      </c>
      <c r="AE11" s="82" t="str">
        <f>C13</f>
        <v>Chloupková Lucie</v>
      </c>
      <c r="AF11" s="83" t="s">
        <v>202</v>
      </c>
      <c r="AG11" s="84" t="s">
        <v>220</v>
      </c>
      <c r="AH11" s="84"/>
      <c r="AI11" s="84"/>
      <c r="AJ11" s="85"/>
      <c r="AK11" s="162">
        <f t="shared" si="0"/>
        <v>2</v>
      </c>
      <c r="AL11" s="163" t="s">
        <v>7</v>
      </c>
      <c r="AM11" s="164">
        <f t="shared" si="1"/>
        <v>0</v>
      </c>
      <c r="AN11" s="115"/>
      <c r="AP11" s="161">
        <f>A10</f>
        <v>118</v>
      </c>
      <c r="AQ11" s="161">
        <f>A12</f>
        <v>62</v>
      </c>
      <c r="AU11" s="273"/>
      <c r="AV11" s="100">
        <f t="shared" si="2"/>
        <v>22</v>
      </c>
      <c r="AW11" s="99">
        <f t="shared" si="3"/>
        <v>8</v>
      </c>
      <c r="AX11" s="145">
        <f t="shared" si="4"/>
        <v>14</v>
      </c>
    </row>
    <row r="12" spans="1:52">
      <c r="A12" s="195">
        <v>62</v>
      </c>
      <c r="B12" s="266">
        <v>5</v>
      </c>
      <c r="C12" s="67" t="str">
        <f>IF(A12&gt;0,IF(VLOOKUP(A12,seznam!$A$2:$C$301,3)&gt;0,VLOOKUP(A12,seznam!$A$2:$C$301,3),"------"),"------")</f>
        <v>Kunštát</v>
      </c>
      <c r="D12" s="212">
        <f>R4</f>
        <v>0</v>
      </c>
      <c r="E12" s="287" t="s">
        <v>7</v>
      </c>
      <c r="F12" s="286">
        <f>P4</f>
        <v>2</v>
      </c>
      <c r="G12" s="288">
        <f>R6</f>
        <v>0</v>
      </c>
      <c r="H12" s="287" t="s">
        <v>7</v>
      </c>
      <c r="I12" s="286">
        <f>P6</f>
        <v>2</v>
      </c>
      <c r="J12" s="288">
        <f>R8</f>
        <v>0</v>
      </c>
      <c r="K12" s="287" t="s">
        <v>7</v>
      </c>
      <c r="L12" s="286">
        <f>P8</f>
        <v>2</v>
      </c>
      <c r="M12" s="288">
        <f>R10</f>
        <v>0</v>
      </c>
      <c r="N12" s="287" t="s">
        <v>7</v>
      </c>
      <c r="O12" s="286">
        <f>P10</f>
        <v>2</v>
      </c>
      <c r="P12" s="276"/>
      <c r="Q12" s="277"/>
      <c r="R12" s="291"/>
      <c r="S12" s="288" t="str">
        <f>AM12</f>
        <v>0</v>
      </c>
      <c r="T12" s="287" t="s">
        <v>7</v>
      </c>
      <c r="U12" s="200" t="str">
        <f>AK12</f>
        <v>0</v>
      </c>
      <c r="V12" s="212">
        <f>D12+G12+J12+M12+P12+S12</f>
        <v>0</v>
      </c>
      <c r="W12" s="198" t="s">
        <v>7</v>
      </c>
      <c r="X12" s="200">
        <f t="shared" ref="X12" si="8">F12+I12+L12+O12+R12+U12</f>
        <v>8</v>
      </c>
      <c r="Y12" s="224">
        <f>IF(D12&gt;F12,2,IF(AND(D12&lt;F12,E12=":"),1,0))+IF(G12&gt;I12,2,IF(AND(G12&lt;I12,H12=":"),1,0))+IF(J12&gt;L12,2,IF(AND(J12&lt;L12,K12=":"),1,0))+IF(M12&gt;O12,2,IF(AND(M12&lt;O12,N12=":"),1,0))+IF(P12&gt;R12,2,IF(AND(P12&lt;R12,Q12=":"),1,0))+IF(S12&gt;U12,2,IF(AND(S12&lt;U12,T12=":"),1,0))</f>
        <v>4</v>
      </c>
      <c r="Z12" s="261">
        <v>5</v>
      </c>
      <c r="AA12" s="89"/>
      <c r="AB12" s="165">
        <v>10</v>
      </c>
      <c r="AC12" s="166" t="str">
        <f>C15</f>
        <v>------</v>
      </c>
      <c r="AD12" s="167" t="s">
        <v>10</v>
      </c>
      <c r="AE12" s="168" t="str">
        <f>C13</f>
        <v>Chloupková Lucie</v>
      </c>
      <c r="AF12" s="111"/>
      <c r="AG12" s="112"/>
      <c r="AH12" s="112"/>
      <c r="AI12" s="112"/>
      <c r="AJ12" s="113"/>
      <c r="AK12" s="73" t="str">
        <f t="shared" si="0"/>
        <v>0</v>
      </c>
      <c r="AL12" s="11" t="s">
        <v>7</v>
      </c>
      <c r="AM12" s="12" t="str">
        <f t="shared" si="1"/>
        <v>0</v>
      </c>
      <c r="AN12" s="115"/>
      <c r="AP12">
        <f>A14</f>
        <v>0</v>
      </c>
      <c r="AQ12">
        <f>A12</f>
        <v>62</v>
      </c>
      <c r="AU12" s="274"/>
      <c r="AV12" s="100" t="str">
        <f t="shared" si="2"/>
        <v>0</v>
      </c>
      <c r="AW12" s="99" t="str">
        <f t="shared" si="3"/>
        <v>0</v>
      </c>
      <c r="AX12" s="145">
        <f t="shared" si="4"/>
        <v>0</v>
      </c>
      <c r="AY12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-57</v>
      </c>
      <c r="AZ12" t="str">
        <f>IF($A12&gt;0,IF(VLOOKUP($A12,seznam!$A$2:$C$301,2)&gt;0,VLOOKUP($A12,seznam!$A$2:$C$301,2),"------"),"------")</f>
        <v>Chloupková Lucie</v>
      </c>
    </row>
    <row r="13" spans="1:52" ht="13.5" thickBot="1">
      <c r="A13" s="195"/>
      <c r="B13" s="201"/>
      <c r="C13" s="74" t="str">
        <f>IF(A12&gt;0,IF(VLOOKUP(A12,seznam!$A$2:$C$301,2)&gt;0,VLOOKUP(A12,seznam!$A$2:$C$301,2),"------"),"------")</f>
        <v>Chloupková Lucie</v>
      </c>
      <c r="D13" s="213"/>
      <c r="E13" s="199"/>
      <c r="F13" s="201"/>
      <c r="G13" s="203"/>
      <c r="H13" s="199"/>
      <c r="I13" s="201"/>
      <c r="J13" s="203"/>
      <c r="K13" s="199"/>
      <c r="L13" s="201"/>
      <c r="M13" s="203"/>
      <c r="N13" s="199"/>
      <c r="O13" s="201"/>
      <c r="P13" s="292"/>
      <c r="Q13" s="293"/>
      <c r="R13" s="294"/>
      <c r="S13" s="203"/>
      <c r="T13" s="199"/>
      <c r="U13" s="201"/>
      <c r="V13" s="213"/>
      <c r="W13" s="199"/>
      <c r="X13" s="201"/>
      <c r="Y13" s="283"/>
      <c r="Z13" s="284"/>
      <c r="AB13" s="75">
        <v>11</v>
      </c>
      <c r="AC13" s="5" t="str">
        <f>C5</f>
        <v>Záviška Jan</v>
      </c>
      <c r="AD13" s="8" t="s">
        <v>10</v>
      </c>
      <c r="AE13" s="76" t="str">
        <f>C11</f>
        <v>Vladík Štěpán</v>
      </c>
      <c r="AF13" s="77" t="s">
        <v>225</v>
      </c>
      <c r="AG13" s="78" t="s">
        <v>223</v>
      </c>
      <c r="AH13" s="78"/>
      <c r="AI13" s="78"/>
      <c r="AJ13" s="79"/>
      <c r="AK13" s="169">
        <f t="shared" si="0"/>
        <v>0</v>
      </c>
      <c r="AL13" s="170" t="s">
        <v>7</v>
      </c>
      <c r="AM13" s="171">
        <f t="shared" si="1"/>
        <v>2</v>
      </c>
      <c r="AN13" s="115"/>
      <c r="AP13">
        <f>A4</f>
        <v>53</v>
      </c>
      <c r="AQ13">
        <f>A10</f>
        <v>118</v>
      </c>
      <c r="AU13" s="273"/>
      <c r="AV13" s="100">
        <f t="shared" si="2"/>
        <v>16</v>
      </c>
      <c r="AW13" s="99">
        <f t="shared" si="3"/>
        <v>22</v>
      </c>
      <c r="AX13" s="145">
        <f t="shared" si="4"/>
        <v>-6</v>
      </c>
    </row>
    <row r="14" spans="1:52" ht="13.5" thickBot="1">
      <c r="A14" s="289"/>
      <c r="B14" s="290">
        <v>6</v>
      </c>
      <c r="C14" s="67" t="str">
        <f>IF(A14&gt;0,IF(VLOOKUP(A14,seznam!$A$2:$C$301,3)&gt;0,VLOOKUP(A14,seznam!$A$2:$C$301,3),"------"),"------")</f>
        <v>------</v>
      </c>
      <c r="D14" s="212" t="str">
        <f>U4</f>
        <v>0</v>
      </c>
      <c r="E14" s="198" t="s">
        <v>7</v>
      </c>
      <c r="F14" s="200" t="str">
        <f>S4</f>
        <v>0</v>
      </c>
      <c r="G14" s="202" t="str">
        <f>U6</f>
        <v>0</v>
      </c>
      <c r="H14" s="198" t="s">
        <v>7</v>
      </c>
      <c r="I14" s="200" t="str">
        <f>S6</f>
        <v>0</v>
      </c>
      <c r="J14" s="202" t="str">
        <f>U8</f>
        <v>0</v>
      </c>
      <c r="K14" s="198" t="s">
        <v>7</v>
      </c>
      <c r="L14" s="200" t="str">
        <f>S8</f>
        <v>0</v>
      </c>
      <c r="M14" s="202" t="str">
        <f>U10</f>
        <v>0</v>
      </c>
      <c r="N14" s="198" t="s">
        <v>7</v>
      </c>
      <c r="O14" s="200" t="str">
        <f>S10</f>
        <v>0</v>
      </c>
      <c r="P14" s="202" t="str">
        <f>U12</f>
        <v>0</v>
      </c>
      <c r="Q14" s="198" t="s">
        <v>7</v>
      </c>
      <c r="R14" s="200" t="str">
        <f>S12</f>
        <v>0</v>
      </c>
      <c r="S14" s="276"/>
      <c r="T14" s="277"/>
      <c r="U14" s="278"/>
      <c r="V14" s="282">
        <f>D14+G14+J14+M14+P14+S14</f>
        <v>0</v>
      </c>
      <c r="W14" s="287" t="s">
        <v>7</v>
      </c>
      <c r="X14" s="286">
        <f t="shared" ref="X14" si="9">F14+I14+L14+O14+R14+U14</f>
        <v>0</v>
      </c>
      <c r="Y14" s="224">
        <f>IF(D14&gt;F14,2,IF(AND(D14&lt;F14,E14=":"),1,0))+IF(G14&gt;I14,2,IF(AND(G14&lt;I14,H14=":"),1,0))+IF(J14&gt;L14,2,IF(AND(J14&lt;L14,K14=":"),1,0))+IF(M14&gt;O14,2,IF(AND(M14&lt;O14,N14=":"),1,0))+IF(P14&gt;R14,2,IF(AND(P14&lt;R14,Q14=":"),1,0))+IF(S14&gt;U14,2,IF(AND(S14&lt;U14,T14=":"),1,0))</f>
        <v>0</v>
      </c>
      <c r="Z14" s="261"/>
      <c r="AB14" s="81">
        <v>12</v>
      </c>
      <c r="AC14" s="6" t="str">
        <f>C7</f>
        <v>Ryšávka Matěj</v>
      </c>
      <c r="AD14" s="10" t="s">
        <v>10</v>
      </c>
      <c r="AE14" s="82" t="str">
        <f>C9</f>
        <v>Zábojová Terezie</v>
      </c>
      <c r="AF14" s="83" t="s">
        <v>261</v>
      </c>
      <c r="AG14" s="84" t="s">
        <v>219</v>
      </c>
      <c r="AH14" s="84"/>
      <c r="AI14" s="84"/>
      <c r="AJ14" s="85"/>
      <c r="AK14" s="162">
        <f t="shared" si="0"/>
        <v>2</v>
      </c>
      <c r="AL14" s="163" t="s">
        <v>7</v>
      </c>
      <c r="AM14" s="164">
        <f t="shared" si="1"/>
        <v>0</v>
      </c>
      <c r="AN14" s="115"/>
      <c r="AP14" s="161">
        <f>A6</f>
        <v>65</v>
      </c>
      <c r="AQ14" s="161">
        <f>A8</f>
        <v>111</v>
      </c>
      <c r="AU14" s="274"/>
      <c r="AV14" s="100">
        <f t="shared" si="2"/>
        <v>26</v>
      </c>
      <c r="AW14" s="99">
        <f t="shared" si="3"/>
        <v>22</v>
      </c>
      <c r="AX14" s="145">
        <f t="shared" si="4"/>
        <v>4</v>
      </c>
      <c r="AY14" s="126">
        <f ca="1">IF($AP3=INDIRECT(ADDRESS(ROW(),1)),$AX3,0)+
IF($AP4=INDIRECT(ADDRESS(ROW(),1)),$AX4,0)+
IF($AP5=INDIRECT(ADDRESS(ROW(),1)),$AX5,0)+
IF($AP6=INDIRECT(ADDRESS(ROW(),1)),$AX6,0)+
IF($AP7=INDIRECT(ADDRESS(ROW(),1)),$AX7,0)+
IF($AP8=INDIRECT(ADDRESS(ROW(),1)),$AX8,0)+
IF($AP9=INDIRECT(ADDRESS(ROW(),1)),$AX9,0)+
IF($AP10=INDIRECT(ADDRESS(ROW(),1)),$AX10,0)+
IF($AP11=INDIRECT(ADDRESS(ROW(),1)),$AX11,0)+
IF($AP12=INDIRECT(ADDRESS(ROW(),1)),$AX12,0)+
IF($AP13=INDIRECT(ADDRESS(ROW(),1)),$AX13,0)+
IF($AP14=INDIRECT(ADDRESS(ROW(),1)),$AX14,0)+
IF($AP15=INDIRECT(ADDRESS(ROW(),1)),$AX15,0)+
IF($AP16=INDIRECT(ADDRESS(ROW(),1)),$AX16,0)+
IF($AP17=INDIRECT(ADDRESS(ROW(),1)),$AX17,0)+
IF($AQ3=INDIRECT(ADDRESS(ROW(),1)),-$AX3,0)+
IF($AQ4=INDIRECT(ADDRESS(ROW(),1)),-$AX4,0)+
IF($AQ5=INDIRECT(ADDRESS(ROW(),1)),-$AX5,0)+
IF($AQ6=INDIRECT(ADDRESS(ROW(),1)),-$AX6,0)+
IF($AQ7=INDIRECT(ADDRESS(ROW(),1)),-$AX7,0)+
IF($AQ8=INDIRECT(ADDRESS(ROW(),1)),-$AX8,0)+
IF($AQ9=INDIRECT(ADDRESS(ROW(),1)),-$AX9,0)+
IF($AQ10=INDIRECT(ADDRESS(ROW(),1)),-$AX10,0)+
IF($AQ11=INDIRECT(ADDRESS(ROW(),1)),-$AX11,0)+
IF($AQ12=INDIRECT(ADDRESS(ROW(),1)),-$AX12,0)+
IF($AQ13=INDIRECT(ADDRESS(ROW(),1)),-$AX13,0)+
IF($AQ14=INDIRECT(ADDRESS(ROW(),1)),-$AX14,0)+
IF($AQ15=INDIRECT(ADDRESS(ROW(),1)),-$AX15,0)+
IF($AQ16=INDIRECT(ADDRESS(ROW(),1)),-$AX16,0)+
IF($AQ17=INDIRECT(ADDRESS(ROW(),1)),-$AX17,0)</f>
        <v>0</v>
      </c>
      <c r="AZ14" t="str">
        <f>IF($A14&gt;0,IF(VLOOKUP($A14,seznam!$A$2:$C$301,2)&gt;0,VLOOKUP($A14,seznam!$A$2:$C$301,2),"------"),"------")</f>
        <v>------</v>
      </c>
    </row>
    <row r="15" spans="1:52" ht="13.5" thickBot="1">
      <c r="A15" s="214"/>
      <c r="B15" s="217"/>
      <c r="C15" s="88" t="str">
        <f>IF(A14&gt;0,IF(VLOOKUP(A14,seznam!$A$2:$C$301,2)&gt;0,VLOOKUP(A14,seznam!$A$2:$C$301,2),"------"),"------")</f>
        <v>------</v>
      </c>
      <c r="D15" s="223"/>
      <c r="E15" s="216"/>
      <c r="F15" s="217"/>
      <c r="G15" s="218"/>
      <c r="H15" s="216"/>
      <c r="I15" s="217"/>
      <c r="J15" s="218"/>
      <c r="K15" s="216"/>
      <c r="L15" s="217"/>
      <c r="M15" s="218"/>
      <c r="N15" s="216"/>
      <c r="O15" s="217"/>
      <c r="P15" s="218"/>
      <c r="Q15" s="216"/>
      <c r="R15" s="217"/>
      <c r="S15" s="279"/>
      <c r="T15" s="280"/>
      <c r="U15" s="281"/>
      <c r="V15" s="223"/>
      <c r="W15" s="216"/>
      <c r="X15" s="217"/>
      <c r="Y15" s="285"/>
      <c r="Z15" s="297"/>
      <c r="AB15" s="165">
        <v>13</v>
      </c>
      <c r="AC15" s="166" t="str">
        <f>C9</f>
        <v>Zábojová Terezie</v>
      </c>
      <c r="AD15" s="167" t="s">
        <v>10</v>
      </c>
      <c r="AE15" s="168" t="str">
        <f>C15</f>
        <v>------</v>
      </c>
      <c r="AF15" s="111"/>
      <c r="AG15" s="112"/>
      <c r="AH15" s="112"/>
      <c r="AI15" s="112"/>
      <c r="AJ15" s="113"/>
      <c r="AK15" s="73" t="str">
        <f t="shared" si="0"/>
        <v>0</v>
      </c>
      <c r="AL15" s="11" t="s">
        <v>7</v>
      </c>
      <c r="AM15" s="12" t="str">
        <f t="shared" si="1"/>
        <v>0</v>
      </c>
      <c r="AN15" s="115"/>
      <c r="AP15">
        <f>A8</f>
        <v>111</v>
      </c>
      <c r="AQ15">
        <f>A14</f>
        <v>0</v>
      </c>
      <c r="AV15" s="100" t="str">
        <f t="shared" si="2"/>
        <v>0</v>
      </c>
      <c r="AW15" s="99" t="str">
        <f t="shared" si="3"/>
        <v>0</v>
      </c>
      <c r="AX15" s="145">
        <f t="shared" si="4"/>
        <v>0</v>
      </c>
    </row>
    <row r="16" spans="1:52">
      <c r="B16"/>
      <c r="C16" s="173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45"/>
      <c r="T16" s="45"/>
      <c r="U16" s="45"/>
      <c r="V16"/>
      <c r="W16"/>
      <c r="X16"/>
      <c r="Y16"/>
      <c r="Z16" s="174"/>
      <c r="AB16" s="75">
        <v>14</v>
      </c>
      <c r="AC16" s="5" t="str">
        <f>C11</f>
        <v>Vladík Štěpán</v>
      </c>
      <c r="AD16" s="8" t="s">
        <v>10</v>
      </c>
      <c r="AE16" s="76" t="str">
        <f>C7</f>
        <v>Ryšávka Matěj</v>
      </c>
      <c r="AF16" s="77" t="s">
        <v>218</v>
      </c>
      <c r="AG16" s="78" t="s">
        <v>228</v>
      </c>
      <c r="AH16" s="78" t="s">
        <v>219</v>
      </c>
      <c r="AI16" s="78"/>
      <c r="AJ16" s="79"/>
      <c r="AK16" s="169">
        <f t="shared" si="0"/>
        <v>2</v>
      </c>
      <c r="AL16" s="170" t="s">
        <v>7</v>
      </c>
      <c r="AM16" s="171">
        <f t="shared" si="1"/>
        <v>1</v>
      </c>
      <c r="AN16" s="115"/>
      <c r="AP16">
        <f>A10</f>
        <v>118</v>
      </c>
      <c r="AQ16">
        <f>A6</f>
        <v>65</v>
      </c>
      <c r="AV16" s="100">
        <f t="shared" si="2"/>
        <v>28</v>
      </c>
      <c r="AW16" s="99">
        <f t="shared" si="3"/>
        <v>30</v>
      </c>
      <c r="AX16" s="145">
        <f t="shared" si="4"/>
        <v>-2</v>
      </c>
    </row>
    <row r="17" spans="1:52" ht="13.5" thickBot="1">
      <c r="C17" s="175"/>
      <c r="AB17" s="81">
        <v>15</v>
      </c>
      <c r="AC17" s="6" t="str">
        <f>C13</f>
        <v>Chloupková Lucie</v>
      </c>
      <c r="AD17" s="10" t="s">
        <v>10</v>
      </c>
      <c r="AE17" s="82" t="str">
        <f>C5</f>
        <v>Záviška Jan</v>
      </c>
      <c r="AF17" s="83" t="s">
        <v>263</v>
      </c>
      <c r="AG17" s="84" t="s">
        <v>218</v>
      </c>
      <c r="AH17" s="84"/>
      <c r="AI17" s="84"/>
      <c r="AJ17" s="85"/>
      <c r="AK17" s="162">
        <f t="shared" si="0"/>
        <v>0</v>
      </c>
      <c r="AL17" s="163" t="s">
        <v>7</v>
      </c>
      <c r="AM17" s="164">
        <f t="shared" si="1"/>
        <v>2</v>
      </c>
      <c r="AN17" s="115"/>
      <c r="AP17" s="161">
        <f>A12</f>
        <v>62</v>
      </c>
      <c r="AQ17" s="161">
        <f>A4</f>
        <v>53</v>
      </c>
      <c r="AV17" s="100">
        <f t="shared" si="2"/>
        <v>5</v>
      </c>
      <c r="AW17" s="99">
        <f t="shared" si="3"/>
        <v>22</v>
      </c>
      <c r="AX17" s="145">
        <f t="shared" si="4"/>
        <v>-17</v>
      </c>
    </row>
    <row r="18" spans="1:52">
      <c r="C18" s="175"/>
      <c r="AN18" s="115"/>
      <c r="AV18" s="97"/>
      <c r="AX18" s="145"/>
    </row>
    <row r="19" spans="1:52" ht="13.5" thickBot="1"/>
    <row r="20" spans="1:52" ht="13.5" thickBot="1">
      <c r="A20" s="91" t="s">
        <v>2</v>
      </c>
      <c r="B20" s="264" t="s">
        <v>156</v>
      </c>
      <c r="C20" s="265"/>
      <c r="D20" s="237">
        <v>1</v>
      </c>
      <c r="E20" s="238"/>
      <c r="F20" s="239"/>
      <c r="G20" s="240">
        <v>2</v>
      </c>
      <c r="H20" s="238"/>
      <c r="I20" s="239"/>
      <c r="J20" s="240">
        <v>3</v>
      </c>
      <c r="K20" s="238"/>
      <c r="L20" s="239"/>
      <c r="M20" s="240">
        <v>4</v>
      </c>
      <c r="N20" s="238"/>
      <c r="O20" s="239"/>
      <c r="P20" s="240">
        <v>5</v>
      </c>
      <c r="Q20" s="238"/>
      <c r="R20" s="239"/>
      <c r="S20" s="240">
        <v>6</v>
      </c>
      <c r="T20" s="238"/>
      <c r="U20" s="239"/>
      <c r="V20" s="237" t="s">
        <v>4</v>
      </c>
      <c r="W20" s="242"/>
      <c r="X20" s="243"/>
      <c r="Y20" s="101" t="s">
        <v>5</v>
      </c>
      <c r="Z20" s="92" t="s">
        <v>6</v>
      </c>
      <c r="AB20" s="68">
        <v>1</v>
      </c>
      <c r="AC20" s="4" t="str">
        <f>C22</f>
        <v>------</v>
      </c>
      <c r="AD20" s="7" t="s">
        <v>10</v>
      </c>
      <c r="AE20" s="69" t="str">
        <f>C32</f>
        <v>------</v>
      </c>
      <c r="AF20" s="70"/>
      <c r="AG20" s="71"/>
      <c r="AH20" s="71"/>
      <c r="AI20" s="71"/>
      <c r="AJ20" s="72"/>
      <c r="AK20" s="73" t="str">
        <f t="shared" ref="AK20:AK34" si="10">IF(OR(VALUE($AP20)=0,VALUE($AQ20)=0), "0",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)</f>
        <v>0</v>
      </c>
      <c r="AL20" s="11" t="s">
        <v>7</v>
      </c>
      <c r="AM20" s="12" t="str">
        <f t="shared" ref="AM20:AM34" si="11">IF(OR(VALUE($AP20)=0,VALUE($AQ20)=0), "0",IF(AND(LEN(AF20)&gt;0,MID(AF20,1,1)="-"),"1","0")+IF(AND(LEN(AG20)&gt;0,MID(AG20,1,1)="-"),"1","0")+IF(AND(LEN(AH20)&gt;0,MID(AH20,1,1)="-"),"1","0")+IF(AND(LEN(AI20)&gt;0,MID(AI20,1,1)="-"),"1","0")+IF(AND(LEN(AJ20)&gt;0,MID(AJ20,1,1)="-"),"1","0"))</f>
        <v>0</v>
      </c>
      <c r="AN20" s="115"/>
      <c r="AP20">
        <f>A21</f>
        <v>0</v>
      </c>
      <c r="AQ20">
        <f>A31</f>
        <v>0</v>
      </c>
      <c r="AR20" s="123"/>
      <c r="AU20" s="273"/>
      <c r="AV20" s="100" t="str">
        <f t="shared" ref="AV20:AV34" si="12">IF(OR(VALUE($AP20)=0,VALUE($AQ20)=0), "0",IF(LEN(AF20)&gt;0,IF(MID(AF20,1,1)&lt;&gt;"-",IF(MOD(ABS(AF20),100)&gt;9,MOD(ABS(AF20),100)+2,11),MOD(ABS(AF20),100)),0)+IF(LEN(AG20)&gt;0,IF(MID(AG20,1,1)&lt;&gt;"-",IF(MOD(ABS(AG20),100)&gt;9,MOD(ABS(AG20),100)+2,11),MOD(ABS(AG20),100)),0)+IF(LEN(AH20)&gt;0,IF(MID(AH20,1,1)&lt;&gt;"-",IF(MOD(ABS(AH20),100)&gt;9,MOD(ABS(AH20),100)+2,11),MOD(ABS(AH20),100)),0)+IF(LEN(AI20)&gt;0,IF(MID(AI20,1,1)&lt;&gt;"-",IF(MOD(ABS(AI20),100)&gt;9,MOD(ABS(AI20),100)+2,11),MOD(ABS(AI20),100)),0)+IF(LEN(AJ20)&gt;0,IF(MID(AJ20,1,1)&lt;&gt;"-",IF(MOD(ABS(AJ20),100)&gt;9,MOD(ABS(AJ20),100)+2,11),MOD(ABS(AJ20),100)),0))</f>
        <v>0</v>
      </c>
      <c r="AW20" s="99" t="str">
        <f t="shared" ref="AW20:AW34" si="13">IF(OR(VALUE($AP20)=0,VALUE($AQ20)=0), "0",IF(LEN(AF20)&gt;0,IF(MID(AF20,1,1)&lt;&gt;"-",MOD(AF20,100),IF(MOD(ABS(AF20),100)&gt;9,MOD(ABS(AF20),100)+2,11)),0)+IF(LEN(AG20)&gt;0,IF(MID(AG20,1,1)&lt;&gt;"-",MOD(AG20,100),IF(MOD(ABS(AG20),100)&gt;9,MOD(ABS(AG20),100)+2,11)),0)+IF(LEN(AH20)&gt;0,IF(MID(AH20,1,1)&lt;&gt;"-",MOD(AH20,100),IF(MOD(ABS(AH20),100)&gt;9,MOD(ABS(AH20),100)+2,11)),0)+IF(LEN(AI20)&gt;0,IF(MID(AI20,1,1)&lt;&gt;"-",MOD(AI20,100),IF(MOD(ABS(AI20),100)&gt;9,MOD(ABS(AI20),100)+2,11)),0)+IF(LEN(AJ20)&gt;0,IF(MID(AJ20,1,1)&lt;&gt;"-",MOD(AJ20,100),IF(MOD(ABS(AJ20),100)&gt;9,MOD(ABS(AJ20),100)+2,11)),0))</f>
        <v>0</v>
      </c>
      <c r="AX20" s="145">
        <f t="shared" ref="AX20:AX34" si="14">AV20-AW20</f>
        <v>0</v>
      </c>
    </row>
    <row r="21" spans="1:52">
      <c r="A21" s="244"/>
      <c r="B21" s="267">
        <v>1</v>
      </c>
      <c r="C21" s="67" t="str">
        <f>IF(A21&gt;0,IF(VLOOKUP(A21,seznam!$A$2:$C$301,3)&gt;0,VLOOKUP(A21,seznam!$A$2:$C$301,3),"------"),"------")</f>
        <v>------</v>
      </c>
      <c r="D21" s="268"/>
      <c r="E21" s="247"/>
      <c r="F21" s="248"/>
      <c r="G21" s="249" t="str">
        <f>AK25</f>
        <v>0</v>
      </c>
      <c r="H21" s="250" t="s">
        <v>7</v>
      </c>
      <c r="I21" s="251" t="str">
        <f>AM25</f>
        <v>0</v>
      </c>
      <c r="J21" s="249" t="str">
        <f>AM27</f>
        <v>0</v>
      </c>
      <c r="K21" s="250" t="s">
        <v>7</v>
      </c>
      <c r="L21" s="251" t="str">
        <f>AK27</f>
        <v>0</v>
      </c>
      <c r="M21" s="249" t="str">
        <f>AK30</f>
        <v>0</v>
      </c>
      <c r="N21" s="250" t="s">
        <v>7</v>
      </c>
      <c r="O21" s="251" t="str">
        <f>AM30</f>
        <v>0</v>
      </c>
      <c r="P21" s="249" t="str">
        <f>AM34</f>
        <v>0</v>
      </c>
      <c r="Q21" s="250" t="s">
        <v>7</v>
      </c>
      <c r="R21" s="251" t="str">
        <f>AK34</f>
        <v>0</v>
      </c>
      <c r="S21" s="249" t="str">
        <f>AK20</f>
        <v>0</v>
      </c>
      <c r="T21" s="250" t="s">
        <v>7</v>
      </c>
      <c r="U21" s="252" t="str">
        <f>AM20</f>
        <v>0</v>
      </c>
      <c r="V21" s="253">
        <f>G21+J21+M21</f>
        <v>0</v>
      </c>
      <c r="W21" s="250" t="s">
        <v>7</v>
      </c>
      <c r="X21" s="251">
        <f>I21+L21+O21</f>
        <v>0</v>
      </c>
      <c r="Y21" s="230">
        <f>IF(D21&gt;F21,2,IF(AND(D21&lt;F21,E21=":"),1,0))+IF(G21&gt;I21,2,IF(AND(G21&lt;I21,H21=":"),1,0))+IF(J21&gt;L21,2,IF(AND(J21&lt;L21,K21=":"),1,0))+IF(M21&gt;O21,2,IF(AND(M21&lt;O21,N21=":"),1,0))+IF(P21&gt;R21,2,IF(AND(P21&lt;R21,Q21=":"),1,0))+IF(S21&gt;U21,2,IF(AND(S21&lt;U21,T21=":"),1,0))</f>
        <v>0</v>
      </c>
      <c r="Z21" s="262"/>
      <c r="AA21" s="254"/>
      <c r="AB21" s="75">
        <v>2</v>
      </c>
      <c r="AC21" s="5" t="str">
        <f>C24</f>
        <v>------</v>
      </c>
      <c r="AD21" s="8" t="s">
        <v>10</v>
      </c>
      <c r="AE21" s="76" t="str">
        <f>C30</f>
        <v>------</v>
      </c>
      <c r="AF21" s="77"/>
      <c r="AG21" s="78"/>
      <c r="AH21" s="78"/>
      <c r="AI21" s="78"/>
      <c r="AJ21" s="79"/>
      <c r="AK21" s="73" t="str">
        <f t="shared" si="10"/>
        <v>0</v>
      </c>
      <c r="AL21" s="13" t="s">
        <v>7</v>
      </c>
      <c r="AM21" s="12" t="str">
        <f t="shared" si="11"/>
        <v>0</v>
      </c>
      <c r="AN21" s="115"/>
      <c r="AP21">
        <f>A23</f>
        <v>0</v>
      </c>
      <c r="AQ21">
        <f>A29</f>
        <v>0</v>
      </c>
      <c r="AU21" s="274"/>
      <c r="AV21" s="100" t="str">
        <f t="shared" si="12"/>
        <v>0</v>
      </c>
      <c r="AW21" s="99" t="str">
        <f t="shared" si="13"/>
        <v>0</v>
      </c>
      <c r="AX21" s="145">
        <f t="shared" si="14"/>
        <v>0</v>
      </c>
      <c r="AY21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21" t="str">
        <f>IF($A21&gt;0,IF(VLOOKUP($A21,seznam!$A$2:$C$301,2)&gt;0,VLOOKUP($A21,seznam!$A$2:$C$301,2),"------"),"------")</f>
        <v>------</v>
      </c>
    </row>
    <row r="22" spans="1:52" ht="13.5" thickBot="1">
      <c r="A22" s="195"/>
      <c r="B22" s="201"/>
      <c r="C22" s="74" t="str">
        <f>IF(A21&gt;0,IF(VLOOKUP(A21,seznam!$A$2:$C$301,2)&gt;0,VLOOKUP(A21,seznam!$A$2:$C$301,2),"------"),"------")</f>
        <v>------</v>
      </c>
      <c r="D22" s="269"/>
      <c r="E22" s="208"/>
      <c r="F22" s="209"/>
      <c r="G22" s="203"/>
      <c r="H22" s="199"/>
      <c r="I22" s="201"/>
      <c r="J22" s="203"/>
      <c r="K22" s="199"/>
      <c r="L22" s="201"/>
      <c r="M22" s="203"/>
      <c r="N22" s="199"/>
      <c r="O22" s="201"/>
      <c r="P22" s="203"/>
      <c r="Q22" s="199"/>
      <c r="R22" s="201"/>
      <c r="S22" s="295"/>
      <c r="T22" s="199"/>
      <c r="U22" s="296"/>
      <c r="V22" s="213"/>
      <c r="W22" s="199"/>
      <c r="X22" s="201"/>
      <c r="Y22" s="283"/>
      <c r="Z22" s="263"/>
      <c r="AA22" s="254"/>
      <c r="AB22" s="81">
        <v>3</v>
      </c>
      <c r="AC22" s="6" t="str">
        <f>C26</f>
        <v>------</v>
      </c>
      <c r="AD22" s="10" t="s">
        <v>10</v>
      </c>
      <c r="AE22" s="82" t="str">
        <f>C28</f>
        <v>------</v>
      </c>
      <c r="AF22" s="83"/>
      <c r="AG22" s="84"/>
      <c r="AH22" s="84"/>
      <c r="AI22" s="84"/>
      <c r="AJ22" s="85"/>
      <c r="AK22" s="162" t="str">
        <f t="shared" si="10"/>
        <v>0</v>
      </c>
      <c r="AL22" s="163" t="s">
        <v>7</v>
      </c>
      <c r="AM22" s="164" t="str">
        <f t="shared" si="11"/>
        <v>0</v>
      </c>
      <c r="AN22" s="115"/>
      <c r="AP22" s="161">
        <f>A25</f>
        <v>0</v>
      </c>
      <c r="AQ22" s="161">
        <f>A27</f>
        <v>0</v>
      </c>
      <c r="AU22" s="273"/>
      <c r="AV22" s="100" t="str">
        <f t="shared" si="12"/>
        <v>0</v>
      </c>
      <c r="AW22" s="99" t="str">
        <f t="shared" si="13"/>
        <v>0</v>
      </c>
      <c r="AX22" s="145">
        <f t="shared" si="14"/>
        <v>0</v>
      </c>
    </row>
    <row r="23" spans="1:52">
      <c r="A23" s="195"/>
      <c r="B23" s="266">
        <v>2</v>
      </c>
      <c r="C23" s="67" t="str">
        <f>IF(A23&gt;0,IF(VLOOKUP(A23,seznam!$A$2:$C$301,3)&gt;0,VLOOKUP(A23,seznam!$A$2:$C$301,3),"------"),"------")</f>
        <v>------</v>
      </c>
      <c r="D23" s="212" t="str">
        <f>I21</f>
        <v>0</v>
      </c>
      <c r="E23" s="198" t="s">
        <v>7</v>
      </c>
      <c r="F23" s="200" t="str">
        <f>G21</f>
        <v>0</v>
      </c>
      <c r="G23" s="204"/>
      <c r="H23" s="205"/>
      <c r="I23" s="206"/>
      <c r="J23" s="202" t="str">
        <f>AK31</f>
        <v>0</v>
      </c>
      <c r="K23" s="198" t="s">
        <v>7</v>
      </c>
      <c r="L23" s="200" t="str">
        <f>AM31</f>
        <v>0</v>
      </c>
      <c r="M23" s="202" t="str">
        <f>AM33</f>
        <v>0</v>
      </c>
      <c r="N23" s="198" t="s">
        <v>7</v>
      </c>
      <c r="O23" s="200" t="str">
        <f>AK33</f>
        <v>0</v>
      </c>
      <c r="P23" s="202" t="str">
        <f>AK21</f>
        <v>0</v>
      </c>
      <c r="Q23" s="198" t="s">
        <v>7</v>
      </c>
      <c r="R23" s="200" t="str">
        <f>AM21</f>
        <v>0</v>
      </c>
      <c r="S23" s="202" t="str">
        <f>AK26</f>
        <v>0</v>
      </c>
      <c r="T23" s="198" t="s">
        <v>7</v>
      </c>
      <c r="U23" s="286" t="str">
        <f>AM26</f>
        <v>0</v>
      </c>
      <c r="V23" s="212">
        <f>D23+J23+M23</f>
        <v>0</v>
      </c>
      <c r="W23" s="198" t="s">
        <v>7</v>
      </c>
      <c r="X23" s="200">
        <f>F23+L23+O23</f>
        <v>0</v>
      </c>
      <c r="Y23" s="224">
        <f>IF(D23&gt;F23,2,IF(AND(D23&lt;F23,E23=":"),1,0))+IF(G23&gt;I23,2,IF(AND(G23&lt;I23,H23=":"),1,0))+IF(J23&gt;L23,2,IF(AND(J23&lt;L23,K23=":"),1,0))+IF(M23&gt;O23,2,IF(AND(M23&lt;O23,N23=":"),1,0))+IF(P23&gt;R23,2,IF(AND(P23&lt;R23,Q23=":"),1,0))+IF(S23&gt;U23,2,IF(AND(S23&lt;U23,T23=":"),1,0))</f>
        <v>0</v>
      </c>
      <c r="Z23" s="258"/>
      <c r="AA23" s="254"/>
      <c r="AB23" s="165">
        <v>4</v>
      </c>
      <c r="AC23" s="166" t="str">
        <f>C32</f>
        <v>------</v>
      </c>
      <c r="AD23" s="167" t="s">
        <v>10</v>
      </c>
      <c r="AE23" s="168" t="str">
        <f>C28</f>
        <v>------</v>
      </c>
      <c r="AF23" s="111"/>
      <c r="AG23" s="112"/>
      <c r="AH23" s="112"/>
      <c r="AI23" s="112"/>
      <c r="AJ23" s="113"/>
      <c r="AK23" s="73" t="str">
        <f t="shared" si="10"/>
        <v>0</v>
      </c>
      <c r="AL23" s="11" t="s">
        <v>7</v>
      </c>
      <c r="AM23" s="12" t="str">
        <f t="shared" si="11"/>
        <v>0</v>
      </c>
      <c r="AN23" s="115"/>
      <c r="AP23">
        <f>A31</f>
        <v>0</v>
      </c>
      <c r="AQ23">
        <f>A27</f>
        <v>0</v>
      </c>
      <c r="AU23" s="274"/>
      <c r="AV23" s="100" t="str">
        <f t="shared" si="12"/>
        <v>0</v>
      </c>
      <c r="AW23" s="99" t="str">
        <f t="shared" si="13"/>
        <v>0</v>
      </c>
      <c r="AX23" s="145">
        <f t="shared" si="14"/>
        <v>0</v>
      </c>
      <c r="AY23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23" t="str">
        <f>IF($A23&gt;0,IF(VLOOKUP($A23,seznam!$A$2:$C$301,2)&gt;0,VLOOKUP($A23,seznam!$A$2:$C$301,2),"------"),"------")</f>
        <v>------</v>
      </c>
    </row>
    <row r="24" spans="1:52" ht="13.5" thickBot="1">
      <c r="A24" s="195"/>
      <c r="B24" s="201"/>
      <c r="C24" s="74" t="str">
        <f>IF(A23&gt;0,IF(VLOOKUP(A23,seznam!$A$2:$C$301,2)&gt;0,VLOOKUP(A23,seznam!$A$2:$C$301,2),"------"),"------")</f>
        <v>------</v>
      </c>
      <c r="D24" s="213"/>
      <c r="E24" s="199"/>
      <c r="F24" s="201"/>
      <c r="G24" s="207"/>
      <c r="H24" s="208"/>
      <c r="I24" s="209"/>
      <c r="J24" s="203"/>
      <c r="K24" s="199"/>
      <c r="L24" s="201"/>
      <c r="M24" s="203"/>
      <c r="N24" s="199"/>
      <c r="O24" s="201"/>
      <c r="P24" s="203"/>
      <c r="Q24" s="199"/>
      <c r="R24" s="201"/>
      <c r="S24" s="203"/>
      <c r="T24" s="199"/>
      <c r="U24" s="201"/>
      <c r="V24" s="232"/>
      <c r="W24" s="233"/>
      <c r="X24" s="234"/>
      <c r="Y24" s="283"/>
      <c r="Z24" s="263"/>
      <c r="AA24" s="254"/>
      <c r="AB24" s="75">
        <v>5</v>
      </c>
      <c r="AC24" s="5" t="str">
        <f>C30</f>
        <v>------</v>
      </c>
      <c r="AD24" s="8" t="s">
        <v>10</v>
      </c>
      <c r="AE24" s="76" t="str">
        <f>C26</f>
        <v>------</v>
      </c>
      <c r="AF24" s="77"/>
      <c r="AG24" s="78"/>
      <c r="AH24" s="78"/>
      <c r="AI24" s="78"/>
      <c r="AJ24" s="79"/>
      <c r="AK24" s="169" t="str">
        <f t="shared" si="10"/>
        <v>0</v>
      </c>
      <c r="AL24" s="170" t="s">
        <v>7</v>
      </c>
      <c r="AM24" s="171" t="str">
        <f t="shared" si="11"/>
        <v>0</v>
      </c>
      <c r="AN24" s="115"/>
      <c r="AP24">
        <f>A29</f>
        <v>0</v>
      </c>
      <c r="AQ24">
        <f>A25</f>
        <v>0</v>
      </c>
      <c r="AU24" s="273"/>
      <c r="AV24" s="100" t="str">
        <f t="shared" si="12"/>
        <v>0</v>
      </c>
      <c r="AW24" s="99" t="str">
        <f t="shared" si="13"/>
        <v>0</v>
      </c>
      <c r="AX24" s="145">
        <f t="shared" si="14"/>
        <v>0</v>
      </c>
    </row>
    <row r="25" spans="1:52" ht="13.5" thickBot="1">
      <c r="A25" s="195"/>
      <c r="B25" s="266">
        <v>3</v>
      </c>
      <c r="C25" s="67" t="str">
        <f>IF(A25&gt;0,IF(VLOOKUP(A25,seznam!$A$2:$C$301,3)&gt;0,VLOOKUP(A25,seznam!$A$2:$C$301,3),"------"),"------")</f>
        <v>------</v>
      </c>
      <c r="D25" s="212" t="str">
        <f>L21</f>
        <v>0</v>
      </c>
      <c r="E25" s="198" t="s">
        <v>7</v>
      </c>
      <c r="F25" s="200" t="str">
        <f>J21</f>
        <v>0</v>
      </c>
      <c r="G25" s="202" t="str">
        <f>L23</f>
        <v>0</v>
      </c>
      <c r="H25" s="198" t="s">
        <v>7</v>
      </c>
      <c r="I25" s="200" t="str">
        <f>J23</f>
        <v>0</v>
      </c>
      <c r="J25" s="204"/>
      <c r="K25" s="205"/>
      <c r="L25" s="206"/>
      <c r="M25" s="202" t="str">
        <f>AK22</f>
        <v>0</v>
      </c>
      <c r="N25" s="198" t="s">
        <v>7</v>
      </c>
      <c r="O25" s="200" t="str">
        <f>AM22</f>
        <v>0</v>
      </c>
      <c r="P25" s="202" t="str">
        <f>AM24</f>
        <v>0</v>
      </c>
      <c r="Q25" s="198" t="s">
        <v>7</v>
      </c>
      <c r="R25" s="200" t="str">
        <f>AK24</f>
        <v>0</v>
      </c>
      <c r="S25" s="202" t="str">
        <f>AK32</f>
        <v>0</v>
      </c>
      <c r="T25" s="198" t="s">
        <v>7</v>
      </c>
      <c r="U25" s="200" t="str">
        <f>AM32</f>
        <v>0</v>
      </c>
      <c r="V25" s="212">
        <f>D25+G25+M25</f>
        <v>0</v>
      </c>
      <c r="W25" s="198" t="s">
        <v>7</v>
      </c>
      <c r="X25" s="200">
        <f>F25+I25+O25</f>
        <v>0</v>
      </c>
      <c r="Y25" s="224">
        <f>IF(D25&gt;F25,2,IF(AND(D25&lt;F25,E25=":"),1,0))+IF(G25&gt;I25,2,IF(AND(G25&lt;I25,H25=":"),1,0))+IF(J25&gt;L25,2,IF(AND(J25&lt;L25,K25=":"),1,0))+IF(M25&gt;O25,2,IF(AND(M25&lt;O25,N25=":"),1,0))+IF(P25&gt;R25,2,IF(AND(P25&lt;R25,Q25=":"),1,0))+IF(S25&gt;U25,2,IF(AND(S25&lt;U25,T25=":"),1,0))</f>
        <v>0</v>
      </c>
      <c r="Z25" s="258"/>
      <c r="AA25" s="254"/>
      <c r="AB25" s="81">
        <v>6</v>
      </c>
      <c r="AC25" s="6" t="str">
        <f>C22</f>
        <v>------</v>
      </c>
      <c r="AD25" s="10" t="s">
        <v>10</v>
      </c>
      <c r="AE25" s="82" t="str">
        <f>C24</f>
        <v>------</v>
      </c>
      <c r="AF25" s="83"/>
      <c r="AG25" s="84"/>
      <c r="AH25" s="84"/>
      <c r="AI25" s="84"/>
      <c r="AJ25" s="85"/>
      <c r="AK25" s="162" t="str">
        <f t="shared" si="10"/>
        <v>0</v>
      </c>
      <c r="AL25" s="163" t="s">
        <v>7</v>
      </c>
      <c r="AM25" s="164" t="str">
        <f t="shared" si="11"/>
        <v>0</v>
      </c>
      <c r="AN25" s="115"/>
      <c r="AP25" s="161">
        <f>A21</f>
        <v>0</v>
      </c>
      <c r="AQ25" s="161">
        <f>A23</f>
        <v>0</v>
      </c>
      <c r="AU25" s="274"/>
      <c r="AV25" s="100" t="str">
        <f t="shared" si="12"/>
        <v>0</v>
      </c>
      <c r="AW25" s="99" t="str">
        <f t="shared" si="13"/>
        <v>0</v>
      </c>
      <c r="AX25" s="145">
        <f t="shared" si="14"/>
        <v>0</v>
      </c>
      <c r="AY25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25" t="str">
        <f>IF($A25&gt;0,IF(VLOOKUP($A25,seznam!$A$2:$C$301,2)&gt;0,VLOOKUP($A25,seznam!$A$2:$C$301,2),"------"),"------")</f>
        <v>------</v>
      </c>
    </row>
    <row r="26" spans="1:52" ht="13.5" thickBot="1">
      <c r="A26" s="195"/>
      <c r="B26" s="201"/>
      <c r="C26" s="74" t="str">
        <f>IF(A25&gt;0,IF(VLOOKUP(A25,seznam!$A$2:$C$301,2)&gt;0,VLOOKUP(A25,seznam!$A$2:$C$301,2),"------"),"------")</f>
        <v>------</v>
      </c>
      <c r="D26" s="213"/>
      <c r="E26" s="199"/>
      <c r="F26" s="201"/>
      <c r="G26" s="203"/>
      <c r="H26" s="199"/>
      <c r="I26" s="201"/>
      <c r="J26" s="207"/>
      <c r="K26" s="208"/>
      <c r="L26" s="209"/>
      <c r="M26" s="295"/>
      <c r="N26" s="199"/>
      <c r="O26" s="234"/>
      <c r="P26" s="203"/>
      <c r="Q26" s="199"/>
      <c r="R26" s="201"/>
      <c r="S26" s="203"/>
      <c r="T26" s="199"/>
      <c r="U26" s="201"/>
      <c r="V26" s="213"/>
      <c r="W26" s="199"/>
      <c r="X26" s="201"/>
      <c r="Y26" s="283"/>
      <c r="Z26" s="263"/>
      <c r="AA26" s="254"/>
      <c r="AB26" s="165">
        <v>7</v>
      </c>
      <c r="AC26" s="166" t="str">
        <f>C24</f>
        <v>------</v>
      </c>
      <c r="AD26" s="167" t="s">
        <v>10</v>
      </c>
      <c r="AE26" s="168" t="str">
        <f>C32</f>
        <v>------</v>
      </c>
      <c r="AF26" s="111"/>
      <c r="AG26" s="112"/>
      <c r="AH26" s="112"/>
      <c r="AI26" s="112"/>
      <c r="AJ26" s="113"/>
      <c r="AK26" s="73" t="str">
        <f t="shared" si="10"/>
        <v>0</v>
      </c>
      <c r="AL26" s="11" t="s">
        <v>7</v>
      </c>
      <c r="AM26" s="12" t="str">
        <f t="shared" si="11"/>
        <v>0</v>
      </c>
      <c r="AN26" s="115"/>
      <c r="AP26">
        <f>A23</f>
        <v>0</v>
      </c>
      <c r="AQ26">
        <f>A31</f>
        <v>0</v>
      </c>
      <c r="AU26" s="273"/>
      <c r="AV26" s="100" t="str">
        <f t="shared" si="12"/>
        <v>0</v>
      </c>
      <c r="AW26" s="99" t="str">
        <f t="shared" si="13"/>
        <v>0</v>
      </c>
      <c r="AX26" s="145">
        <f t="shared" si="14"/>
        <v>0</v>
      </c>
    </row>
    <row r="27" spans="1:52">
      <c r="A27" s="195"/>
      <c r="B27" s="266">
        <v>4</v>
      </c>
      <c r="C27" s="67" t="str">
        <f>IF(A27&gt;0,IF(VLOOKUP(A27,seznam!$A$2:$C$301,3)&gt;0,VLOOKUP(A27,seznam!$A$2:$C$301,3),"------"),"------")</f>
        <v>------</v>
      </c>
      <c r="D27" s="282" t="str">
        <f>O21</f>
        <v>0</v>
      </c>
      <c r="E27" s="198" t="s">
        <v>7</v>
      </c>
      <c r="F27" s="200" t="str">
        <f>M21</f>
        <v>0</v>
      </c>
      <c r="G27" s="202" t="str">
        <f>O23</f>
        <v>0</v>
      </c>
      <c r="H27" s="198" t="s">
        <v>7</v>
      </c>
      <c r="I27" s="200" t="str">
        <f>M23</f>
        <v>0</v>
      </c>
      <c r="J27" s="202" t="str">
        <f>O25</f>
        <v>0</v>
      </c>
      <c r="K27" s="198" t="s">
        <v>7</v>
      </c>
      <c r="L27" s="200" t="str">
        <f>M25</f>
        <v>0</v>
      </c>
      <c r="M27" s="204"/>
      <c r="N27" s="205"/>
      <c r="O27" s="206"/>
      <c r="P27" s="202" t="str">
        <f>AK28</f>
        <v>0</v>
      </c>
      <c r="Q27" s="198" t="s">
        <v>7</v>
      </c>
      <c r="R27" s="200" t="str">
        <f>AM28</f>
        <v>0</v>
      </c>
      <c r="S27" s="202" t="str">
        <f>AM23</f>
        <v>0</v>
      </c>
      <c r="T27" s="198" t="s">
        <v>7</v>
      </c>
      <c r="U27" s="200" t="str">
        <f>AK23</f>
        <v>0</v>
      </c>
      <c r="V27" s="212">
        <f>D27+G27+J27</f>
        <v>0</v>
      </c>
      <c r="W27" s="198" t="s">
        <v>7</v>
      </c>
      <c r="X27" s="200">
        <f>F27+I27+L27</f>
        <v>0</v>
      </c>
      <c r="Y27" s="224">
        <f>IF(D27&gt;F27,2,IF(AND(D27&lt;F27,E27=":"),1,0))+IF(G27&gt;I27,2,IF(AND(G27&lt;I27,H27=":"),1,0))+IF(J27&gt;L27,2,IF(AND(J27&lt;L27,K27=":"),1,0))+IF(M27&gt;O27,2,IF(AND(M27&lt;O27,N27=":"),1,0))+IF(P27&gt;R27,2,IF(AND(P27&lt;R27,Q27=":"),1,0))+IF(S27&gt;U27,2,IF(AND(S27&lt;U27,T27=":"),1,0))</f>
        <v>0</v>
      </c>
      <c r="Z27" s="261"/>
      <c r="AA27" s="255"/>
      <c r="AB27" s="75">
        <v>8</v>
      </c>
      <c r="AC27" s="5" t="str">
        <f>C26</f>
        <v>------</v>
      </c>
      <c r="AD27" s="8" t="s">
        <v>10</v>
      </c>
      <c r="AE27" s="76" t="str">
        <f>C22</f>
        <v>------</v>
      </c>
      <c r="AF27" s="77"/>
      <c r="AG27" s="78"/>
      <c r="AH27" s="78"/>
      <c r="AI27" s="78"/>
      <c r="AJ27" s="79"/>
      <c r="AK27" s="169" t="str">
        <f t="shared" si="10"/>
        <v>0</v>
      </c>
      <c r="AL27" s="170" t="s">
        <v>7</v>
      </c>
      <c r="AM27" s="171" t="str">
        <f t="shared" si="11"/>
        <v>0</v>
      </c>
      <c r="AN27" s="115"/>
      <c r="AP27">
        <f>A25</f>
        <v>0</v>
      </c>
      <c r="AQ27">
        <f>A21</f>
        <v>0</v>
      </c>
      <c r="AU27" s="274"/>
      <c r="AV27" s="100" t="str">
        <f t="shared" si="12"/>
        <v>0</v>
      </c>
      <c r="AW27" s="99" t="str">
        <f t="shared" si="13"/>
        <v>0</v>
      </c>
      <c r="AX27" s="145">
        <f t="shared" si="14"/>
        <v>0</v>
      </c>
      <c r="AY27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27" t="str">
        <f>IF($A27&gt;0,IF(VLOOKUP($A27,seznam!$A$2:$C$301,2)&gt;0,VLOOKUP($A27,seznam!$A$2:$C$301,2),"------"),"------")</f>
        <v>------</v>
      </c>
    </row>
    <row r="28" spans="1:52" ht="13.5" thickBot="1">
      <c r="A28" s="195"/>
      <c r="B28" s="201"/>
      <c r="C28" s="172" t="str">
        <f>IF(A27&gt;0,IF(VLOOKUP(A27,seznam!$A$2:$C$301,2)&gt;0,VLOOKUP(A27,seznam!$A$2:$C$301,2),"------"),"------")</f>
        <v>------</v>
      </c>
      <c r="D28" s="213"/>
      <c r="E28" s="199"/>
      <c r="F28" s="201"/>
      <c r="G28" s="203"/>
      <c r="H28" s="199"/>
      <c r="I28" s="201"/>
      <c r="J28" s="203"/>
      <c r="K28" s="199"/>
      <c r="L28" s="201"/>
      <c r="M28" s="207"/>
      <c r="N28" s="208"/>
      <c r="O28" s="209"/>
      <c r="P28" s="203"/>
      <c r="Q28" s="199"/>
      <c r="R28" s="201"/>
      <c r="S28" s="203"/>
      <c r="T28" s="199"/>
      <c r="U28" s="201"/>
      <c r="V28" s="213"/>
      <c r="W28" s="199"/>
      <c r="X28" s="201"/>
      <c r="Y28" s="283"/>
      <c r="Z28" s="284"/>
      <c r="AA28" s="255"/>
      <c r="AB28" s="81">
        <v>9</v>
      </c>
      <c r="AC28" s="6" t="str">
        <f>C28</f>
        <v>------</v>
      </c>
      <c r="AD28" s="10" t="s">
        <v>10</v>
      </c>
      <c r="AE28" s="82" t="str">
        <f>C30</f>
        <v>------</v>
      </c>
      <c r="AF28" s="83"/>
      <c r="AG28" s="84"/>
      <c r="AH28" s="84"/>
      <c r="AI28" s="84"/>
      <c r="AJ28" s="85"/>
      <c r="AK28" s="162" t="str">
        <f t="shared" si="10"/>
        <v>0</v>
      </c>
      <c r="AL28" s="163" t="s">
        <v>7</v>
      </c>
      <c r="AM28" s="164" t="str">
        <f t="shared" si="11"/>
        <v>0</v>
      </c>
      <c r="AN28" s="115"/>
      <c r="AP28" s="161">
        <f>A27</f>
        <v>0</v>
      </c>
      <c r="AQ28" s="161">
        <f>A29</f>
        <v>0</v>
      </c>
      <c r="AU28" s="273"/>
      <c r="AV28" s="100" t="str">
        <f t="shared" si="12"/>
        <v>0</v>
      </c>
      <c r="AW28" s="99" t="str">
        <f t="shared" si="13"/>
        <v>0</v>
      </c>
      <c r="AX28" s="145">
        <f t="shared" si="14"/>
        <v>0</v>
      </c>
    </row>
    <row r="29" spans="1:52">
      <c r="A29" s="195"/>
      <c r="B29" s="266">
        <v>5</v>
      </c>
      <c r="C29" s="67" t="str">
        <f>IF(A29&gt;0,IF(VLOOKUP(A29,seznam!$A$2:$C$301,3)&gt;0,VLOOKUP(A29,seznam!$A$2:$C$301,3),"------"),"------")</f>
        <v>------</v>
      </c>
      <c r="D29" s="212" t="str">
        <f>R21</f>
        <v>0</v>
      </c>
      <c r="E29" s="287" t="s">
        <v>7</v>
      </c>
      <c r="F29" s="286" t="str">
        <f>P21</f>
        <v>0</v>
      </c>
      <c r="G29" s="288" t="str">
        <f>R23</f>
        <v>0</v>
      </c>
      <c r="H29" s="287" t="s">
        <v>7</v>
      </c>
      <c r="I29" s="286" t="str">
        <f>P23</f>
        <v>0</v>
      </c>
      <c r="J29" s="288" t="str">
        <f>R25</f>
        <v>0</v>
      </c>
      <c r="K29" s="287" t="s">
        <v>7</v>
      </c>
      <c r="L29" s="286" t="str">
        <f>P25</f>
        <v>0</v>
      </c>
      <c r="M29" s="288" t="str">
        <f>R27</f>
        <v>0</v>
      </c>
      <c r="N29" s="287" t="s">
        <v>7</v>
      </c>
      <c r="O29" s="286" t="str">
        <f>P27</f>
        <v>0</v>
      </c>
      <c r="P29" s="276"/>
      <c r="Q29" s="277"/>
      <c r="R29" s="291"/>
      <c r="S29" s="288" t="str">
        <f>AM29</f>
        <v>0</v>
      </c>
      <c r="T29" s="287" t="s">
        <v>7</v>
      </c>
      <c r="U29" s="200" t="str">
        <f>AK29</f>
        <v>0</v>
      </c>
      <c r="V29" s="212">
        <f>D29+G29+J29</f>
        <v>0</v>
      </c>
      <c r="W29" s="198" t="s">
        <v>7</v>
      </c>
      <c r="X29" s="200">
        <f>F29+I29+L29</f>
        <v>0</v>
      </c>
      <c r="Y29" s="224">
        <f>IF(D29&gt;F29,2,IF(AND(D29&lt;F29,E29=":"),1,0))+IF(G29&gt;I29,2,IF(AND(G29&lt;I29,H29=":"),1,0))+IF(J29&gt;L29,2,IF(AND(J29&lt;L29,K29=":"),1,0))+IF(M29&gt;O29,2,IF(AND(M29&lt;O29,N29=":"),1,0))+IF(P29&gt;R29,2,IF(AND(P29&lt;R29,Q29=":"),1,0))+IF(S29&gt;U29,2,IF(AND(S29&lt;U29,T29=":"),1,0))</f>
        <v>0</v>
      </c>
      <c r="Z29" s="261"/>
      <c r="AA29" s="89"/>
      <c r="AB29" s="165">
        <v>10</v>
      </c>
      <c r="AC29" s="166" t="str">
        <f>C32</f>
        <v>------</v>
      </c>
      <c r="AD29" s="167" t="s">
        <v>10</v>
      </c>
      <c r="AE29" s="168" t="str">
        <f>C30</f>
        <v>------</v>
      </c>
      <c r="AF29" s="111"/>
      <c r="AG29" s="112"/>
      <c r="AH29" s="112"/>
      <c r="AI29" s="112"/>
      <c r="AJ29" s="113"/>
      <c r="AK29" s="73" t="str">
        <f t="shared" si="10"/>
        <v>0</v>
      </c>
      <c r="AL29" s="11" t="s">
        <v>7</v>
      </c>
      <c r="AM29" s="12" t="str">
        <f t="shared" si="11"/>
        <v>0</v>
      </c>
      <c r="AN29" s="115"/>
      <c r="AP29">
        <f>A31</f>
        <v>0</v>
      </c>
      <c r="AQ29">
        <f>A29</f>
        <v>0</v>
      </c>
      <c r="AU29" s="274"/>
      <c r="AV29" s="100" t="str">
        <f t="shared" si="12"/>
        <v>0</v>
      </c>
      <c r="AW29" s="99" t="str">
        <f t="shared" si="13"/>
        <v>0</v>
      </c>
      <c r="AX29" s="145">
        <f t="shared" si="14"/>
        <v>0</v>
      </c>
      <c r="AY29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29" t="str">
        <f>IF($A29&gt;0,IF(VLOOKUP($A29,seznam!$A$2:$C$301,2)&gt;0,VLOOKUP($A29,seznam!$A$2:$C$301,2),"------"),"------")</f>
        <v>------</v>
      </c>
    </row>
    <row r="30" spans="1:52" ht="13.5" thickBot="1">
      <c r="A30" s="195"/>
      <c r="B30" s="201"/>
      <c r="C30" s="74" t="str">
        <f>IF(A29&gt;0,IF(VLOOKUP(A29,seznam!$A$2:$C$301,2)&gt;0,VLOOKUP(A29,seznam!$A$2:$C$301,2),"------"),"------")</f>
        <v>------</v>
      </c>
      <c r="D30" s="213"/>
      <c r="E30" s="199"/>
      <c r="F30" s="201"/>
      <c r="G30" s="203"/>
      <c r="H30" s="199"/>
      <c r="I30" s="201"/>
      <c r="J30" s="203"/>
      <c r="K30" s="199"/>
      <c r="L30" s="201"/>
      <c r="M30" s="203"/>
      <c r="N30" s="199"/>
      <c r="O30" s="201"/>
      <c r="P30" s="292"/>
      <c r="Q30" s="293"/>
      <c r="R30" s="294"/>
      <c r="S30" s="203"/>
      <c r="T30" s="199"/>
      <c r="U30" s="201"/>
      <c r="V30" s="213"/>
      <c r="W30" s="199"/>
      <c r="X30" s="201"/>
      <c r="Y30" s="283"/>
      <c r="Z30" s="284"/>
      <c r="AB30" s="75">
        <v>11</v>
      </c>
      <c r="AC30" s="5" t="str">
        <f>C22</f>
        <v>------</v>
      </c>
      <c r="AD30" s="8" t="s">
        <v>10</v>
      </c>
      <c r="AE30" s="76" t="str">
        <f>C28</f>
        <v>------</v>
      </c>
      <c r="AF30" s="77"/>
      <c r="AG30" s="78"/>
      <c r="AH30" s="78"/>
      <c r="AI30" s="78"/>
      <c r="AJ30" s="79"/>
      <c r="AK30" s="169" t="str">
        <f t="shared" si="10"/>
        <v>0</v>
      </c>
      <c r="AL30" s="170" t="s">
        <v>7</v>
      </c>
      <c r="AM30" s="171" t="str">
        <f t="shared" si="11"/>
        <v>0</v>
      </c>
      <c r="AN30" s="115"/>
      <c r="AP30">
        <f>A21</f>
        <v>0</v>
      </c>
      <c r="AQ30">
        <f>A27</f>
        <v>0</v>
      </c>
      <c r="AU30" s="273"/>
      <c r="AV30" s="100" t="str">
        <f t="shared" si="12"/>
        <v>0</v>
      </c>
      <c r="AW30" s="99" t="str">
        <f t="shared" si="13"/>
        <v>0</v>
      </c>
      <c r="AX30" s="145">
        <f t="shared" si="14"/>
        <v>0</v>
      </c>
    </row>
    <row r="31" spans="1:52" ht="13.5" thickBot="1">
      <c r="A31" s="289"/>
      <c r="B31" s="290">
        <v>6</v>
      </c>
      <c r="C31" s="67" t="str">
        <f>IF(A31&gt;0,IF(VLOOKUP(A31,seznam!$A$2:$C$301,3)&gt;0,VLOOKUP(A31,seznam!$A$2:$C$301,3),"------"),"------")</f>
        <v>------</v>
      </c>
      <c r="D31" s="212" t="str">
        <f>U21</f>
        <v>0</v>
      </c>
      <c r="E31" s="198" t="s">
        <v>7</v>
      </c>
      <c r="F31" s="200" t="str">
        <f>S21</f>
        <v>0</v>
      </c>
      <c r="G31" s="202" t="str">
        <f>U23</f>
        <v>0</v>
      </c>
      <c r="H31" s="198" t="s">
        <v>7</v>
      </c>
      <c r="I31" s="200" t="str">
        <f>S23</f>
        <v>0</v>
      </c>
      <c r="J31" s="202" t="str">
        <f>U25</f>
        <v>0</v>
      </c>
      <c r="K31" s="198" t="s">
        <v>7</v>
      </c>
      <c r="L31" s="200" t="str">
        <f>S25</f>
        <v>0</v>
      </c>
      <c r="M31" s="202" t="str">
        <f>U27</f>
        <v>0</v>
      </c>
      <c r="N31" s="198" t="s">
        <v>7</v>
      </c>
      <c r="O31" s="200" t="str">
        <f>S27</f>
        <v>0</v>
      </c>
      <c r="P31" s="202" t="str">
        <f>U29</f>
        <v>0</v>
      </c>
      <c r="Q31" s="198" t="s">
        <v>7</v>
      </c>
      <c r="R31" s="200" t="str">
        <f>S29</f>
        <v>0</v>
      </c>
      <c r="S31" s="276"/>
      <c r="T31" s="277"/>
      <c r="U31" s="278"/>
      <c r="V31" s="282">
        <f>D31+G31+J31</f>
        <v>0</v>
      </c>
      <c r="W31" s="287" t="s">
        <v>7</v>
      </c>
      <c r="X31" s="286">
        <f>F31+I31+L31</f>
        <v>0</v>
      </c>
      <c r="Y31" s="224">
        <f>IF(D31&gt;F31,2,IF(AND(D31&lt;F31,E31=":"),1,0))+IF(G31&gt;I31,2,IF(AND(G31&lt;I31,H31=":"),1,0))+IF(J31&gt;L31,2,IF(AND(J31&lt;L31,K31=":"),1,0))+IF(M31&gt;O31,2,IF(AND(M31&lt;O31,N31=":"),1,0))+IF(P31&gt;R31,2,IF(AND(P31&lt;R31,Q31=":"),1,0))+IF(S31&gt;U31,2,IF(AND(S31&lt;U31,T31=":"),1,0))</f>
        <v>0</v>
      </c>
      <c r="Z31" s="258"/>
      <c r="AB31" s="81">
        <v>12</v>
      </c>
      <c r="AC31" s="6" t="str">
        <f>C24</f>
        <v>------</v>
      </c>
      <c r="AD31" s="10" t="s">
        <v>10</v>
      </c>
      <c r="AE31" s="82" t="str">
        <f>C26</f>
        <v>------</v>
      </c>
      <c r="AF31" s="83"/>
      <c r="AG31" s="84"/>
      <c r="AH31" s="84"/>
      <c r="AI31" s="84"/>
      <c r="AJ31" s="85"/>
      <c r="AK31" s="162" t="str">
        <f t="shared" si="10"/>
        <v>0</v>
      </c>
      <c r="AL31" s="163" t="s">
        <v>7</v>
      </c>
      <c r="AM31" s="164" t="str">
        <f t="shared" si="11"/>
        <v>0</v>
      </c>
      <c r="AN31" s="115"/>
      <c r="AP31" s="161">
        <f>A23</f>
        <v>0</v>
      </c>
      <c r="AQ31" s="161">
        <f>A25</f>
        <v>0</v>
      </c>
      <c r="AU31" s="274"/>
      <c r="AV31" s="100" t="str">
        <f t="shared" si="12"/>
        <v>0</v>
      </c>
      <c r="AW31" s="99" t="str">
        <f t="shared" si="13"/>
        <v>0</v>
      </c>
      <c r="AX31" s="145">
        <f t="shared" si="14"/>
        <v>0</v>
      </c>
      <c r="AY31" s="126">
        <f ca="1">IF($AP20=INDIRECT(ADDRESS(ROW(),1)),$AX20,0)+
IF($AP21=INDIRECT(ADDRESS(ROW(),1)),$AX21,0)+
IF($AP22=INDIRECT(ADDRESS(ROW(),1)),$AX22,0)+
IF($AP23=INDIRECT(ADDRESS(ROW(),1)),$AX23,0)+
IF($AP24=INDIRECT(ADDRESS(ROW(),1)),$AX24,0)+
IF($AP25=INDIRECT(ADDRESS(ROW(),1)),$AX25,0)+
IF($AP26=INDIRECT(ADDRESS(ROW(),1)),$AX26,0)+
IF($AP27=INDIRECT(ADDRESS(ROW(),1)),$AX27,0)+
IF($AP28=INDIRECT(ADDRESS(ROW(),1)),$AX28,0)+
IF($AP29=INDIRECT(ADDRESS(ROW(),1)),$AX29,0)+
IF($AP30=INDIRECT(ADDRESS(ROW(),1)),$AX30,0)+
IF($AP31=INDIRECT(ADDRESS(ROW(),1)),$AX31,0)+
IF($AP32=INDIRECT(ADDRESS(ROW(),1)),$AX32,0)+
IF($AP33=INDIRECT(ADDRESS(ROW(),1)),$AX33,0)+
IF($AP34=INDIRECT(ADDRESS(ROW(),1)),$AX34,0)+
IF($AQ20=INDIRECT(ADDRESS(ROW(),1)),-$AX20,0)+
IF($AQ21=INDIRECT(ADDRESS(ROW(),1)),-$AX21,0)+
IF($AQ22=INDIRECT(ADDRESS(ROW(),1)),-$AX22,0)+
IF($AQ23=INDIRECT(ADDRESS(ROW(),1)),-$AX23,0)+
IF($AQ24=INDIRECT(ADDRESS(ROW(),1)),-$AX24,0)+
IF($AQ25=INDIRECT(ADDRESS(ROW(),1)),-$AX25,0)+
IF($AQ26=INDIRECT(ADDRESS(ROW(),1)),-$AX26,0)+
IF($AQ27=INDIRECT(ADDRESS(ROW(),1)),-$AX27,0)+
IF($AQ28=INDIRECT(ADDRESS(ROW(),1)),-$AX28,0)+
IF($AQ29=INDIRECT(ADDRESS(ROW(),1)),-$AX29,0)+
IF($AQ30=INDIRECT(ADDRESS(ROW(),1)),-$AX30,0)+
IF($AQ31=INDIRECT(ADDRESS(ROW(),1)),-$AX31,0)+
IF($AQ32=INDIRECT(ADDRESS(ROW(),1)),-$AX32,0)+
IF($AQ33=INDIRECT(ADDRESS(ROW(),1)),-$AX33,0)+
IF($AQ34=INDIRECT(ADDRESS(ROW(),1)),-$AX34,0)</f>
        <v>0</v>
      </c>
      <c r="AZ31" t="str">
        <f>IF($A31&gt;0,IF(VLOOKUP($A31,seznam!$A$2:$C$301,2)&gt;0,VLOOKUP($A31,seznam!$A$2:$C$301,2),"------"),"------")</f>
        <v>------</v>
      </c>
    </row>
    <row r="32" spans="1:52" ht="13.5" thickBot="1">
      <c r="A32" s="214"/>
      <c r="B32" s="217"/>
      <c r="C32" s="88" t="str">
        <f>IF(A31&gt;0,IF(VLOOKUP(A31,seznam!$A$2:$C$301,2)&gt;0,VLOOKUP(A31,seznam!$A$2:$C$301,2),"------"),"------")</f>
        <v>------</v>
      </c>
      <c r="D32" s="223"/>
      <c r="E32" s="216"/>
      <c r="F32" s="217"/>
      <c r="G32" s="218"/>
      <c r="H32" s="216"/>
      <c r="I32" s="217"/>
      <c r="J32" s="218"/>
      <c r="K32" s="216"/>
      <c r="L32" s="217"/>
      <c r="M32" s="218"/>
      <c r="N32" s="216"/>
      <c r="O32" s="217"/>
      <c r="P32" s="218"/>
      <c r="Q32" s="216"/>
      <c r="R32" s="217"/>
      <c r="S32" s="279"/>
      <c r="T32" s="280"/>
      <c r="U32" s="281"/>
      <c r="V32" s="223"/>
      <c r="W32" s="216"/>
      <c r="X32" s="217"/>
      <c r="Y32" s="285"/>
      <c r="Z32" s="270"/>
      <c r="AB32" s="165">
        <v>13</v>
      </c>
      <c r="AC32" s="166" t="str">
        <f>C26</f>
        <v>------</v>
      </c>
      <c r="AD32" s="167" t="s">
        <v>10</v>
      </c>
      <c r="AE32" s="168" t="str">
        <f>C32</f>
        <v>------</v>
      </c>
      <c r="AF32" s="111"/>
      <c r="AG32" s="112"/>
      <c r="AH32" s="112"/>
      <c r="AI32" s="112"/>
      <c r="AJ32" s="113"/>
      <c r="AK32" s="73" t="str">
        <f t="shared" si="10"/>
        <v>0</v>
      </c>
      <c r="AL32" s="11" t="s">
        <v>7</v>
      </c>
      <c r="AM32" s="12" t="str">
        <f t="shared" si="11"/>
        <v>0</v>
      </c>
      <c r="AN32" s="115"/>
      <c r="AP32">
        <f>A25</f>
        <v>0</v>
      </c>
      <c r="AQ32">
        <f>A31</f>
        <v>0</v>
      </c>
      <c r="AV32" s="100" t="str">
        <f t="shared" si="12"/>
        <v>0</v>
      </c>
      <c r="AW32" s="99" t="str">
        <f t="shared" si="13"/>
        <v>0</v>
      </c>
      <c r="AX32" s="145">
        <f t="shared" si="14"/>
        <v>0</v>
      </c>
    </row>
    <row r="33" spans="1:52">
      <c r="B33"/>
      <c r="C33" s="17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45"/>
      <c r="T33" s="45"/>
      <c r="U33" s="45"/>
      <c r="V33"/>
      <c r="W33"/>
      <c r="X33"/>
      <c r="Y33"/>
      <c r="Z33" s="174"/>
      <c r="AB33" s="75">
        <v>14</v>
      </c>
      <c r="AC33" s="5" t="str">
        <f>C28</f>
        <v>------</v>
      </c>
      <c r="AD33" s="8" t="s">
        <v>10</v>
      </c>
      <c r="AE33" s="76" t="str">
        <f>C24</f>
        <v>------</v>
      </c>
      <c r="AF33" s="77"/>
      <c r="AG33" s="78"/>
      <c r="AH33" s="78"/>
      <c r="AI33" s="78"/>
      <c r="AJ33" s="79"/>
      <c r="AK33" s="169" t="str">
        <f t="shared" si="10"/>
        <v>0</v>
      </c>
      <c r="AL33" s="170" t="s">
        <v>7</v>
      </c>
      <c r="AM33" s="171" t="str">
        <f t="shared" si="11"/>
        <v>0</v>
      </c>
      <c r="AN33" s="115"/>
      <c r="AP33">
        <f>A27</f>
        <v>0</v>
      </c>
      <c r="AQ33">
        <f>A23</f>
        <v>0</v>
      </c>
      <c r="AV33" s="100" t="str">
        <f t="shared" si="12"/>
        <v>0</v>
      </c>
      <c r="AW33" s="99" t="str">
        <f t="shared" si="13"/>
        <v>0</v>
      </c>
      <c r="AX33" s="145">
        <f t="shared" si="14"/>
        <v>0</v>
      </c>
    </row>
    <row r="34" spans="1:52" ht="13.5" thickBot="1">
      <c r="C34" s="175"/>
      <c r="AB34" s="81">
        <v>15</v>
      </c>
      <c r="AC34" s="6" t="str">
        <f>C30</f>
        <v>------</v>
      </c>
      <c r="AD34" s="10" t="s">
        <v>10</v>
      </c>
      <c r="AE34" s="82" t="str">
        <f>C22</f>
        <v>------</v>
      </c>
      <c r="AF34" s="83"/>
      <c r="AG34" s="84"/>
      <c r="AH34" s="84"/>
      <c r="AI34" s="84"/>
      <c r="AJ34" s="85"/>
      <c r="AK34" s="162" t="str">
        <f t="shared" si="10"/>
        <v>0</v>
      </c>
      <c r="AL34" s="163" t="s">
        <v>7</v>
      </c>
      <c r="AM34" s="164" t="str">
        <f t="shared" si="11"/>
        <v>0</v>
      </c>
      <c r="AN34" s="115"/>
      <c r="AP34" s="161">
        <f>A29</f>
        <v>0</v>
      </c>
      <c r="AQ34" s="161">
        <f>A21</f>
        <v>0</v>
      </c>
      <c r="AV34" s="100" t="str">
        <f t="shared" si="12"/>
        <v>0</v>
      </c>
      <c r="AW34" s="99" t="str">
        <f t="shared" si="13"/>
        <v>0</v>
      </c>
      <c r="AX34" s="145">
        <f t="shared" si="14"/>
        <v>0</v>
      </c>
    </row>
    <row r="35" spans="1:52">
      <c r="C35" s="175"/>
      <c r="AB35" s="46"/>
      <c r="AC35" s="187"/>
      <c r="AD35" s="9"/>
      <c r="AE35" s="187"/>
      <c r="AF35" s="188"/>
      <c r="AG35" s="188"/>
      <c r="AH35" s="188"/>
      <c r="AI35" s="188"/>
      <c r="AJ35" s="188"/>
      <c r="AK35" s="189"/>
      <c r="AL35" s="190"/>
      <c r="AM35" s="189"/>
      <c r="AN35" s="115"/>
      <c r="AV35" s="100"/>
      <c r="AW35" s="99"/>
      <c r="AX35" s="145"/>
    </row>
    <row r="36" spans="1:52" ht="13.5" thickBot="1">
      <c r="C36" s="175"/>
      <c r="AN36" s="115"/>
      <c r="AU36" s="45"/>
      <c r="AV36" s="97"/>
      <c r="AX36" s="145"/>
    </row>
    <row r="37" spans="1:52" ht="13.5" thickBot="1">
      <c r="A37" s="91" t="s">
        <v>2</v>
      </c>
      <c r="B37" s="264" t="s">
        <v>59</v>
      </c>
      <c r="C37" s="265"/>
      <c r="D37" s="237">
        <v>1</v>
      </c>
      <c r="E37" s="238"/>
      <c r="F37" s="239"/>
      <c r="G37" s="240">
        <v>2</v>
      </c>
      <c r="H37" s="238"/>
      <c r="I37" s="239"/>
      <c r="J37" s="240">
        <v>3</v>
      </c>
      <c r="K37" s="238"/>
      <c r="L37" s="239"/>
      <c r="M37" s="240">
        <v>4</v>
      </c>
      <c r="N37" s="238"/>
      <c r="O37" s="239"/>
      <c r="P37" s="240">
        <v>5</v>
      </c>
      <c r="Q37" s="238"/>
      <c r="R37" s="239"/>
      <c r="S37" s="240">
        <v>6</v>
      </c>
      <c r="T37" s="238"/>
      <c r="U37" s="239"/>
      <c r="V37" s="237" t="s">
        <v>4</v>
      </c>
      <c r="W37" s="242"/>
      <c r="X37" s="243"/>
      <c r="Y37" s="101" t="s">
        <v>5</v>
      </c>
      <c r="Z37" s="92" t="s">
        <v>6</v>
      </c>
      <c r="AB37" s="68">
        <v>1</v>
      </c>
      <c r="AC37" s="4" t="str">
        <f>C39</f>
        <v>------</v>
      </c>
      <c r="AD37" s="7" t="s">
        <v>10</v>
      </c>
      <c r="AE37" s="69" t="str">
        <f>C49</f>
        <v>------</v>
      </c>
      <c r="AF37" s="70"/>
      <c r="AG37" s="71"/>
      <c r="AH37" s="71"/>
      <c r="AI37" s="71"/>
      <c r="AJ37" s="72"/>
      <c r="AK37" s="73" t="str">
        <f t="shared" ref="AK37:AK51" si="15">IF(OR(VALUE($AP37)=0,VALUE($AQ37)=0), "0",IF(AND(LEN(AF37)&gt;0,MID(AF37,1,1)&lt;&gt;"-"),"1","0")+IF(AND(LEN(AG37)&gt;0,MID(AG37,1,1)&lt;&gt;"-"),"1","0")+IF(AND(LEN(AH37)&gt;0,MID(AH37,1,1)&lt;&gt;"-"),"1","0")+IF(AND(LEN(AI37)&gt;0,MID(AI37,1,1)&lt;&gt;"-"),"1","0")+IF(AND(LEN(AJ37)&gt;0,MID(AJ37,1,1)&lt;&gt;"-"),"1","0"))</f>
        <v>0</v>
      </c>
      <c r="AL37" s="11" t="s">
        <v>7</v>
      </c>
      <c r="AM37" s="12" t="str">
        <f t="shared" ref="AM37:AM51" si="16">IF(OR(VALUE($AP37)=0,VALUE($AQ37)=0), "0",IF(AND(LEN(AF37)&gt;0,MID(AF37,1,1)="-"),"1","0")+IF(AND(LEN(AG37)&gt;0,MID(AG37,1,1)="-"),"1","0")+IF(AND(LEN(AH37)&gt;0,MID(AH37,1,1)="-"),"1","0")+IF(AND(LEN(AI37)&gt;0,MID(AI37,1,1)="-"),"1","0")+IF(AND(LEN(AJ37)&gt;0,MID(AJ37,1,1)="-"),"1","0"))</f>
        <v>0</v>
      </c>
      <c r="AN37" s="115"/>
      <c r="AP37">
        <f>A38</f>
        <v>0</v>
      </c>
      <c r="AQ37">
        <f>A48</f>
        <v>0</v>
      </c>
      <c r="AR37" s="123"/>
      <c r="AU37" s="273"/>
      <c r="AV37" s="100" t="str">
        <f t="shared" ref="AV37:AV51" si="17">IF(OR(VALUE($AP37)=0,VALUE($AQ37)=0), "0",IF(LEN(AF37)&gt;0,IF(MID(AF37,1,1)&lt;&gt;"-",IF(MOD(ABS(AF37),100)&gt;9,MOD(ABS(AF37),100)+2,11),MOD(ABS(AF37),100)),0)+IF(LEN(AG37)&gt;0,IF(MID(AG37,1,1)&lt;&gt;"-",IF(MOD(ABS(AG37),100)&gt;9,MOD(ABS(AG37),100)+2,11),MOD(ABS(AG37),100)),0)+IF(LEN(AH37)&gt;0,IF(MID(AH37,1,1)&lt;&gt;"-",IF(MOD(ABS(AH37),100)&gt;9,MOD(ABS(AH37),100)+2,11),MOD(ABS(AH37),100)),0)+IF(LEN(AI37)&gt;0,IF(MID(AI37,1,1)&lt;&gt;"-",IF(MOD(ABS(AI37),100)&gt;9,MOD(ABS(AI37),100)+2,11),MOD(ABS(AI37),100)),0)+IF(LEN(AJ37)&gt;0,IF(MID(AJ37,1,1)&lt;&gt;"-",IF(MOD(ABS(AJ37),100)&gt;9,MOD(ABS(AJ37),100)+2,11),MOD(ABS(AJ37),100)),0))</f>
        <v>0</v>
      </c>
      <c r="AW37" s="99" t="str">
        <f t="shared" ref="AW37:AW51" si="18">IF(OR(VALUE($AP37)=0,VALUE($AQ37)=0), "0",IF(LEN(AF37)&gt;0,IF(MID(AF37,1,1)&lt;&gt;"-",MOD(AF37,100),IF(MOD(ABS(AF37),100)&gt;9,MOD(ABS(AF37),100)+2,11)),0)+IF(LEN(AG37)&gt;0,IF(MID(AG37,1,1)&lt;&gt;"-",MOD(AG37,100),IF(MOD(ABS(AG37),100)&gt;9,MOD(ABS(AG37),100)+2,11)),0)+IF(LEN(AH37)&gt;0,IF(MID(AH37,1,1)&lt;&gt;"-",MOD(AH37,100),IF(MOD(ABS(AH37),100)&gt;9,MOD(ABS(AH37),100)+2,11)),0)+IF(LEN(AI37)&gt;0,IF(MID(AI37,1,1)&lt;&gt;"-",MOD(AI37,100),IF(MOD(ABS(AI37),100)&gt;9,MOD(ABS(AI37),100)+2,11)),0)+IF(LEN(AJ37)&gt;0,IF(MID(AJ37,1,1)&lt;&gt;"-",MOD(AJ37,100),IF(MOD(ABS(AJ37),100)&gt;9,MOD(ABS(AJ37),100)+2,11)),0))</f>
        <v>0</v>
      </c>
      <c r="AX37" s="145">
        <f t="shared" ref="AX37:AX51" si="19">AV37-AW37</f>
        <v>0</v>
      </c>
    </row>
    <row r="38" spans="1:52">
      <c r="A38" s="244"/>
      <c r="B38" s="267">
        <v>1</v>
      </c>
      <c r="C38" s="67" t="str">
        <f>IF(A38&gt;0,IF(VLOOKUP(A38,seznam!$A$2:$C$301,3)&gt;0,VLOOKUP(A38,seznam!$A$2:$C$301,3),"------"),"------")</f>
        <v>------</v>
      </c>
      <c r="D38" s="268"/>
      <c r="E38" s="247"/>
      <c r="F38" s="248"/>
      <c r="G38" s="249" t="str">
        <f>AK42</f>
        <v>0</v>
      </c>
      <c r="H38" s="250" t="s">
        <v>7</v>
      </c>
      <c r="I38" s="251" t="str">
        <f>AM42</f>
        <v>0</v>
      </c>
      <c r="J38" s="249" t="str">
        <f>AM44</f>
        <v>0</v>
      </c>
      <c r="K38" s="250" t="s">
        <v>7</v>
      </c>
      <c r="L38" s="251" t="str">
        <f>AK44</f>
        <v>0</v>
      </c>
      <c r="M38" s="249" t="str">
        <f>AK47</f>
        <v>0</v>
      </c>
      <c r="N38" s="250" t="s">
        <v>7</v>
      </c>
      <c r="O38" s="251" t="str">
        <f>AM47</f>
        <v>0</v>
      </c>
      <c r="P38" s="249" t="str">
        <f>AM51</f>
        <v>0</v>
      </c>
      <c r="Q38" s="250" t="s">
        <v>7</v>
      </c>
      <c r="R38" s="251" t="str">
        <f>AK51</f>
        <v>0</v>
      </c>
      <c r="S38" s="249" t="str">
        <f>AK37</f>
        <v>0</v>
      </c>
      <c r="T38" s="250" t="s">
        <v>7</v>
      </c>
      <c r="U38" s="252" t="str">
        <f>AM37</f>
        <v>0</v>
      </c>
      <c r="V38" s="253">
        <f>G38+J38+M38</f>
        <v>0</v>
      </c>
      <c r="W38" s="250" t="s">
        <v>7</v>
      </c>
      <c r="X38" s="251">
        <f>I38+L38+O38</f>
        <v>0</v>
      </c>
      <c r="Y38" s="230">
        <f>IF(D38&gt;F38,2,IF(AND(D38&lt;F38,E38=":"),1,0))+IF(G38&gt;I38,2,IF(AND(G38&lt;I38,H38=":"),1,0))+IF(J38&gt;L38,2,IF(AND(J38&lt;L38,K38=":"),1,0))+IF(M38&gt;O38,2,IF(AND(M38&lt;O38,N38=":"),1,0))+IF(P38&gt;R38,2,IF(AND(P38&lt;R38,Q38=":"),1,0))+IF(S38&gt;U38,2,IF(AND(S38&lt;U38,T38=":"),1,0))</f>
        <v>0</v>
      </c>
      <c r="Z38" s="262"/>
      <c r="AA38" s="254"/>
      <c r="AB38" s="75">
        <v>2</v>
      </c>
      <c r="AC38" s="5" t="str">
        <f>C41</f>
        <v>------</v>
      </c>
      <c r="AD38" s="8" t="s">
        <v>10</v>
      </c>
      <c r="AE38" s="76" t="str">
        <f>C47</f>
        <v>------</v>
      </c>
      <c r="AF38" s="77"/>
      <c r="AG38" s="78"/>
      <c r="AH38" s="78"/>
      <c r="AI38" s="78"/>
      <c r="AJ38" s="79"/>
      <c r="AK38" s="73" t="str">
        <f t="shared" si="15"/>
        <v>0</v>
      </c>
      <c r="AL38" s="13" t="s">
        <v>7</v>
      </c>
      <c r="AM38" s="12" t="str">
        <f t="shared" si="16"/>
        <v>0</v>
      </c>
      <c r="AN38" s="115"/>
      <c r="AP38">
        <f>A40</f>
        <v>0</v>
      </c>
      <c r="AQ38">
        <f>A46</f>
        <v>0</v>
      </c>
      <c r="AU38" s="274"/>
      <c r="AV38" s="100" t="str">
        <f t="shared" si="17"/>
        <v>0</v>
      </c>
      <c r="AW38" s="99" t="str">
        <f t="shared" si="18"/>
        <v>0</v>
      </c>
      <c r="AX38" s="145">
        <f t="shared" si="19"/>
        <v>0</v>
      </c>
      <c r="AY38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38" t="str">
        <f>IF($A38&gt;0,IF(VLOOKUP($A38,seznam!$A$2:$C$301,2)&gt;0,VLOOKUP($A38,seznam!$A$2:$C$301,2),"------"),"------")</f>
        <v>------</v>
      </c>
    </row>
    <row r="39" spans="1:52" ht="13.5" thickBot="1">
      <c r="A39" s="195"/>
      <c r="B39" s="201"/>
      <c r="C39" s="74" t="str">
        <f>IF(A38&gt;0,IF(VLOOKUP(A38,seznam!$A$2:$C$301,2)&gt;0,VLOOKUP(A38,seznam!$A$2:$C$301,2),"------"),"------")</f>
        <v>------</v>
      </c>
      <c r="D39" s="269"/>
      <c r="E39" s="208"/>
      <c r="F39" s="209"/>
      <c r="G39" s="203"/>
      <c r="H39" s="199"/>
      <c r="I39" s="201"/>
      <c r="J39" s="203"/>
      <c r="K39" s="199"/>
      <c r="L39" s="201"/>
      <c r="M39" s="203"/>
      <c r="N39" s="199"/>
      <c r="O39" s="201"/>
      <c r="P39" s="203"/>
      <c r="Q39" s="199"/>
      <c r="R39" s="201"/>
      <c r="S39" s="295"/>
      <c r="T39" s="199"/>
      <c r="U39" s="296"/>
      <c r="V39" s="213"/>
      <c r="W39" s="199"/>
      <c r="X39" s="201"/>
      <c r="Y39" s="283"/>
      <c r="Z39" s="263"/>
      <c r="AA39" s="254"/>
      <c r="AB39" s="81">
        <v>3</v>
      </c>
      <c r="AC39" s="6" t="str">
        <f>C43</f>
        <v>------</v>
      </c>
      <c r="AD39" s="10" t="s">
        <v>10</v>
      </c>
      <c r="AE39" s="82" t="str">
        <f>C45</f>
        <v>------</v>
      </c>
      <c r="AF39" s="83"/>
      <c r="AG39" s="84"/>
      <c r="AH39" s="84"/>
      <c r="AI39" s="84"/>
      <c r="AJ39" s="85"/>
      <c r="AK39" s="162" t="str">
        <f t="shared" si="15"/>
        <v>0</v>
      </c>
      <c r="AL39" s="163" t="s">
        <v>7</v>
      </c>
      <c r="AM39" s="164" t="str">
        <f t="shared" si="16"/>
        <v>0</v>
      </c>
      <c r="AN39" s="115"/>
      <c r="AP39" s="161">
        <f>A42</f>
        <v>0</v>
      </c>
      <c r="AQ39" s="161">
        <f>A44</f>
        <v>0</v>
      </c>
      <c r="AU39" s="273"/>
      <c r="AV39" s="100" t="str">
        <f t="shared" si="17"/>
        <v>0</v>
      </c>
      <c r="AW39" s="99" t="str">
        <f t="shared" si="18"/>
        <v>0</v>
      </c>
      <c r="AX39" s="145">
        <f t="shared" si="19"/>
        <v>0</v>
      </c>
    </row>
    <row r="40" spans="1:52">
      <c r="A40" s="195"/>
      <c r="B40" s="266">
        <v>2</v>
      </c>
      <c r="C40" s="67" t="str">
        <f>IF(A40&gt;0,IF(VLOOKUP(A40,seznam!$A$2:$C$301,3)&gt;0,VLOOKUP(A40,seznam!$A$2:$C$301,3),"------"),"------")</f>
        <v>------</v>
      </c>
      <c r="D40" s="212" t="str">
        <f>I38</f>
        <v>0</v>
      </c>
      <c r="E40" s="198" t="s">
        <v>7</v>
      </c>
      <c r="F40" s="200" t="str">
        <f>G38</f>
        <v>0</v>
      </c>
      <c r="G40" s="204"/>
      <c r="H40" s="205"/>
      <c r="I40" s="206"/>
      <c r="J40" s="202" t="str">
        <f>AK48</f>
        <v>0</v>
      </c>
      <c r="K40" s="198" t="s">
        <v>7</v>
      </c>
      <c r="L40" s="200" t="str">
        <f>AM48</f>
        <v>0</v>
      </c>
      <c r="M40" s="202" t="str">
        <f>AM50</f>
        <v>0</v>
      </c>
      <c r="N40" s="198" t="s">
        <v>7</v>
      </c>
      <c r="O40" s="200" t="str">
        <f>AK50</f>
        <v>0</v>
      </c>
      <c r="P40" s="202" t="str">
        <f>AK38</f>
        <v>0</v>
      </c>
      <c r="Q40" s="198" t="s">
        <v>7</v>
      </c>
      <c r="R40" s="200" t="str">
        <f>AM38</f>
        <v>0</v>
      </c>
      <c r="S40" s="202" t="str">
        <f>AK43</f>
        <v>0</v>
      </c>
      <c r="T40" s="198" t="s">
        <v>7</v>
      </c>
      <c r="U40" s="286" t="str">
        <f>AM43</f>
        <v>0</v>
      </c>
      <c r="V40" s="212">
        <f>D40+J40+M40</f>
        <v>0</v>
      </c>
      <c r="W40" s="198" t="s">
        <v>7</v>
      </c>
      <c r="X40" s="200">
        <f>F40+L40+O40</f>
        <v>0</v>
      </c>
      <c r="Y40" s="224">
        <f>IF(D40&gt;F40,2,IF(AND(D40&lt;F40,E40=":"),1,0))+IF(G40&gt;I40,2,IF(AND(G40&lt;I40,H40=":"),1,0))+IF(J40&gt;L40,2,IF(AND(J40&lt;L40,K40=":"),1,0))+IF(M40&gt;O40,2,IF(AND(M40&lt;O40,N40=":"),1,0))+IF(P40&gt;R40,2,IF(AND(P40&lt;R40,Q40=":"),1,0))+IF(S40&gt;U40,2,IF(AND(S40&lt;U40,T40=":"),1,0))</f>
        <v>0</v>
      </c>
      <c r="Z40" s="258"/>
      <c r="AA40" s="254"/>
      <c r="AB40" s="165">
        <v>4</v>
      </c>
      <c r="AC40" s="166" t="str">
        <f>C49</f>
        <v>------</v>
      </c>
      <c r="AD40" s="167" t="s">
        <v>10</v>
      </c>
      <c r="AE40" s="168" t="str">
        <f>C45</f>
        <v>------</v>
      </c>
      <c r="AF40" s="111"/>
      <c r="AG40" s="112"/>
      <c r="AH40" s="112"/>
      <c r="AI40" s="112"/>
      <c r="AJ40" s="113"/>
      <c r="AK40" s="73" t="str">
        <f t="shared" si="15"/>
        <v>0</v>
      </c>
      <c r="AL40" s="11" t="s">
        <v>7</v>
      </c>
      <c r="AM40" s="12" t="str">
        <f t="shared" si="16"/>
        <v>0</v>
      </c>
      <c r="AN40" s="115"/>
      <c r="AP40">
        <f>A48</f>
        <v>0</v>
      </c>
      <c r="AQ40">
        <f>A44</f>
        <v>0</v>
      </c>
      <c r="AU40" s="274"/>
      <c r="AV40" s="100" t="str">
        <f t="shared" si="17"/>
        <v>0</v>
      </c>
      <c r="AW40" s="99" t="str">
        <f t="shared" si="18"/>
        <v>0</v>
      </c>
      <c r="AX40" s="145">
        <f t="shared" si="19"/>
        <v>0</v>
      </c>
      <c r="AY40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40" t="str">
        <f>IF($A40&gt;0,IF(VLOOKUP($A40,seznam!$A$2:$C$301,2)&gt;0,VLOOKUP($A40,seznam!$A$2:$C$301,2),"------"),"------")</f>
        <v>------</v>
      </c>
    </row>
    <row r="41" spans="1:52" ht="13.5" thickBot="1">
      <c r="A41" s="195"/>
      <c r="B41" s="201"/>
      <c r="C41" s="74" t="str">
        <f>IF(A40&gt;0,IF(VLOOKUP(A40,seznam!$A$2:$C$301,2)&gt;0,VLOOKUP(A40,seznam!$A$2:$C$301,2),"------"),"------")</f>
        <v>------</v>
      </c>
      <c r="D41" s="213"/>
      <c r="E41" s="199"/>
      <c r="F41" s="201"/>
      <c r="G41" s="207"/>
      <c r="H41" s="208"/>
      <c r="I41" s="209"/>
      <c r="J41" s="203"/>
      <c r="K41" s="199"/>
      <c r="L41" s="201"/>
      <c r="M41" s="203"/>
      <c r="N41" s="199"/>
      <c r="O41" s="201"/>
      <c r="P41" s="203"/>
      <c r="Q41" s="199"/>
      <c r="R41" s="201"/>
      <c r="S41" s="203"/>
      <c r="T41" s="199"/>
      <c r="U41" s="201"/>
      <c r="V41" s="232"/>
      <c r="W41" s="233"/>
      <c r="X41" s="234"/>
      <c r="Y41" s="283"/>
      <c r="Z41" s="263"/>
      <c r="AA41" s="254"/>
      <c r="AB41" s="75">
        <v>5</v>
      </c>
      <c r="AC41" s="5" t="str">
        <f>C47</f>
        <v>------</v>
      </c>
      <c r="AD41" s="8" t="s">
        <v>10</v>
      </c>
      <c r="AE41" s="76" t="str">
        <f>C43</f>
        <v>------</v>
      </c>
      <c r="AF41" s="77"/>
      <c r="AG41" s="78"/>
      <c r="AH41" s="78"/>
      <c r="AI41" s="78"/>
      <c r="AJ41" s="79"/>
      <c r="AK41" s="169" t="str">
        <f t="shared" si="15"/>
        <v>0</v>
      </c>
      <c r="AL41" s="170" t="s">
        <v>7</v>
      </c>
      <c r="AM41" s="171" t="str">
        <f t="shared" si="16"/>
        <v>0</v>
      </c>
      <c r="AN41" s="115"/>
      <c r="AP41">
        <f>A46</f>
        <v>0</v>
      </c>
      <c r="AQ41">
        <f>A42</f>
        <v>0</v>
      </c>
      <c r="AU41" s="273"/>
      <c r="AV41" s="100" t="str">
        <f t="shared" si="17"/>
        <v>0</v>
      </c>
      <c r="AW41" s="99" t="str">
        <f t="shared" si="18"/>
        <v>0</v>
      </c>
      <c r="AX41" s="145">
        <f t="shared" si="19"/>
        <v>0</v>
      </c>
    </row>
    <row r="42" spans="1:52" ht="13.5" thickBot="1">
      <c r="A42" s="195"/>
      <c r="B42" s="266">
        <v>3</v>
      </c>
      <c r="C42" s="67" t="str">
        <f>IF(A42&gt;0,IF(VLOOKUP(A42,seznam!$A$2:$C$301,3)&gt;0,VLOOKUP(A42,seznam!$A$2:$C$301,3),"------"),"------")</f>
        <v>------</v>
      </c>
      <c r="D42" s="212" t="str">
        <f>L38</f>
        <v>0</v>
      </c>
      <c r="E42" s="198" t="s">
        <v>7</v>
      </c>
      <c r="F42" s="200" t="str">
        <f>J38</f>
        <v>0</v>
      </c>
      <c r="G42" s="202" t="str">
        <f>L40</f>
        <v>0</v>
      </c>
      <c r="H42" s="198" t="s">
        <v>7</v>
      </c>
      <c r="I42" s="200" t="str">
        <f>J40</f>
        <v>0</v>
      </c>
      <c r="J42" s="204"/>
      <c r="K42" s="205"/>
      <c r="L42" s="206"/>
      <c r="M42" s="202" t="str">
        <f>AK39</f>
        <v>0</v>
      </c>
      <c r="N42" s="198" t="s">
        <v>7</v>
      </c>
      <c r="O42" s="200" t="str">
        <f>AM39</f>
        <v>0</v>
      </c>
      <c r="P42" s="202" t="str">
        <f>AM41</f>
        <v>0</v>
      </c>
      <c r="Q42" s="198" t="s">
        <v>7</v>
      </c>
      <c r="R42" s="200" t="str">
        <f>AK41</f>
        <v>0</v>
      </c>
      <c r="S42" s="202" t="str">
        <f>AK49</f>
        <v>0</v>
      </c>
      <c r="T42" s="198" t="s">
        <v>7</v>
      </c>
      <c r="U42" s="200" t="str">
        <f>AM49</f>
        <v>0</v>
      </c>
      <c r="V42" s="212">
        <f>D42+G42+M42</f>
        <v>0</v>
      </c>
      <c r="W42" s="198" t="s">
        <v>7</v>
      </c>
      <c r="X42" s="200">
        <f>F42+I42+O42</f>
        <v>0</v>
      </c>
      <c r="Y42" s="224">
        <f>IF(D42&gt;F42,2,IF(AND(D42&lt;F42,E42=":"),1,0))+IF(G42&gt;I42,2,IF(AND(G42&lt;I42,H42=":"),1,0))+IF(J42&gt;L42,2,IF(AND(J42&lt;L42,K42=":"),1,0))+IF(M42&gt;O42,2,IF(AND(M42&lt;O42,N42=":"),1,0))+IF(P42&gt;R42,2,IF(AND(P42&lt;R42,Q42=":"),1,0))+IF(S42&gt;U42,2,IF(AND(S42&lt;U42,T42=":"),1,0))</f>
        <v>0</v>
      </c>
      <c r="Z42" s="258"/>
      <c r="AA42" s="254"/>
      <c r="AB42" s="81">
        <v>6</v>
      </c>
      <c r="AC42" s="6" t="str">
        <f>C39</f>
        <v>------</v>
      </c>
      <c r="AD42" s="10" t="s">
        <v>10</v>
      </c>
      <c r="AE42" s="82" t="str">
        <f>C41</f>
        <v>------</v>
      </c>
      <c r="AF42" s="83"/>
      <c r="AG42" s="84"/>
      <c r="AH42" s="84"/>
      <c r="AI42" s="84"/>
      <c r="AJ42" s="85"/>
      <c r="AK42" s="162" t="str">
        <f t="shared" si="15"/>
        <v>0</v>
      </c>
      <c r="AL42" s="163" t="s">
        <v>7</v>
      </c>
      <c r="AM42" s="164" t="str">
        <f t="shared" si="16"/>
        <v>0</v>
      </c>
      <c r="AN42" s="115"/>
      <c r="AP42" s="161">
        <f>A38</f>
        <v>0</v>
      </c>
      <c r="AQ42" s="161">
        <f>A40</f>
        <v>0</v>
      </c>
      <c r="AU42" s="274"/>
      <c r="AV42" s="100" t="str">
        <f t="shared" si="17"/>
        <v>0</v>
      </c>
      <c r="AW42" s="99" t="str">
        <f t="shared" si="18"/>
        <v>0</v>
      </c>
      <c r="AX42" s="145">
        <f t="shared" si="19"/>
        <v>0</v>
      </c>
      <c r="AY42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42" t="str">
        <f>IF($A42&gt;0,IF(VLOOKUP($A42,seznam!$A$2:$C$301,2)&gt;0,VLOOKUP($A42,seznam!$A$2:$C$301,2),"------"),"------")</f>
        <v>------</v>
      </c>
    </row>
    <row r="43" spans="1:52" ht="13.5" thickBot="1">
      <c r="A43" s="195"/>
      <c r="B43" s="201"/>
      <c r="C43" s="74" t="str">
        <f>IF(A42&gt;0,IF(VLOOKUP(A42,seznam!$A$2:$C$301,2)&gt;0,VLOOKUP(A42,seznam!$A$2:$C$301,2),"------"),"------")</f>
        <v>------</v>
      </c>
      <c r="D43" s="213"/>
      <c r="E43" s="199"/>
      <c r="F43" s="201"/>
      <c r="G43" s="203"/>
      <c r="H43" s="199"/>
      <c r="I43" s="201"/>
      <c r="J43" s="207"/>
      <c r="K43" s="208"/>
      <c r="L43" s="209"/>
      <c r="M43" s="295"/>
      <c r="N43" s="199"/>
      <c r="O43" s="234"/>
      <c r="P43" s="203"/>
      <c r="Q43" s="199"/>
      <c r="R43" s="201"/>
      <c r="S43" s="203"/>
      <c r="T43" s="199"/>
      <c r="U43" s="201"/>
      <c r="V43" s="213"/>
      <c r="W43" s="199"/>
      <c r="X43" s="201"/>
      <c r="Y43" s="283"/>
      <c r="Z43" s="263"/>
      <c r="AA43" s="254"/>
      <c r="AB43" s="165">
        <v>7</v>
      </c>
      <c r="AC43" s="166" t="str">
        <f>C41</f>
        <v>------</v>
      </c>
      <c r="AD43" s="167" t="s">
        <v>10</v>
      </c>
      <c r="AE43" s="168" t="str">
        <f>C49</f>
        <v>------</v>
      </c>
      <c r="AF43" s="111"/>
      <c r="AG43" s="112"/>
      <c r="AH43" s="112"/>
      <c r="AI43" s="112"/>
      <c r="AJ43" s="113"/>
      <c r="AK43" s="73" t="str">
        <f t="shared" si="15"/>
        <v>0</v>
      </c>
      <c r="AL43" s="11" t="s">
        <v>7</v>
      </c>
      <c r="AM43" s="12" t="str">
        <f t="shared" si="16"/>
        <v>0</v>
      </c>
      <c r="AN43" s="115"/>
      <c r="AP43">
        <f>A40</f>
        <v>0</v>
      </c>
      <c r="AQ43">
        <f>A48</f>
        <v>0</v>
      </c>
      <c r="AU43" s="273"/>
      <c r="AV43" s="100" t="str">
        <f t="shared" si="17"/>
        <v>0</v>
      </c>
      <c r="AW43" s="99" t="str">
        <f t="shared" si="18"/>
        <v>0</v>
      </c>
      <c r="AX43" s="145">
        <f t="shared" si="19"/>
        <v>0</v>
      </c>
    </row>
    <row r="44" spans="1:52">
      <c r="A44" s="195"/>
      <c r="B44" s="266">
        <v>4</v>
      </c>
      <c r="C44" s="67" t="str">
        <f>IF(A44&gt;0,IF(VLOOKUP(A44,seznam!$A$2:$C$301,3)&gt;0,VLOOKUP(A44,seznam!$A$2:$C$301,3),"------"),"------")</f>
        <v>------</v>
      </c>
      <c r="D44" s="282" t="str">
        <f>O38</f>
        <v>0</v>
      </c>
      <c r="E44" s="198" t="s">
        <v>7</v>
      </c>
      <c r="F44" s="200" t="str">
        <f>M38</f>
        <v>0</v>
      </c>
      <c r="G44" s="202" t="str">
        <f>O40</f>
        <v>0</v>
      </c>
      <c r="H44" s="198" t="s">
        <v>7</v>
      </c>
      <c r="I44" s="200" t="str">
        <f>M40</f>
        <v>0</v>
      </c>
      <c r="J44" s="202" t="str">
        <f>O42</f>
        <v>0</v>
      </c>
      <c r="K44" s="198" t="s">
        <v>7</v>
      </c>
      <c r="L44" s="200" t="str">
        <f>M42</f>
        <v>0</v>
      </c>
      <c r="M44" s="204"/>
      <c r="N44" s="205"/>
      <c r="O44" s="206"/>
      <c r="P44" s="202" t="str">
        <f>AK45</f>
        <v>0</v>
      </c>
      <c r="Q44" s="198" t="s">
        <v>7</v>
      </c>
      <c r="R44" s="200" t="str">
        <f>AM45</f>
        <v>0</v>
      </c>
      <c r="S44" s="202" t="str">
        <f>AM40</f>
        <v>0</v>
      </c>
      <c r="T44" s="198" t="s">
        <v>7</v>
      </c>
      <c r="U44" s="200" t="str">
        <f>AK40</f>
        <v>0</v>
      </c>
      <c r="V44" s="212">
        <f>D44+G44+J44</f>
        <v>0</v>
      </c>
      <c r="W44" s="198" t="s">
        <v>7</v>
      </c>
      <c r="X44" s="200">
        <f>F44+I44+L44</f>
        <v>0</v>
      </c>
      <c r="Y44" s="224">
        <f>IF(D44&gt;F44,2,IF(AND(D44&lt;F44,E44=":"),1,0))+IF(G44&gt;I44,2,IF(AND(G44&lt;I44,H44=":"),1,0))+IF(J44&gt;L44,2,IF(AND(J44&lt;L44,K44=":"),1,0))+IF(M44&gt;O44,2,IF(AND(M44&lt;O44,N44=":"),1,0))+IF(P44&gt;R44,2,IF(AND(P44&lt;R44,Q44=":"),1,0))+IF(S44&gt;U44,2,IF(AND(S44&lt;U44,T44=":"),1,0))</f>
        <v>0</v>
      </c>
      <c r="Z44" s="261"/>
      <c r="AA44" s="255"/>
      <c r="AB44" s="75">
        <v>8</v>
      </c>
      <c r="AC44" s="5" t="str">
        <f>C43</f>
        <v>------</v>
      </c>
      <c r="AD44" s="8" t="s">
        <v>10</v>
      </c>
      <c r="AE44" s="76" t="str">
        <f>C39</f>
        <v>------</v>
      </c>
      <c r="AF44" s="77"/>
      <c r="AG44" s="78"/>
      <c r="AH44" s="78"/>
      <c r="AI44" s="78"/>
      <c r="AJ44" s="79"/>
      <c r="AK44" s="169" t="str">
        <f t="shared" si="15"/>
        <v>0</v>
      </c>
      <c r="AL44" s="170" t="s">
        <v>7</v>
      </c>
      <c r="AM44" s="171" t="str">
        <f t="shared" si="16"/>
        <v>0</v>
      </c>
      <c r="AN44" s="115"/>
      <c r="AP44">
        <f>A42</f>
        <v>0</v>
      </c>
      <c r="AQ44">
        <f>A38</f>
        <v>0</v>
      </c>
      <c r="AU44" s="274"/>
      <c r="AV44" s="100" t="str">
        <f t="shared" si="17"/>
        <v>0</v>
      </c>
      <c r="AW44" s="99" t="str">
        <f t="shared" si="18"/>
        <v>0</v>
      </c>
      <c r="AX44" s="145">
        <f t="shared" si="19"/>
        <v>0</v>
      </c>
      <c r="AY44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44" t="str">
        <f>IF($A44&gt;0,IF(VLOOKUP($A44,seznam!$A$2:$C$301,2)&gt;0,VLOOKUP($A44,seznam!$A$2:$C$301,2),"------"),"------")</f>
        <v>------</v>
      </c>
    </row>
    <row r="45" spans="1:52" ht="13.5" thickBot="1">
      <c r="A45" s="195"/>
      <c r="B45" s="201"/>
      <c r="C45" s="172" t="str">
        <f>IF(A44&gt;0,IF(VLOOKUP(A44,seznam!$A$2:$C$301,2)&gt;0,VLOOKUP(A44,seznam!$A$2:$C$301,2),"------"),"------")</f>
        <v>------</v>
      </c>
      <c r="D45" s="213"/>
      <c r="E45" s="199"/>
      <c r="F45" s="201"/>
      <c r="G45" s="203"/>
      <c r="H45" s="199"/>
      <c r="I45" s="201"/>
      <c r="J45" s="203"/>
      <c r="K45" s="199"/>
      <c r="L45" s="201"/>
      <c r="M45" s="207"/>
      <c r="N45" s="208"/>
      <c r="O45" s="209"/>
      <c r="P45" s="203"/>
      <c r="Q45" s="199"/>
      <c r="R45" s="201"/>
      <c r="S45" s="203"/>
      <c r="T45" s="199"/>
      <c r="U45" s="201"/>
      <c r="V45" s="213"/>
      <c r="W45" s="199"/>
      <c r="X45" s="201"/>
      <c r="Y45" s="283"/>
      <c r="Z45" s="284"/>
      <c r="AA45" s="255"/>
      <c r="AB45" s="81">
        <v>9</v>
      </c>
      <c r="AC45" s="6" t="str">
        <f>C45</f>
        <v>------</v>
      </c>
      <c r="AD45" s="10" t="s">
        <v>10</v>
      </c>
      <c r="AE45" s="82" t="str">
        <f>C47</f>
        <v>------</v>
      </c>
      <c r="AF45" s="83"/>
      <c r="AG45" s="84"/>
      <c r="AH45" s="84"/>
      <c r="AI45" s="84"/>
      <c r="AJ45" s="85"/>
      <c r="AK45" s="162" t="str">
        <f t="shared" si="15"/>
        <v>0</v>
      </c>
      <c r="AL45" s="163" t="s">
        <v>7</v>
      </c>
      <c r="AM45" s="164" t="str">
        <f t="shared" si="16"/>
        <v>0</v>
      </c>
      <c r="AN45" s="115"/>
      <c r="AP45" s="161">
        <f>A44</f>
        <v>0</v>
      </c>
      <c r="AQ45" s="161">
        <f>A46</f>
        <v>0</v>
      </c>
      <c r="AU45" s="273"/>
      <c r="AV45" s="100" t="str">
        <f t="shared" si="17"/>
        <v>0</v>
      </c>
      <c r="AW45" s="99" t="str">
        <f t="shared" si="18"/>
        <v>0</v>
      </c>
      <c r="AX45" s="145">
        <f t="shared" si="19"/>
        <v>0</v>
      </c>
    </row>
    <row r="46" spans="1:52">
      <c r="A46" s="195"/>
      <c r="B46" s="266">
        <v>5</v>
      </c>
      <c r="C46" s="67" t="str">
        <f>IF(A46&gt;0,IF(VLOOKUP(A46,seznam!$A$2:$C$301,3)&gt;0,VLOOKUP(A46,seznam!$A$2:$C$301,3),"------"),"------")</f>
        <v>------</v>
      </c>
      <c r="D46" s="212" t="str">
        <f>R38</f>
        <v>0</v>
      </c>
      <c r="E46" s="287" t="s">
        <v>7</v>
      </c>
      <c r="F46" s="286" t="str">
        <f>P38</f>
        <v>0</v>
      </c>
      <c r="G46" s="288" t="str">
        <f>R40</f>
        <v>0</v>
      </c>
      <c r="H46" s="287" t="s">
        <v>7</v>
      </c>
      <c r="I46" s="286" t="str">
        <f>P40</f>
        <v>0</v>
      </c>
      <c r="J46" s="288" t="str">
        <f>R42</f>
        <v>0</v>
      </c>
      <c r="K46" s="287" t="s">
        <v>7</v>
      </c>
      <c r="L46" s="286" t="str">
        <f>P42</f>
        <v>0</v>
      </c>
      <c r="M46" s="288" t="str">
        <f>R44</f>
        <v>0</v>
      </c>
      <c r="N46" s="287" t="s">
        <v>7</v>
      </c>
      <c r="O46" s="286" t="str">
        <f>P44</f>
        <v>0</v>
      </c>
      <c r="P46" s="276"/>
      <c r="Q46" s="277"/>
      <c r="R46" s="291"/>
      <c r="S46" s="288" t="str">
        <f>AM46</f>
        <v>0</v>
      </c>
      <c r="T46" s="287" t="s">
        <v>7</v>
      </c>
      <c r="U46" s="200" t="str">
        <f>AK46</f>
        <v>0</v>
      </c>
      <c r="V46" s="212">
        <f>D46+G46+J46</f>
        <v>0</v>
      </c>
      <c r="W46" s="198" t="s">
        <v>7</v>
      </c>
      <c r="X46" s="200">
        <f>F46+I46+L46</f>
        <v>0</v>
      </c>
      <c r="Y46" s="224">
        <f>IF(D46&gt;F46,2,IF(AND(D46&lt;F46,E46=":"),1,0))+IF(G46&gt;I46,2,IF(AND(G46&lt;I46,H46=":"),1,0))+IF(J46&gt;L46,2,IF(AND(J46&lt;L46,K46=":"),1,0))+IF(M46&gt;O46,2,IF(AND(M46&lt;O46,N46=":"),1,0))+IF(P46&gt;R46,2,IF(AND(P46&lt;R46,Q46=":"),1,0))+IF(S46&gt;U46,2,IF(AND(S46&lt;U46,T46=":"),1,0))</f>
        <v>0</v>
      </c>
      <c r="Z46" s="261"/>
      <c r="AA46" s="89"/>
      <c r="AB46" s="165">
        <v>10</v>
      </c>
      <c r="AC46" s="166" t="str">
        <f>C49</f>
        <v>------</v>
      </c>
      <c r="AD46" s="167" t="s">
        <v>10</v>
      </c>
      <c r="AE46" s="168" t="str">
        <f>C47</f>
        <v>------</v>
      </c>
      <c r="AF46" s="111"/>
      <c r="AG46" s="112"/>
      <c r="AH46" s="112"/>
      <c r="AI46" s="112"/>
      <c r="AJ46" s="113"/>
      <c r="AK46" s="73" t="str">
        <f t="shared" si="15"/>
        <v>0</v>
      </c>
      <c r="AL46" s="11" t="s">
        <v>7</v>
      </c>
      <c r="AM46" s="12" t="str">
        <f t="shared" si="16"/>
        <v>0</v>
      </c>
      <c r="AN46" s="115"/>
      <c r="AP46">
        <f>A48</f>
        <v>0</v>
      </c>
      <c r="AQ46">
        <f>A46</f>
        <v>0</v>
      </c>
      <c r="AU46" s="274"/>
      <c r="AV46" s="100" t="str">
        <f t="shared" si="17"/>
        <v>0</v>
      </c>
      <c r="AW46" s="99" t="str">
        <f t="shared" si="18"/>
        <v>0</v>
      </c>
      <c r="AX46" s="145">
        <f t="shared" si="19"/>
        <v>0</v>
      </c>
      <c r="AY46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46" t="str">
        <f>IF($A46&gt;0,IF(VLOOKUP($A46,seznam!$A$2:$C$301,2)&gt;0,VLOOKUP($A46,seznam!$A$2:$C$301,2),"------"),"------")</f>
        <v>------</v>
      </c>
    </row>
    <row r="47" spans="1:52" ht="13.5" thickBot="1">
      <c r="A47" s="195"/>
      <c r="B47" s="201"/>
      <c r="C47" s="74" t="str">
        <f>IF(A46&gt;0,IF(VLOOKUP(A46,seznam!$A$2:$C$301,2)&gt;0,VLOOKUP(A46,seznam!$A$2:$C$301,2),"------"),"------")</f>
        <v>------</v>
      </c>
      <c r="D47" s="213"/>
      <c r="E47" s="199"/>
      <c r="F47" s="201"/>
      <c r="G47" s="203"/>
      <c r="H47" s="199"/>
      <c r="I47" s="201"/>
      <c r="J47" s="203"/>
      <c r="K47" s="199"/>
      <c r="L47" s="201"/>
      <c r="M47" s="203"/>
      <c r="N47" s="199"/>
      <c r="O47" s="201"/>
      <c r="P47" s="292"/>
      <c r="Q47" s="293"/>
      <c r="R47" s="294"/>
      <c r="S47" s="203"/>
      <c r="T47" s="199"/>
      <c r="U47" s="201"/>
      <c r="V47" s="213"/>
      <c r="W47" s="199"/>
      <c r="X47" s="201"/>
      <c r="Y47" s="283"/>
      <c r="Z47" s="284"/>
      <c r="AB47" s="75">
        <v>11</v>
      </c>
      <c r="AC47" s="5" t="str">
        <f>C39</f>
        <v>------</v>
      </c>
      <c r="AD47" s="8" t="s">
        <v>10</v>
      </c>
      <c r="AE47" s="76" t="str">
        <f>C45</f>
        <v>------</v>
      </c>
      <c r="AF47" s="77"/>
      <c r="AG47" s="78"/>
      <c r="AH47" s="78"/>
      <c r="AI47" s="78"/>
      <c r="AJ47" s="79"/>
      <c r="AK47" s="169" t="str">
        <f t="shared" si="15"/>
        <v>0</v>
      </c>
      <c r="AL47" s="170" t="s">
        <v>7</v>
      </c>
      <c r="AM47" s="171" t="str">
        <f t="shared" si="16"/>
        <v>0</v>
      </c>
      <c r="AN47" s="115"/>
      <c r="AP47">
        <f>A38</f>
        <v>0</v>
      </c>
      <c r="AQ47">
        <f>A44</f>
        <v>0</v>
      </c>
      <c r="AU47" s="273"/>
      <c r="AV47" s="100" t="str">
        <f t="shared" si="17"/>
        <v>0</v>
      </c>
      <c r="AW47" s="99" t="str">
        <f t="shared" si="18"/>
        <v>0</v>
      </c>
      <c r="AX47" s="145">
        <f t="shared" si="19"/>
        <v>0</v>
      </c>
    </row>
    <row r="48" spans="1:52" ht="13.5" thickBot="1">
      <c r="A48" s="289"/>
      <c r="B48" s="290">
        <v>6</v>
      </c>
      <c r="C48" s="67" t="str">
        <f>IF(A48&gt;0,IF(VLOOKUP(A48,seznam!$A$2:$C$301,3)&gt;0,VLOOKUP(A48,seznam!$A$2:$C$301,3),"------"),"------")</f>
        <v>------</v>
      </c>
      <c r="D48" s="212" t="str">
        <f>U38</f>
        <v>0</v>
      </c>
      <c r="E48" s="198" t="s">
        <v>7</v>
      </c>
      <c r="F48" s="200" t="str">
        <f>S38</f>
        <v>0</v>
      </c>
      <c r="G48" s="202" t="str">
        <f>U40</f>
        <v>0</v>
      </c>
      <c r="H48" s="198" t="s">
        <v>7</v>
      </c>
      <c r="I48" s="200" t="str">
        <f>S40</f>
        <v>0</v>
      </c>
      <c r="J48" s="202" t="str">
        <f>U42</f>
        <v>0</v>
      </c>
      <c r="K48" s="198" t="s">
        <v>7</v>
      </c>
      <c r="L48" s="200" t="str">
        <f>S42</f>
        <v>0</v>
      </c>
      <c r="M48" s="202" t="str">
        <f>U44</f>
        <v>0</v>
      </c>
      <c r="N48" s="198" t="s">
        <v>7</v>
      </c>
      <c r="O48" s="200" t="str">
        <f>S44</f>
        <v>0</v>
      </c>
      <c r="P48" s="202" t="str">
        <f>U46</f>
        <v>0</v>
      </c>
      <c r="Q48" s="198" t="s">
        <v>7</v>
      </c>
      <c r="R48" s="200" t="str">
        <f>S46</f>
        <v>0</v>
      </c>
      <c r="S48" s="276"/>
      <c r="T48" s="277"/>
      <c r="U48" s="278"/>
      <c r="V48" s="282">
        <f>D48+G48+J48</f>
        <v>0</v>
      </c>
      <c r="W48" s="287" t="s">
        <v>7</v>
      </c>
      <c r="X48" s="286">
        <f>F48+I48+L48</f>
        <v>0</v>
      </c>
      <c r="Y48" s="224">
        <f>IF(D48&gt;F48,2,IF(AND(D48&lt;F48,E48=":"),1,0))+IF(G48&gt;I48,2,IF(AND(G48&lt;I48,H48=":"),1,0))+IF(J48&gt;L48,2,IF(AND(J48&lt;L48,K48=":"),1,0))+IF(M48&gt;O48,2,IF(AND(M48&lt;O48,N48=":"),1,0))+IF(P48&gt;R48,2,IF(AND(P48&lt;R48,Q48=":"),1,0))+IF(S48&gt;U48,2,IF(AND(S48&lt;U48,T48=":"),1,0))</f>
        <v>0</v>
      </c>
      <c r="Z48" s="258"/>
      <c r="AB48" s="81">
        <v>12</v>
      </c>
      <c r="AC48" s="6" t="str">
        <f>C41</f>
        <v>------</v>
      </c>
      <c r="AD48" s="10" t="s">
        <v>10</v>
      </c>
      <c r="AE48" s="82" t="str">
        <f>C43</f>
        <v>------</v>
      </c>
      <c r="AF48" s="83"/>
      <c r="AG48" s="84"/>
      <c r="AH48" s="84"/>
      <c r="AI48" s="84"/>
      <c r="AJ48" s="85"/>
      <c r="AK48" s="162" t="str">
        <f t="shared" si="15"/>
        <v>0</v>
      </c>
      <c r="AL48" s="163" t="s">
        <v>7</v>
      </c>
      <c r="AM48" s="164" t="str">
        <f t="shared" si="16"/>
        <v>0</v>
      </c>
      <c r="AN48" s="115"/>
      <c r="AP48" s="161">
        <f>A40</f>
        <v>0</v>
      </c>
      <c r="AQ48" s="161">
        <f>A42</f>
        <v>0</v>
      </c>
      <c r="AU48" s="274"/>
      <c r="AV48" s="100" t="str">
        <f t="shared" si="17"/>
        <v>0</v>
      </c>
      <c r="AW48" s="99" t="str">
        <f t="shared" si="18"/>
        <v>0</v>
      </c>
      <c r="AX48" s="145">
        <f t="shared" si="19"/>
        <v>0</v>
      </c>
      <c r="AY48" s="126">
        <f ca="1">IF($AP37=INDIRECT(ADDRESS(ROW(),1)),$AX37,0)+
IF($AP38=INDIRECT(ADDRESS(ROW(),1)),$AX38,0)+
IF($AP39=INDIRECT(ADDRESS(ROW(),1)),$AX39,0)+
IF($AP40=INDIRECT(ADDRESS(ROW(),1)),$AX40,0)+
IF($AP41=INDIRECT(ADDRESS(ROW(),1)),$AX41,0)+
IF($AP42=INDIRECT(ADDRESS(ROW(),1)),$AX42,0)+
IF($AP43=INDIRECT(ADDRESS(ROW(),1)),$AX43,0)+
IF($AP44=INDIRECT(ADDRESS(ROW(),1)),$AX44,0)+
IF($AP45=INDIRECT(ADDRESS(ROW(),1)),$AX45,0)+
IF($AP46=INDIRECT(ADDRESS(ROW(),1)),$AX46,0)+
IF($AP47=INDIRECT(ADDRESS(ROW(),1)),$AX47,0)+
IF($AP48=INDIRECT(ADDRESS(ROW(),1)),$AX48,0)+
IF($AP49=INDIRECT(ADDRESS(ROW(),1)),$AX49,0)+
IF($AP50=INDIRECT(ADDRESS(ROW(),1)),$AX50,0)+
IF($AP51=INDIRECT(ADDRESS(ROW(),1)),$AX51,0)+
IF($AQ37=INDIRECT(ADDRESS(ROW(),1)),-$AX37,0)+
IF($AQ38=INDIRECT(ADDRESS(ROW(),1)),-$AX38,0)+
IF($AQ39=INDIRECT(ADDRESS(ROW(),1)),-$AX39,0)+
IF($AQ40=INDIRECT(ADDRESS(ROW(),1)),-$AX40,0)+
IF($AQ41=INDIRECT(ADDRESS(ROW(),1)),-$AX41,0)+
IF($AQ42=INDIRECT(ADDRESS(ROW(),1)),-$AX42,0)+
IF($AQ43=INDIRECT(ADDRESS(ROW(),1)),-$AX43,0)+
IF($AQ44=INDIRECT(ADDRESS(ROW(),1)),-$AX44,0)+
IF($AQ45=INDIRECT(ADDRESS(ROW(),1)),-$AX45,0)+
IF($AQ46=INDIRECT(ADDRESS(ROW(),1)),-$AX46,0)+
IF($AQ47=INDIRECT(ADDRESS(ROW(),1)),-$AX47,0)+
IF($AQ48=INDIRECT(ADDRESS(ROW(),1)),-$AX48,0)+
IF($AQ49=INDIRECT(ADDRESS(ROW(),1)),-$AX49,0)+
IF($AQ50=INDIRECT(ADDRESS(ROW(),1)),-$AX50,0)+
IF($AQ51=INDIRECT(ADDRESS(ROW(),1)),-$AX51,0)</f>
        <v>0</v>
      </c>
      <c r="AZ48" t="str">
        <f>IF($A48&gt;0,IF(VLOOKUP($A48,seznam!$A$2:$C$301,2)&gt;0,VLOOKUP($A48,seznam!$A$2:$C$301,2),"------"),"------")</f>
        <v>------</v>
      </c>
    </row>
    <row r="49" spans="1:52" ht="13.5" thickBot="1">
      <c r="A49" s="214"/>
      <c r="B49" s="217"/>
      <c r="C49" s="88" t="str">
        <f>IF(A48&gt;0,IF(VLOOKUP(A48,seznam!$A$2:$C$301,2)&gt;0,VLOOKUP(A48,seznam!$A$2:$C$301,2),"------"),"------")</f>
        <v>------</v>
      </c>
      <c r="D49" s="223"/>
      <c r="E49" s="216"/>
      <c r="F49" s="217"/>
      <c r="G49" s="218"/>
      <c r="H49" s="216"/>
      <c r="I49" s="217"/>
      <c r="J49" s="218"/>
      <c r="K49" s="216"/>
      <c r="L49" s="217"/>
      <c r="M49" s="218"/>
      <c r="N49" s="216"/>
      <c r="O49" s="217"/>
      <c r="P49" s="218"/>
      <c r="Q49" s="216"/>
      <c r="R49" s="217"/>
      <c r="S49" s="279"/>
      <c r="T49" s="280"/>
      <c r="U49" s="281"/>
      <c r="V49" s="223"/>
      <c r="W49" s="216"/>
      <c r="X49" s="217"/>
      <c r="Y49" s="285"/>
      <c r="Z49" s="270"/>
      <c r="AB49" s="165">
        <v>13</v>
      </c>
      <c r="AC49" s="166" t="str">
        <f>C43</f>
        <v>------</v>
      </c>
      <c r="AD49" s="167" t="s">
        <v>10</v>
      </c>
      <c r="AE49" s="168" t="str">
        <f>C49</f>
        <v>------</v>
      </c>
      <c r="AF49" s="111"/>
      <c r="AG49" s="112"/>
      <c r="AH49" s="112"/>
      <c r="AI49" s="112"/>
      <c r="AJ49" s="113"/>
      <c r="AK49" s="73" t="str">
        <f t="shared" si="15"/>
        <v>0</v>
      </c>
      <c r="AL49" s="11" t="s">
        <v>7</v>
      </c>
      <c r="AM49" s="12" t="str">
        <f t="shared" si="16"/>
        <v>0</v>
      </c>
      <c r="AN49" s="115"/>
      <c r="AP49">
        <f>A42</f>
        <v>0</v>
      </c>
      <c r="AQ49">
        <f>A48</f>
        <v>0</v>
      </c>
      <c r="AV49" s="100" t="str">
        <f t="shared" si="17"/>
        <v>0</v>
      </c>
      <c r="AW49" s="99" t="str">
        <f t="shared" si="18"/>
        <v>0</v>
      </c>
      <c r="AX49" s="145">
        <f t="shared" si="19"/>
        <v>0</v>
      </c>
    </row>
    <row r="50" spans="1:52">
      <c r="B50"/>
      <c r="C50" s="173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45"/>
      <c r="T50" s="45"/>
      <c r="U50" s="45"/>
      <c r="V50"/>
      <c r="W50"/>
      <c r="X50"/>
      <c r="Y50"/>
      <c r="Z50" s="174"/>
      <c r="AB50" s="75">
        <v>14</v>
      </c>
      <c r="AC50" s="5" t="str">
        <f>C45</f>
        <v>------</v>
      </c>
      <c r="AD50" s="8" t="s">
        <v>10</v>
      </c>
      <c r="AE50" s="76" t="str">
        <f>C41</f>
        <v>------</v>
      </c>
      <c r="AF50" s="77"/>
      <c r="AG50" s="78"/>
      <c r="AH50" s="78"/>
      <c r="AI50" s="78"/>
      <c r="AJ50" s="79"/>
      <c r="AK50" s="169" t="str">
        <f t="shared" si="15"/>
        <v>0</v>
      </c>
      <c r="AL50" s="170" t="s">
        <v>7</v>
      </c>
      <c r="AM50" s="171" t="str">
        <f t="shared" si="16"/>
        <v>0</v>
      </c>
      <c r="AN50" s="115"/>
      <c r="AP50">
        <f>A44</f>
        <v>0</v>
      </c>
      <c r="AQ50">
        <f>A40</f>
        <v>0</v>
      </c>
      <c r="AV50" s="100" t="str">
        <f t="shared" si="17"/>
        <v>0</v>
      </c>
      <c r="AW50" s="99" t="str">
        <f t="shared" si="18"/>
        <v>0</v>
      </c>
      <c r="AX50" s="145">
        <f t="shared" si="19"/>
        <v>0</v>
      </c>
    </row>
    <row r="51" spans="1:52" ht="13.5" thickBot="1">
      <c r="C51" s="175"/>
      <c r="AB51" s="81">
        <v>15</v>
      </c>
      <c r="AC51" s="6" t="str">
        <f>C47</f>
        <v>------</v>
      </c>
      <c r="AD51" s="10" t="s">
        <v>10</v>
      </c>
      <c r="AE51" s="82" t="str">
        <f>C39</f>
        <v>------</v>
      </c>
      <c r="AF51" s="83"/>
      <c r="AG51" s="84"/>
      <c r="AH51" s="84"/>
      <c r="AI51" s="84"/>
      <c r="AJ51" s="85"/>
      <c r="AK51" s="162" t="str">
        <f t="shared" si="15"/>
        <v>0</v>
      </c>
      <c r="AL51" s="163" t="s">
        <v>7</v>
      </c>
      <c r="AM51" s="164" t="str">
        <f t="shared" si="16"/>
        <v>0</v>
      </c>
      <c r="AN51" s="115"/>
      <c r="AP51" s="161">
        <f>A46</f>
        <v>0</v>
      </c>
      <c r="AQ51" s="161">
        <f>A38</f>
        <v>0</v>
      </c>
      <c r="AV51" s="100" t="str">
        <f t="shared" si="17"/>
        <v>0</v>
      </c>
      <c r="AW51" s="99" t="str">
        <f t="shared" si="18"/>
        <v>0</v>
      </c>
      <c r="AX51" s="145">
        <f t="shared" si="19"/>
        <v>0</v>
      </c>
    </row>
    <row r="52" spans="1:52">
      <c r="C52" s="175"/>
      <c r="AN52" s="115"/>
      <c r="AV52" s="97"/>
      <c r="AX52" s="145"/>
    </row>
    <row r="53" spans="1:52" ht="13.5" thickBot="1"/>
    <row r="54" spans="1:52" ht="13.5" thickBot="1">
      <c r="A54" s="91" t="s">
        <v>2</v>
      </c>
      <c r="B54" s="264" t="s">
        <v>60</v>
      </c>
      <c r="C54" s="265"/>
      <c r="D54" s="237">
        <v>1</v>
      </c>
      <c r="E54" s="238"/>
      <c r="F54" s="239"/>
      <c r="G54" s="240">
        <v>2</v>
      </c>
      <c r="H54" s="238"/>
      <c r="I54" s="239"/>
      <c r="J54" s="240">
        <v>3</v>
      </c>
      <c r="K54" s="238"/>
      <c r="L54" s="239"/>
      <c r="M54" s="240">
        <v>4</v>
      </c>
      <c r="N54" s="238"/>
      <c r="O54" s="239"/>
      <c r="P54" s="240">
        <v>5</v>
      </c>
      <c r="Q54" s="238"/>
      <c r="R54" s="239"/>
      <c r="S54" s="240">
        <v>6</v>
      </c>
      <c r="T54" s="238"/>
      <c r="U54" s="239"/>
      <c r="V54" s="237" t="s">
        <v>4</v>
      </c>
      <c r="W54" s="242"/>
      <c r="X54" s="243"/>
      <c r="Y54" s="101" t="s">
        <v>5</v>
      </c>
      <c r="Z54" s="92" t="s">
        <v>6</v>
      </c>
      <c r="AB54" s="68">
        <v>1</v>
      </c>
      <c r="AC54" s="4" t="str">
        <f>C56</f>
        <v>------</v>
      </c>
      <c r="AD54" s="7" t="s">
        <v>10</v>
      </c>
      <c r="AE54" s="69" t="str">
        <f>C66</f>
        <v>------</v>
      </c>
      <c r="AF54" s="70"/>
      <c r="AG54" s="71"/>
      <c r="AH54" s="71"/>
      <c r="AI54" s="71"/>
      <c r="AJ54" s="72"/>
      <c r="AK54" s="73" t="str">
        <f t="shared" ref="AK54:AK68" si="20">IF(OR(VALUE($AP54)=0,VALUE($AQ54)=0), "0",IF(AND(LEN(AF54)&gt;0,MID(AF54,1,1)&lt;&gt;"-"),"1","0")+IF(AND(LEN(AG54)&gt;0,MID(AG54,1,1)&lt;&gt;"-"),"1","0")+IF(AND(LEN(AH54)&gt;0,MID(AH54,1,1)&lt;&gt;"-"),"1","0")+IF(AND(LEN(AI54)&gt;0,MID(AI54,1,1)&lt;&gt;"-"),"1","0")+IF(AND(LEN(AJ54)&gt;0,MID(AJ54,1,1)&lt;&gt;"-"),"1","0"))</f>
        <v>0</v>
      </c>
      <c r="AL54" s="11" t="s">
        <v>7</v>
      </c>
      <c r="AM54" s="12" t="str">
        <f t="shared" ref="AM54:AM68" si="21">IF(OR(VALUE($AP54)=0,VALUE($AQ54)=0), "0",IF(AND(LEN(AF54)&gt;0,MID(AF54,1,1)="-"),"1","0")+IF(AND(LEN(AG54)&gt;0,MID(AG54,1,1)="-"),"1","0")+IF(AND(LEN(AH54)&gt;0,MID(AH54,1,1)="-"),"1","0")+IF(AND(LEN(AI54)&gt;0,MID(AI54,1,1)="-"),"1","0")+IF(AND(LEN(AJ54)&gt;0,MID(AJ54,1,1)="-"),"1","0"))</f>
        <v>0</v>
      </c>
      <c r="AN54" s="115"/>
      <c r="AP54">
        <f>A55</f>
        <v>0</v>
      </c>
      <c r="AQ54">
        <f>A65</f>
        <v>0</v>
      </c>
      <c r="AR54" s="123"/>
      <c r="AU54" s="273"/>
      <c r="AV54" s="100" t="str">
        <f t="shared" ref="AV54:AV68" si="22">IF(OR(VALUE($AP54)=0,VALUE($AQ54)=0), "0",IF(LEN(AF54)&gt;0,IF(MID(AF54,1,1)&lt;&gt;"-",IF(MOD(ABS(AF54),100)&gt;9,MOD(ABS(AF54),100)+2,11),MOD(ABS(AF54),100)),0)+IF(LEN(AG54)&gt;0,IF(MID(AG54,1,1)&lt;&gt;"-",IF(MOD(ABS(AG54),100)&gt;9,MOD(ABS(AG54),100)+2,11),MOD(ABS(AG54),100)),0)+IF(LEN(AH54)&gt;0,IF(MID(AH54,1,1)&lt;&gt;"-",IF(MOD(ABS(AH54),100)&gt;9,MOD(ABS(AH54),100)+2,11),MOD(ABS(AH54),100)),0)+IF(LEN(AI54)&gt;0,IF(MID(AI54,1,1)&lt;&gt;"-",IF(MOD(ABS(AI54),100)&gt;9,MOD(ABS(AI54),100)+2,11),MOD(ABS(AI54),100)),0)+IF(LEN(AJ54)&gt;0,IF(MID(AJ54,1,1)&lt;&gt;"-",IF(MOD(ABS(AJ54),100)&gt;9,MOD(ABS(AJ54),100)+2,11),MOD(ABS(AJ54),100)),0))</f>
        <v>0</v>
      </c>
      <c r="AW54" s="99" t="str">
        <f t="shared" ref="AW54:AW68" si="23">IF(OR(VALUE($AP54)=0,VALUE($AQ54)=0), "0",IF(LEN(AF54)&gt;0,IF(MID(AF54,1,1)&lt;&gt;"-",MOD(AF54,100),IF(MOD(ABS(AF54),100)&gt;9,MOD(ABS(AF54),100)+2,11)),0)+IF(LEN(AG54)&gt;0,IF(MID(AG54,1,1)&lt;&gt;"-",MOD(AG54,100),IF(MOD(ABS(AG54),100)&gt;9,MOD(ABS(AG54),100)+2,11)),0)+IF(LEN(AH54)&gt;0,IF(MID(AH54,1,1)&lt;&gt;"-",MOD(AH54,100),IF(MOD(ABS(AH54),100)&gt;9,MOD(ABS(AH54),100)+2,11)),0)+IF(LEN(AI54)&gt;0,IF(MID(AI54,1,1)&lt;&gt;"-",MOD(AI54,100),IF(MOD(ABS(AI54),100)&gt;9,MOD(ABS(AI54),100)+2,11)),0)+IF(LEN(AJ54)&gt;0,IF(MID(AJ54,1,1)&lt;&gt;"-",MOD(AJ54,100),IF(MOD(ABS(AJ54),100)&gt;9,MOD(ABS(AJ54),100)+2,11)),0))</f>
        <v>0</v>
      </c>
      <c r="AX54" s="145">
        <f t="shared" ref="AX54:AX68" si="24">AV54-AW54</f>
        <v>0</v>
      </c>
    </row>
    <row r="55" spans="1:52">
      <c r="A55" s="244"/>
      <c r="B55" s="267">
        <v>1</v>
      </c>
      <c r="C55" s="67" t="str">
        <f>IF(A55&gt;0,IF(VLOOKUP(A55,seznam!$A$2:$C$301,3)&gt;0,VLOOKUP(A55,seznam!$A$2:$C$301,3),"------"),"------")</f>
        <v>------</v>
      </c>
      <c r="D55" s="268"/>
      <c r="E55" s="247"/>
      <c r="F55" s="248"/>
      <c r="G55" s="249" t="str">
        <f>AK59</f>
        <v>0</v>
      </c>
      <c r="H55" s="250" t="s">
        <v>7</v>
      </c>
      <c r="I55" s="251" t="str">
        <f>AM59</f>
        <v>0</v>
      </c>
      <c r="J55" s="249" t="str">
        <f>AM61</f>
        <v>0</v>
      </c>
      <c r="K55" s="250" t="s">
        <v>7</v>
      </c>
      <c r="L55" s="251" t="str">
        <f>AK61</f>
        <v>0</v>
      </c>
      <c r="M55" s="249" t="str">
        <f>AK64</f>
        <v>0</v>
      </c>
      <c r="N55" s="250" t="s">
        <v>7</v>
      </c>
      <c r="O55" s="251" t="str">
        <f>AM64</f>
        <v>0</v>
      </c>
      <c r="P55" s="249" t="str">
        <f>AM68</f>
        <v>0</v>
      </c>
      <c r="Q55" s="250" t="s">
        <v>7</v>
      </c>
      <c r="R55" s="251" t="str">
        <f>AK68</f>
        <v>0</v>
      </c>
      <c r="S55" s="249" t="str">
        <f>AK54</f>
        <v>0</v>
      </c>
      <c r="T55" s="250" t="s">
        <v>7</v>
      </c>
      <c r="U55" s="252" t="str">
        <f>AM54</f>
        <v>0</v>
      </c>
      <c r="V55" s="253">
        <f>G55+J55+M55</f>
        <v>0</v>
      </c>
      <c r="W55" s="250" t="s">
        <v>7</v>
      </c>
      <c r="X55" s="251">
        <f>I55+L55+O55</f>
        <v>0</v>
      </c>
      <c r="Y55" s="230">
        <f>IF(D55&gt;F55,2,IF(AND(D55&lt;F55,E55=":"),1,0))+IF(G55&gt;I55,2,IF(AND(G55&lt;I55,H55=":"),1,0))+IF(J55&gt;L55,2,IF(AND(J55&lt;L55,K55=":"),1,0))+IF(M55&gt;O55,2,IF(AND(M55&lt;O55,N55=":"),1,0))+IF(P55&gt;R55,2,IF(AND(P55&lt;R55,Q55=":"),1,0))+IF(S55&gt;U55,2,IF(AND(S55&lt;U55,T55=":"),1,0))</f>
        <v>0</v>
      </c>
      <c r="Z55" s="262"/>
      <c r="AA55" s="254"/>
      <c r="AB55" s="75">
        <v>2</v>
      </c>
      <c r="AC55" s="5" t="str">
        <f>C58</f>
        <v>------</v>
      </c>
      <c r="AD55" s="8" t="s">
        <v>10</v>
      </c>
      <c r="AE55" s="76" t="str">
        <f>C64</f>
        <v>------</v>
      </c>
      <c r="AF55" s="77"/>
      <c r="AG55" s="78"/>
      <c r="AH55" s="78"/>
      <c r="AI55" s="78"/>
      <c r="AJ55" s="79"/>
      <c r="AK55" s="73" t="str">
        <f t="shared" si="20"/>
        <v>0</v>
      </c>
      <c r="AL55" s="13" t="s">
        <v>7</v>
      </c>
      <c r="AM55" s="12" t="str">
        <f t="shared" si="21"/>
        <v>0</v>
      </c>
      <c r="AN55" s="115"/>
      <c r="AP55">
        <f>A57</f>
        <v>0</v>
      </c>
      <c r="AQ55">
        <f>A63</f>
        <v>0</v>
      </c>
      <c r="AU55" s="274"/>
      <c r="AV55" s="100" t="str">
        <f t="shared" si="22"/>
        <v>0</v>
      </c>
      <c r="AW55" s="99" t="str">
        <f t="shared" si="23"/>
        <v>0</v>
      </c>
      <c r="AX55" s="145">
        <f t="shared" si="24"/>
        <v>0</v>
      </c>
      <c r="AY55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55" t="str">
        <f>IF($A55&gt;0,IF(VLOOKUP($A55,seznam!$A$2:$C$301,2)&gt;0,VLOOKUP($A55,seznam!$A$2:$C$301,2),"------"),"------")</f>
        <v>------</v>
      </c>
    </row>
    <row r="56" spans="1:52" ht="13.5" thickBot="1">
      <c r="A56" s="195"/>
      <c r="B56" s="201"/>
      <c r="C56" s="74" t="str">
        <f>IF(A55&gt;0,IF(VLOOKUP(A55,seznam!$A$2:$C$301,2)&gt;0,VLOOKUP(A55,seznam!$A$2:$C$301,2),"------"),"------")</f>
        <v>------</v>
      </c>
      <c r="D56" s="269"/>
      <c r="E56" s="208"/>
      <c r="F56" s="209"/>
      <c r="G56" s="203"/>
      <c r="H56" s="199"/>
      <c r="I56" s="201"/>
      <c r="J56" s="203"/>
      <c r="K56" s="199"/>
      <c r="L56" s="201"/>
      <c r="M56" s="203"/>
      <c r="N56" s="199"/>
      <c r="O56" s="201"/>
      <c r="P56" s="203"/>
      <c r="Q56" s="199"/>
      <c r="R56" s="201"/>
      <c r="S56" s="295"/>
      <c r="T56" s="199"/>
      <c r="U56" s="296"/>
      <c r="V56" s="213"/>
      <c r="W56" s="199"/>
      <c r="X56" s="201"/>
      <c r="Y56" s="283"/>
      <c r="Z56" s="263"/>
      <c r="AA56" s="254"/>
      <c r="AB56" s="81">
        <v>3</v>
      </c>
      <c r="AC56" s="6" t="str">
        <f>C60</f>
        <v>------</v>
      </c>
      <c r="AD56" s="10" t="s">
        <v>10</v>
      </c>
      <c r="AE56" s="82" t="str">
        <f>C62</f>
        <v>------</v>
      </c>
      <c r="AF56" s="83"/>
      <c r="AG56" s="84"/>
      <c r="AH56" s="84"/>
      <c r="AI56" s="84"/>
      <c r="AJ56" s="85"/>
      <c r="AK56" s="162" t="str">
        <f t="shared" si="20"/>
        <v>0</v>
      </c>
      <c r="AL56" s="163" t="s">
        <v>7</v>
      </c>
      <c r="AM56" s="164" t="str">
        <f t="shared" si="21"/>
        <v>0</v>
      </c>
      <c r="AN56" s="115"/>
      <c r="AP56" s="161">
        <f>A59</f>
        <v>0</v>
      </c>
      <c r="AQ56" s="161">
        <f>A61</f>
        <v>0</v>
      </c>
      <c r="AU56" s="273"/>
      <c r="AV56" s="100" t="str">
        <f t="shared" si="22"/>
        <v>0</v>
      </c>
      <c r="AW56" s="99" t="str">
        <f t="shared" si="23"/>
        <v>0</v>
      </c>
      <c r="AX56" s="145">
        <f t="shared" si="24"/>
        <v>0</v>
      </c>
    </row>
    <row r="57" spans="1:52">
      <c r="A57" s="195"/>
      <c r="B57" s="266">
        <v>2</v>
      </c>
      <c r="C57" s="67" t="str">
        <f>IF(A57&gt;0,IF(VLOOKUP(A57,seznam!$A$2:$C$301,3)&gt;0,VLOOKUP(A57,seznam!$A$2:$C$301,3),"------"),"------")</f>
        <v>------</v>
      </c>
      <c r="D57" s="212" t="str">
        <f>I55</f>
        <v>0</v>
      </c>
      <c r="E57" s="198" t="s">
        <v>7</v>
      </c>
      <c r="F57" s="200" t="str">
        <f>G55</f>
        <v>0</v>
      </c>
      <c r="G57" s="204"/>
      <c r="H57" s="205"/>
      <c r="I57" s="206"/>
      <c r="J57" s="202" t="str">
        <f>AK65</f>
        <v>0</v>
      </c>
      <c r="K57" s="198" t="s">
        <v>7</v>
      </c>
      <c r="L57" s="200" t="str">
        <f>AM65</f>
        <v>0</v>
      </c>
      <c r="M57" s="202" t="str">
        <f>AM67</f>
        <v>0</v>
      </c>
      <c r="N57" s="198" t="s">
        <v>7</v>
      </c>
      <c r="O57" s="200" t="str">
        <f>AK67</f>
        <v>0</v>
      </c>
      <c r="P57" s="202" t="str">
        <f>AK55</f>
        <v>0</v>
      </c>
      <c r="Q57" s="198" t="s">
        <v>7</v>
      </c>
      <c r="R57" s="200" t="str">
        <f>AM55</f>
        <v>0</v>
      </c>
      <c r="S57" s="202" t="str">
        <f>AK60</f>
        <v>0</v>
      </c>
      <c r="T57" s="198" t="s">
        <v>7</v>
      </c>
      <c r="U57" s="286" t="str">
        <f>AM60</f>
        <v>0</v>
      </c>
      <c r="V57" s="212">
        <f>D57+J57+M57</f>
        <v>0</v>
      </c>
      <c r="W57" s="198" t="s">
        <v>7</v>
      </c>
      <c r="X57" s="200">
        <f>F57+L57+O57</f>
        <v>0</v>
      </c>
      <c r="Y57" s="224">
        <f>IF(D57&gt;F57,2,IF(AND(D57&lt;F57,E57=":"),1,0))+IF(G57&gt;I57,2,IF(AND(G57&lt;I57,H57=":"),1,0))+IF(J57&gt;L57,2,IF(AND(J57&lt;L57,K57=":"),1,0))+IF(M57&gt;O57,2,IF(AND(M57&lt;O57,N57=":"),1,0))+IF(P57&gt;R57,2,IF(AND(P57&lt;R57,Q57=":"),1,0))+IF(S57&gt;U57,2,IF(AND(S57&lt;U57,T57=":"),1,0))</f>
        <v>0</v>
      </c>
      <c r="Z57" s="258"/>
      <c r="AA57" s="254"/>
      <c r="AB57" s="165">
        <v>4</v>
      </c>
      <c r="AC57" s="166" t="str">
        <f>C66</f>
        <v>------</v>
      </c>
      <c r="AD57" s="167" t="s">
        <v>10</v>
      </c>
      <c r="AE57" s="168" t="str">
        <f>C62</f>
        <v>------</v>
      </c>
      <c r="AF57" s="111"/>
      <c r="AG57" s="112"/>
      <c r="AH57" s="112"/>
      <c r="AI57" s="112"/>
      <c r="AJ57" s="113"/>
      <c r="AK57" s="73" t="str">
        <f t="shared" si="20"/>
        <v>0</v>
      </c>
      <c r="AL57" s="11" t="s">
        <v>7</v>
      </c>
      <c r="AM57" s="12" t="str">
        <f t="shared" si="21"/>
        <v>0</v>
      </c>
      <c r="AN57" s="115"/>
      <c r="AP57">
        <f>A65</f>
        <v>0</v>
      </c>
      <c r="AQ57">
        <f>A61</f>
        <v>0</v>
      </c>
      <c r="AU57" s="274"/>
      <c r="AV57" s="100" t="str">
        <f t="shared" si="22"/>
        <v>0</v>
      </c>
      <c r="AW57" s="99" t="str">
        <f t="shared" si="23"/>
        <v>0</v>
      </c>
      <c r="AX57" s="145">
        <f t="shared" si="24"/>
        <v>0</v>
      </c>
      <c r="AY57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57" t="str">
        <f>IF($A57&gt;0,IF(VLOOKUP($A57,seznam!$A$2:$C$301,2)&gt;0,VLOOKUP($A57,seznam!$A$2:$C$301,2),"------"),"------")</f>
        <v>------</v>
      </c>
    </row>
    <row r="58" spans="1:52" ht="13.5" thickBot="1">
      <c r="A58" s="195"/>
      <c r="B58" s="201"/>
      <c r="C58" s="74" t="str">
        <f>IF(A57&gt;0,IF(VLOOKUP(A57,seznam!$A$2:$C$301,2)&gt;0,VLOOKUP(A57,seznam!$A$2:$C$301,2),"------"),"------")</f>
        <v>------</v>
      </c>
      <c r="D58" s="213"/>
      <c r="E58" s="199"/>
      <c r="F58" s="201"/>
      <c r="G58" s="207"/>
      <c r="H58" s="208"/>
      <c r="I58" s="209"/>
      <c r="J58" s="203"/>
      <c r="K58" s="199"/>
      <c r="L58" s="201"/>
      <c r="M58" s="203"/>
      <c r="N58" s="199"/>
      <c r="O58" s="201"/>
      <c r="P58" s="203"/>
      <c r="Q58" s="199"/>
      <c r="R58" s="201"/>
      <c r="S58" s="203"/>
      <c r="T58" s="199"/>
      <c r="U58" s="201"/>
      <c r="V58" s="232"/>
      <c r="W58" s="233"/>
      <c r="X58" s="234"/>
      <c r="Y58" s="283"/>
      <c r="Z58" s="263"/>
      <c r="AA58" s="254"/>
      <c r="AB58" s="75">
        <v>5</v>
      </c>
      <c r="AC58" s="5" t="str">
        <f>C64</f>
        <v>------</v>
      </c>
      <c r="AD58" s="8" t="s">
        <v>10</v>
      </c>
      <c r="AE58" s="76" t="str">
        <f>C60</f>
        <v>------</v>
      </c>
      <c r="AF58" s="77"/>
      <c r="AG58" s="78"/>
      <c r="AH58" s="78"/>
      <c r="AI58" s="78"/>
      <c r="AJ58" s="79"/>
      <c r="AK58" s="169" t="str">
        <f t="shared" si="20"/>
        <v>0</v>
      </c>
      <c r="AL58" s="170" t="s">
        <v>7</v>
      </c>
      <c r="AM58" s="171" t="str">
        <f t="shared" si="21"/>
        <v>0</v>
      </c>
      <c r="AN58" s="115"/>
      <c r="AP58">
        <f>A63</f>
        <v>0</v>
      </c>
      <c r="AQ58">
        <f>A59</f>
        <v>0</v>
      </c>
      <c r="AU58" s="273"/>
      <c r="AV58" s="100" t="str">
        <f t="shared" si="22"/>
        <v>0</v>
      </c>
      <c r="AW58" s="99" t="str">
        <f t="shared" si="23"/>
        <v>0</v>
      </c>
      <c r="AX58" s="145">
        <f t="shared" si="24"/>
        <v>0</v>
      </c>
    </row>
    <row r="59" spans="1:52" ht="13.5" thickBot="1">
      <c r="A59" s="195"/>
      <c r="B59" s="266">
        <v>3</v>
      </c>
      <c r="C59" s="67" t="str">
        <f>IF(A59&gt;0,IF(VLOOKUP(A59,seznam!$A$2:$C$301,3)&gt;0,VLOOKUP(A59,seznam!$A$2:$C$301,3),"------"),"------")</f>
        <v>------</v>
      </c>
      <c r="D59" s="212" t="str">
        <f>L55</f>
        <v>0</v>
      </c>
      <c r="E59" s="198" t="s">
        <v>7</v>
      </c>
      <c r="F59" s="200" t="str">
        <f>J55</f>
        <v>0</v>
      </c>
      <c r="G59" s="202" t="str">
        <f>L57</f>
        <v>0</v>
      </c>
      <c r="H59" s="198" t="s">
        <v>7</v>
      </c>
      <c r="I59" s="200" t="str">
        <f>J57</f>
        <v>0</v>
      </c>
      <c r="J59" s="204"/>
      <c r="K59" s="205"/>
      <c r="L59" s="206"/>
      <c r="M59" s="202" t="str">
        <f>AK56</f>
        <v>0</v>
      </c>
      <c r="N59" s="198" t="s">
        <v>7</v>
      </c>
      <c r="O59" s="200" t="str">
        <f>AM56</f>
        <v>0</v>
      </c>
      <c r="P59" s="202" t="str">
        <f>AM58</f>
        <v>0</v>
      </c>
      <c r="Q59" s="198" t="s">
        <v>7</v>
      </c>
      <c r="R59" s="200" t="str">
        <f>AK58</f>
        <v>0</v>
      </c>
      <c r="S59" s="202" t="str">
        <f>AK66</f>
        <v>0</v>
      </c>
      <c r="T59" s="198" t="s">
        <v>7</v>
      </c>
      <c r="U59" s="200" t="str">
        <f>AM66</f>
        <v>0</v>
      </c>
      <c r="V59" s="212">
        <f>D59+G59+M59</f>
        <v>0</v>
      </c>
      <c r="W59" s="198" t="s">
        <v>7</v>
      </c>
      <c r="X59" s="200">
        <f>F59+I59+O59</f>
        <v>0</v>
      </c>
      <c r="Y59" s="224">
        <f>IF(D59&gt;F59,2,IF(AND(D59&lt;F59,E59=":"),1,0))+IF(G59&gt;I59,2,IF(AND(G59&lt;I59,H59=":"),1,0))+IF(J59&gt;L59,2,IF(AND(J59&lt;L59,K59=":"),1,0))+IF(M59&gt;O59,2,IF(AND(M59&lt;O59,N59=":"),1,0))+IF(P59&gt;R59,2,IF(AND(P59&lt;R59,Q59=":"),1,0))+IF(S59&gt;U59,2,IF(AND(S59&lt;U59,T59=":"),1,0))</f>
        <v>0</v>
      </c>
      <c r="Z59" s="258"/>
      <c r="AA59" s="254"/>
      <c r="AB59" s="81">
        <v>6</v>
      </c>
      <c r="AC59" s="6" t="str">
        <f>C56</f>
        <v>------</v>
      </c>
      <c r="AD59" s="10" t="s">
        <v>10</v>
      </c>
      <c r="AE59" s="82" t="str">
        <f>C58</f>
        <v>------</v>
      </c>
      <c r="AF59" s="83"/>
      <c r="AG59" s="84"/>
      <c r="AH59" s="84"/>
      <c r="AI59" s="84"/>
      <c r="AJ59" s="85"/>
      <c r="AK59" s="162" t="str">
        <f t="shared" si="20"/>
        <v>0</v>
      </c>
      <c r="AL59" s="163" t="s">
        <v>7</v>
      </c>
      <c r="AM59" s="164" t="str">
        <f t="shared" si="21"/>
        <v>0</v>
      </c>
      <c r="AN59" s="115"/>
      <c r="AP59" s="161">
        <f>A55</f>
        <v>0</v>
      </c>
      <c r="AQ59" s="161">
        <f>A57</f>
        <v>0</v>
      </c>
      <c r="AU59" s="274"/>
      <c r="AV59" s="100" t="str">
        <f t="shared" si="22"/>
        <v>0</v>
      </c>
      <c r="AW59" s="99" t="str">
        <f t="shared" si="23"/>
        <v>0</v>
      </c>
      <c r="AX59" s="145">
        <f t="shared" si="24"/>
        <v>0</v>
      </c>
      <c r="AY59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59" t="str">
        <f>IF($A59&gt;0,IF(VLOOKUP($A59,seznam!$A$2:$C$301,2)&gt;0,VLOOKUP($A59,seznam!$A$2:$C$301,2),"------"),"------")</f>
        <v>------</v>
      </c>
    </row>
    <row r="60" spans="1:52" ht="13.5" thickBot="1">
      <c r="A60" s="195"/>
      <c r="B60" s="201"/>
      <c r="C60" s="74" t="str">
        <f>IF(A59&gt;0,IF(VLOOKUP(A59,seznam!$A$2:$C$301,2)&gt;0,VLOOKUP(A59,seznam!$A$2:$C$301,2),"------"),"------")</f>
        <v>------</v>
      </c>
      <c r="D60" s="213"/>
      <c r="E60" s="199"/>
      <c r="F60" s="201"/>
      <c r="G60" s="203"/>
      <c r="H60" s="199"/>
      <c r="I60" s="201"/>
      <c r="J60" s="207"/>
      <c r="K60" s="208"/>
      <c r="L60" s="209"/>
      <c r="M60" s="295"/>
      <c r="N60" s="199"/>
      <c r="O60" s="234"/>
      <c r="P60" s="203"/>
      <c r="Q60" s="199"/>
      <c r="R60" s="201"/>
      <c r="S60" s="203"/>
      <c r="T60" s="199"/>
      <c r="U60" s="201"/>
      <c r="V60" s="213"/>
      <c r="W60" s="199"/>
      <c r="X60" s="201"/>
      <c r="Y60" s="283"/>
      <c r="Z60" s="263"/>
      <c r="AA60" s="254"/>
      <c r="AB60" s="165">
        <v>7</v>
      </c>
      <c r="AC60" s="166" t="str">
        <f>C58</f>
        <v>------</v>
      </c>
      <c r="AD60" s="167" t="s">
        <v>10</v>
      </c>
      <c r="AE60" s="168" t="str">
        <f>C66</f>
        <v>------</v>
      </c>
      <c r="AF60" s="111"/>
      <c r="AG60" s="112"/>
      <c r="AH60" s="112"/>
      <c r="AI60" s="112"/>
      <c r="AJ60" s="113"/>
      <c r="AK60" s="73" t="str">
        <f t="shared" si="20"/>
        <v>0</v>
      </c>
      <c r="AL60" s="11" t="s">
        <v>7</v>
      </c>
      <c r="AM60" s="12" t="str">
        <f t="shared" si="21"/>
        <v>0</v>
      </c>
      <c r="AN60" s="115"/>
      <c r="AP60">
        <f>A57</f>
        <v>0</v>
      </c>
      <c r="AQ60">
        <f>A65</f>
        <v>0</v>
      </c>
      <c r="AU60" s="273"/>
      <c r="AV60" s="100" t="str">
        <f t="shared" si="22"/>
        <v>0</v>
      </c>
      <c r="AW60" s="99" t="str">
        <f t="shared" si="23"/>
        <v>0</v>
      </c>
      <c r="AX60" s="145">
        <f t="shared" si="24"/>
        <v>0</v>
      </c>
    </row>
    <row r="61" spans="1:52">
      <c r="A61" s="195"/>
      <c r="B61" s="266">
        <v>4</v>
      </c>
      <c r="C61" s="67" t="str">
        <f>IF(A61&gt;0,IF(VLOOKUP(A61,seznam!$A$2:$C$301,3)&gt;0,VLOOKUP(A61,seznam!$A$2:$C$301,3),"------"),"------")</f>
        <v>------</v>
      </c>
      <c r="D61" s="282" t="str">
        <f>O55</f>
        <v>0</v>
      </c>
      <c r="E61" s="198" t="s">
        <v>7</v>
      </c>
      <c r="F61" s="200" t="str">
        <f>M55</f>
        <v>0</v>
      </c>
      <c r="G61" s="202" t="str">
        <f>O57</f>
        <v>0</v>
      </c>
      <c r="H61" s="198" t="s">
        <v>7</v>
      </c>
      <c r="I61" s="200" t="str">
        <f>M57</f>
        <v>0</v>
      </c>
      <c r="J61" s="202" t="str">
        <f>O59</f>
        <v>0</v>
      </c>
      <c r="K61" s="198" t="s">
        <v>7</v>
      </c>
      <c r="L61" s="200" t="str">
        <f>M59</f>
        <v>0</v>
      </c>
      <c r="M61" s="204"/>
      <c r="N61" s="205"/>
      <c r="O61" s="206"/>
      <c r="P61" s="202" t="str">
        <f>AK62</f>
        <v>0</v>
      </c>
      <c r="Q61" s="198" t="s">
        <v>7</v>
      </c>
      <c r="R61" s="200" t="str">
        <f>AM62</f>
        <v>0</v>
      </c>
      <c r="S61" s="202" t="str">
        <f>AM57</f>
        <v>0</v>
      </c>
      <c r="T61" s="198" t="s">
        <v>7</v>
      </c>
      <c r="U61" s="200" t="str">
        <f>AK57</f>
        <v>0</v>
      </c>
      <c r="V61" s="212">
        <f>D61+G61+J61</f>
        <v>0</v>
      </c>
      <c r="W61" s="198" t="s">
        <v>7</v>
      </c>
      <c r="X61" s="200">
        <f>F61+I61+L61</f>
        <v>0</v>
      </c>
      <c r="Y61" s="224">
        <f>IF(D61&gt;F61,2,IF(AND(D61&lt;F61,E61=":"),1,0))+IF(G61&gt;I61,2,IF(AND(G61&lt;I61,H61=":"),1,0))+IF(J61&gt;L61,2,IF(AND(J61&lt;L61,K61=":"),1,0))+IF(M61&gt;O61,2,IF(AND(M61&lt;O61,N61=":"),1,0))+IF(P61&gt;R61,2,IF(AND(P61&lt;R61,Q61=":"),1,0))+IF(S61&gt;U61,2,IF(AND(S61&lt;U61,T61=":"),1,0))</f>
        <v>0</v>
      </c>
      <c r="Z61" s="261"/>
      <c r="AA61" s="255"/>
      <c r="AB61" s="75">
        <v>8</v>
      </c>
      <c r="AC61" s="5" t="str">
        <f>C60</f>
        <v>------</v>
      </c>
      <c r="AD61" s="8" t="s">
        <v>10</v>
      </c>
      <c r="AE61" s="76" t="str">
        <f>C56</f>
        <v>------</v>
      </c>
      <c r="AF61" s="77"/>
      <c r="AG61" s="78"/>
      <c r="AH61" s="78"/>
      <c r="AI61" s="78"/>
      <c r="AJ61" s="79"/>
      <c r="AK61" s="169" t="str">
        <f t="shared" si="20"/>
        <v>0</v>
      </c>
      <c r="AL61" s="170" t="s">
        <v>7</v>
      </c>
      <c r="AM61" s="171" t="str">
        <f t="shared" si="21"/>
        <v>0</v>
      </c>
      <c r="AN61" s="115"/>
      <c r="AP61">
        <f>A59</f>
        <v>0</v>
      </c>
      <c r="AQ61">
        <f>A55</f>
        <v>0</v>
      </c>
      <c r="AU61" s="274"/>
      <c r="AV61" s="100" t="str">
        <f t="shared" si="22"/>
        <v>0</v>
      </c>
      <c r="AW61" s="99" t="str">
        <f t="shared" si="23"/>
        <v>0</v>
      </c>
      <c r="AX61" s="145">
        <f t="shared" si="24"/>
        <v>0</v>
      </c>
      <c r="AY61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61" t="str">
        <f>IF($A61&gt;0,IF(VLOOKUP($A61,seznam!$A$2:$C$301,2)&gt;0,VLOOKUP($A61,seznam!$A$2:$C$301,2),"------"),"------")</f>
        <v>------</v>
      </c>
    </row>
    <row r="62" spans="1:52" ht="13.5" thickBot="1">
      <c r="A62" s="195"/>
      <c r="B62" s="201"/>
      <c r="C62" s="172" t="str">
        <f>IF(A61&gt;0,IF(VLOOKUP(A61,seznam!$A$2:$C$301,2)&gt;0,VLOOKUP(A61,seznam!$A$2:$C$301,2),"------"),"------")</f>
        <v>------</v>
      </c>
      <c r="D62" s="213"/>
      <c r="E62" s="199"/>
      <c r="F62" s="201"/>
      <c r="G62" s="203"/>
      <c r="H62" s="199"/>
      <c r="I62" s="201"/>
      <c r="J62" s="203"/>
      <c r="K62" s="199"/>
      <c r="L62" s="201"/>
      <c r="M62" s="207"/>
      <c r="N62" s="208"/>
      <c r="O62" s="209"/>
      <c r="P62" s="203"/>
      <c r="Q62" s="199"/>
      <c r="R62" s="201"/>
      <c r="S62" s="203"/>
      <c r="T62" s="199"/>
      <c r="U62" s="201"/>
      <c r="V62" s="213"/>
      <c r="W62" s="199"/>
      <c r="X62" s="201"/>
      <c r="Y62" s="283"/>
      <c r="Z62" s="284"/>
      <c r="AA62" s="255"/>
      <c r="AB62" s="81">
        <v>9</v>
      </c>
      <c r="AC62" s="6" t="str">
        <f>C62</f>
        <v>------</v>
      </c>
      <c r="AD62" s="10" t="s">
        <v>10</v>
      </c>
      <c r="AE62" s="82" t="str">
        <f>C64</f>
        <v>------</v>
      </c>
      <c r="AF62" s="83"/>
      <c r="AG62" s="84"/>
      <c r="AH62" s="84"/>
      <c r="AI62" s="84"/>
      <c r="AJ62" s="85"/>
      <c r="AK62" s="162" t="str">
        <f t="shared" si="20"/>
        <v>0</v>
      </c>
      <c r="AL62" s="163" t="s">
        <v>7</v>
      </c>
      <c r="AM62" s="164" t="str">
        <f t="shared" si="21"/>
        <v>0</v>
      </c>
      <c r="AN62" s="115"/>
      <c r="AP62" s="161">
        <f>A61</f>
        <v>0</v>
      </c>
      <c r="AQ62" s="161">
        <f>A63</f>
        <v>0</v>
      </c>
      <c r="AU62" s="273"/>
      <c r="AV62" s="100" t="str">
        <f t="shared" si="22"/>
        <v>0</v>
      </c>
      <c r="AW62" s="99" t="str">
        <f t="shared" si="23"/>
        <v>0</v>
      </c>
      <c r="AX62" s="145">
        <f t="shared" si="24"/>
        <v>0</v>
      </c>
    </row>
    <row r="63" spans="1:52">
      <c r="A63" s="195"/>
      <c r="B63" s="266">
        <v>5</v>
      </c>
      <c r="C63" s="67" t="str">
        <f>IF(A63&gt;0,IF(VLOOKUP(A63,seznam!$A$2:$C$301,3)&gt;0,VLOOKUP(A63,seznam!$A$2:$C$301,3),"------"),"------")</f>
        <v>------</v>
      </c>
      <c r="D63" s="212" t="str">
        <f>R55</f>
        <v>0</v>
      </c>
      <c r="E63" s="287" t="s">
        <v>7</v>
      </c>
      <c r="F63" s="286" t="str">
        <f>P55</f>
        <v>0</v>
      </c>
      <c r="G63" s="288" t="str">
        <f>R57</f>
        <v>0</v>
      </c>
      <c r="H63" s="287" t="s">
        <v>7</v>
      </c>
      <c r="I63" s="286" t="str">
        <f>P57</f>
        <v>0</v>
      </c>
      <c r="J63" s="288" t="str">
        <f>R59</f>
        <v>0</v>
      </c>
      <c r="K63" s="287" t="s">
        <v>7</v>
      </c>
      <c r="L63" s="286" t="str">
        <f>P59</f>
        <v>0</v>
      </c>
      <c r="M63" s="288" t="str">
        <f>R61</f>
        <v>0</v>
      </c>
      <c r="N63" s="287" t="s">
        <v>7</v>
      </c>
      <c r="O63" s="286" t="str">
        <f>P61</f>
        <v>0</v>
      </c>
      <c r="P63" s="276"/>
      <c r="Q63" s="277"/>
      <c r="R63" s="291"/>
      <c r="S63" s="288" t="str">
        <f>AM63</f>
        <v>0</v>
      </c>
      <c r="T63" s="287" t="s">
        <v>7</v>
      </c>
      <c r="U63" s="200" t="str">
        <f>AK63</f>
        <v>0</v>
      </c>
      <c r="V63" s="212">
        <f>D63+G63+J63</f>
        <v>0</v>
      </c>
      <c r="W63" s="198" t="s">
        <v>7</v>
      </c>
      <c r="X63" s="200">
        <f>F63+I63+L63</f>
        <v>0</v>
      </c>
      <c r="Y63" s="224">
        <f>IF(D63&gt;F63,2,IF(AND(D63&lt;F63,E63=":"),1,0))+IF(G63&gt;I63,2,IF(AND(G63&lt;I63,H63=":"),1,0))+IF(J63&gt;L63,2,IF(AND(J63&lt;L63,K63=":"),1,0))+IF(M63&gt;O63,2,IF(AND(M63&lt;O63,N63=":"),1,0))+IF(P63&gt;R63,2,IF(AND(P63&lt;R63,Q63=":"),1,0))+IF(S63&gt;U63,2,IF(AND(S63&lt;U63,T63=":"),1,0))</f>
        <v>0</v>
      </c>
      <c r="Z63" s="261"/>
      <c r="AA63" s="89"/>
      <c r="AB63" s="165">
        <v>10</v>
      </c>
      <c r="AC63" s="166" t="str">
        <f>C66</f>
        <v>------</v>
      </c>
      <c r="AD63" s="167" t="s">
        <v>10</v>
      </c>
      <c r="AE63" s="168" t="str">
        <f>C64</f>
        <v>------</v>
      </c>
      <c r="AF63" s="111"/>
      <c r="AG63" s="112"/>
      <c r="AH63" s="112"/>
      <c r="AI63" s="112"/>
      <c r="AJ63" s="113"/>
      <c r="AK63" s="73" t="str">
        <f t="shared" si="20"/>
        <v>0</v>
      </c>
      <c r="AL63" s="11" t="s">
        <v>7</v>
      </c>
      <c r="AM63" s="12" t="str">
        <f t="shared" si="21"/>
        <v>0</v>
      </c>
      <c r="AN63" s="115"/>
      <c r="AP63">
        <f>A65</f>
        <v>0</v>
      </c>
      <c r="AQ63">
        <f>A63</f>
        <v>0</v>
      </c>
      <c r="AU63" s="274"/>
      <c r="AV63" s="100" t="str">
        <f t="shared" si="22"/>
        <v>0</v>
      </c>
      <c r="AW63" s="99" t="str">
        <f t="shared" si="23"/>
        <v>0</v>
      </c>
      <c r="AX63" s="145">
        <f t="shared" si="24"/>
        <v>0</v>
      </c>
      <c r="AY63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63" t="str">
        <f>IF($A63&gt;0,IF(VLOOKUP($A63,seznam!$A$2:$C$301,2)&gt;0,VLOOKUP($A63,seznam!$A$2:$C$301,2),"------"),"------")</f>
        <v>------</v>
      </c>
    </row>
    <row r="64" spans="1:52" ht="13.5" thickBot="1">
      <c r="A64" s="195"/>
      <c r="B64" s="201"/>
      <c r="C64" s="74" t="str">
        <f>IF(A63&gt;0,IF(VLOOKUP(A63,seznam!$A$2:$C$301,2)&gt;0,VLOOKUP(A63,seznam!$A$2:$C$301,2),"------"),"------")</f>
        <v>------</v>
      </c>
      <c r="D64" s="213"/>
      <c r="E64" s="199"/>
      <c r="F64" s="201"/>
      <c r="G64" s="203"/>
      <c r="H64" s="199"/>
      <c r="I64" s="201"/>
      <c r="J64" s="203"/>
      <c r="K64" s="199"/>
      <c r="L64" s="201"/>
      <c r="M64" s="203"/>
      <c r="N64" s="199"/>
      <c r="O64" s="201"/>
      <c r="P64" s="292"/>
      <c r="Q64" s="293"/>
      <c r="R64" s="294"/>
      <c r="S64" s="203"/>
      <c r="T64" s="199"/>
      <c r="U64" s="201"/>
      <c r="V64" s="213"/>
      <c r="W64" s="199"/>
      <c r="X64" s="201"/>
      <c r="Y64" s="283"/>
      <c r="Z64" s="284"/>
      <c r="AB64" s="75">
        <v>11</v>
      </c>
      <c r="AC64" s="5" t="str">
        <f>C56</f>
        <v>------</v>
      </c>
      <c r="AD64" s="8" t="s">
        <v>10</v>
      </c>
      <c r="AE64" s="76" t="str">
        <f>C62</f>
        <v>------</v>
      </c>
      <c r="AF64" s="77"/>
      <c r="AG64" s="78"/>
      <c r="AH64" s="78"/>
      <c r="AI64" s="78"/>
      <c r="AJ64" s="79"/>
      <c r="AK64" s="169" t="str">
        <f t="shared" si="20"/>
        <v>0</v>
      </c>
      <c r="AL64" s="170" t="s">
        <v>7</v>
      </c>
      <c r="AM64" s="171" t="str">
        <f t="shared" si="21"/>
        <v>0</v>
      </c>
      <c r="AN64" s="115"/>
      <c r="AP64">
        <f>A55</f>
        <v>0</v>
      </c>
      <c r="AQ64">
        <f>A61</f>
        <v>0</v>
      </c>
      <c r="AU64" s="273"/>
      <c r="AV64" s="100" t="str">
        <f t="shared" si="22"/>
        <v>0</v>
      </c>
      <c r="AW64" s="99" t="str">
        <f t="shared" si="23"/>
        <v>0</v>
      </c>
      <c r="AX64" s="145">
        <f t="shared" si="24"/>
        <v>0</v>
      </c>
    </row>
    <row r="65" spans="1:52" ht="13.5" thickBot="1">
      <c r="A65" s="289"/>
      <c r="B65" s="290">
        <v>6</v>
      </c>
      <c r="C65" s="67" t="str">
        <f>IF(A65&gt;0,IF(VLOOKUP(A65,seznam!$A$2:$C$301,3)&gt;0,VLOOKUP(A65,seznam!$A$2:$C$301,3),"------"),"------")</f>
        <v>------</v>
      </c>
      <c r="D65" s="212" t="str">
        <f>U55</f>
        <v>0</v>
      </c>
      <c r="E65" s="198" t="s">
        <v>7</v>
      </c>
      <c r="F65" s="200" t="str">
        <f>S55</f>
        <v>0</v>
      </c>
      <c r="G65" s="202" t="str">
        <f>U57</f>
        <v>0</v>
      </c>
      <c r="H65" s="198" t="s">
        <v>7</v>
      </c>
      <c r="I65" s="200" t="str">
        <f>S57</f>
        <v>0</v>
      </c>
      <c r="J65" s="202" t="str">
        <f>U59</f>
        <v>0</v>
      </c>
      <c r="K65" s="198" t="s">
        <v>7</v>
      </c>
      <c r="L65" s="200" t="str">
        <f>S59</f>
        <v>0</v>
      </c>
      <c r="M65" s="202" t="str">
        <f>U61</f>
        <v>0</v>
      </c>
      <c r="N65" s="198" t="s">
        <v>7</v>
      </c>
      <c r="O65" s="200" t="str">
        <f>S61</f>
        <v>0</v>
      </c>
      <c r="P65" s="202" t="str">
        <f>U63</f>
        <v>0</v>
      </c>
      <c r="Q65" s="198" t="s">
        <v>7</v>
      </c>
      <c r="R65" s="200" t="str">
        <f>S63</f>
        <v>0</v>
      </c>
      <c r="S65" s="276"/>
      <c r="T65" s="277"/>
      <c r="U65" s="278"/>
      <c r="V65" s="282">
        <f>D65+G65+J65</f>
        <v>0</v>
      </c>
      <c r="W65" s="287" t="s">
        <v>7</v>
      </c>
      <c r="X65" s="286">
        <f>F65+I65+L65</f>
        <v>0</v>
      </c>
      <c r="Y65" s="224">
        <f>IF(D65&gt;F65,2,IF(AND(D65&lt;F65,E65=":"),1,0))+IF(G65&gt;I65,2,IF(AND(G65&lt;I65,H65=":"),1,0))+IF(J65&gt;L65,2,IF(AND(J65&lt;L65,K65=":"),1,0))+IF(M65&gt;O65,2,IF(AND(M65&lt;O65,N65=":"),1,0))+IF(P65&gt;R65,2,IF(AND(P65&lt;R65,Q65=":"),1,0))+IF(S65&gt;U65,2,IF(AND(S65&lt;U65,T65=":"),1,0))</f>
        <v>0</v>
      </c>
      <c r="Z65" s="258"/>
      <c r="AB65" s="81">
        <v>12</v>
      </c>
      <c r="AC65" s="6" t="str">
        <f>C58</f>
        <v>------</v>
      </c>
      <c r="AD65" s="10" t="s">
        <v>10</v>
      </c>
      <c r="AE65" s="82" t="str">
        <f>C60</f>
        <v>------</v>
      </c>
      <c r="AF65" s="83"/>
      <c r="AG65" s="84"/>
      <c r="AH65" s="84"/>
      <c r="AI65" s="84"/>
      <c r="AJ65" s="85"/>
      <c r="AK65" s="162" t="str">
        <f t="shared" si="20"/>
        <v>0</v>
      </c>
      <c r="AL65" s="163" t="s">
        <v>7</v>
      </c>
      <c r="AM65" s="164" t="str">
        <f t="shared" si="21"/>
        <v>0</v>
      </c>
      <c r="AN65" s="115"/>
      <c r="AP65" s="161">
        <f>A57</f>
        <v>0</v>
      </c>
      <c r="AQ65" s="161">
        <f>A59</f>
        <v>0</v>
      </c>
      <c r="AU65" s="274"/>
      <c r="AV65" s="100" t="str">
        <f t="shared" si="22"/>
        <v>0</v>
      </c>
      <c r="AW65" s="99" t="str">
        <f t="shared" si="23"/>
        <v>0</v>
      </c>
      <c r="AX65" s="145">
        <f t="shared" si="24"/>
        <v>0</v>
      </c>
      <c r="AY65" s="126">
        <f ca="1">IF($AP54=INDIRECT(ADDRESS(ROW(),1)),$AX54,0)+
IF($AP55=INDIRECT(ADDRESS(ROW(),1)),$AX55,0)+
IF($AP56=INDIRECT(ADDRESS(ROW(),1)),$AX56,0)+
IF($AP57=INDIRECT(ADDRESS(ROW(),1)),$AX57,0)+
IF($AP58=INDIRECT(ADDRESS(ROW(),1)),$AX58,0)+
IF($AP59=INDIRECT(ADDRESS(ROW(),1)),$AX59,0)+
IF($AP60=INDIRECT(ADDRESS(ROW(),1)),$AX60,0)+
IF($AP61=INDIRECT(ADDRESS(ROW(),1)),$AX61,0)+
IF($AP62=INDIRECT(ADDRESS(ROW(),1)),$AX62,0)+
IF($AP63=INDIRECT(ADDRESS(ROW(),1)),$AX63,0)+
IF($AP64=INDIRECT(ADDRESS(ROW(),1)),$AX64,0)+
IF($AP65=INDIRECT(ADDRESS(ROW(),1)),$AX65,0)+
IF($AP66=INDIRECT(ADDRESS(ROW(),1)),$AX66,0)+
IF($AP67=INDIRECT(ADDRESS(ROW(),1)),$AX67,0)+
IF($AP68=INDIRECT(ADDRESS(ROW(),1)),$AX68,0)+
IF($AQ54=INDIRECT(ADDRESS(ROW(),1)),-$AX54,0)+
IF($AQ55=INDIRECT(ADDRESS(ROW(),1)),-$AX55,0)+
IF($AQ56=INDIRECT(ADDRESS(ROW(),1)),-$AX56,0)+
IF($AQ57=INDIRECT(ADDRESS(ROW(),1)),-$AX57,0)+
IF($AQ58=INDIRECT(ADDRESS(ROW(),1)),-$AX58,0)+
IF($AQ59=INDIRECT(ADDRESS(ROW(),1)),-$AX59,0)+
IF($AQ60=INDIRECT(ADDRESS(ROW(),1)),-$AX60,0)+
IF($AQ61=INDIRECT(ADDRESS(ROW(),1)),-$AX61,0)+
IF($AQ62=INDIRECT(ADDRESS(ROW(),1)),-$AX62,0)+
IF($AQ63=INDIRECT(ADDRESS(ROW(),1)),-$AX63,0)+
IF($AQ64=INDIRECT(ADDRESS(ROW(),1)),-$AX64,0)+
IF($AQ65=INDIRECT(ADDRESS(ROW(),1)),-$AX65,0)+
IF($AQ66=INDIRECT(ADDRESS(ROW(),1)),-$AX66,0)+
IF($AQ67=INDIRECT(ADDRESS(ROW(),1)),-$AX67,0)+
IF($AQ68=INDIRECT(ADDRESS(ROW(),1)),-$AX68,0)</f>
        <v>0</v>
      </c>
      <c r="AZ65" t="str">
        <f>IF($A65&gt;0,IF(VLOOKUP($A65,seznam!$A$2:$C$301,2)&gt;0,VLOOKUP($A65,seznam!$A$2:$C$301,2),"------"),"------")</f>
        <v>------</v>
      </c>
    </row>
    <row r="66" spans="1:52" ht="13.5" thickBot="1">
      <c r="A66" s="214"/>
      <c r="B66" s="217"/>
      <c r="C66" s="88" t="str">
        <f>IF(A65&gt;0,IF(VLOOKUP(A65,seznam!$A$2:$C$301,2)&gt;0,VLOOKUP(A65,seznam!$A$2:$C$301,2),"------"),"------")</f>
        <v>------</v>
      </c>
      <c r="D66" s="223"/>
      <c r="E66" s="216"/>
      <c r="F66" s="217"/>
      <c r="G66" s="218"/>
      <c r="H66" s="216"/>
      <c r="I66" s="217"/>
      <c r="J66" s="218"/>
      <c r="K66" s="216"/>
      <c r="L66" s="217"/>
      <c r="M66" s="218"/>
      <c r="N66" s="216"/>
      <c r="O66" s="217"/>
      <c r="P66" s="218"/>
      <c r="Q66" s="216"/>
      <c r="R66" s="217"/>
      <c r="S66" s="279"/>
      <c r="T66" s="280"/>
      <c r="U66" s="281"/>
      <c r="V66" s="223"/>
      <c r="W66" s="216"/>
      <c r="X66" s="217"/>
      <c r="Y66" s="285"/>
      <c r="Z66" s="270"/>
      <c r="AB66" s="165">
        <v>13</v>
      </c>
      <c r="AC66" s="166" t="str">
        <f>C60</f>
        <v>------</v>
      </c>
      <c r="AD66" s="167" t="s">
        <v>10</v>
      </c>
      <c r="AE66" s="168" t="str">
        <f>C66</f>
        <v>------</v>
      </c>
      <c r="AF66" s="111"/>
      <c r="AG66" s="112"/>
      <c r="AH66" s="112"/>
      <c r="AI66" s="112"/>
      <c r="AJ66" s="113"/>
      <c r="AK66" s="73" t="str">
        <f t="shared" si="20"/>
        <v>0</v>
      </c>
      <c r="AL66" s="11" t="s">
        <v>7</v>
      </c>
      <c r="AM66" s="12" t="str">
        <f t="shared" si="21"/>
        <v>0</v>
      </c>
      <c r="AN66" s="115"/>
      <c r="AP66">
        <f>A59</f>
        <v>0</v>
      </c>
      <c r="AQ66">
        <f>A65</f>
        <v>0</v>
      </c>
      <c r="AV66" s="100" t="str">
        <f t="shared" si="22"/>
        <v>0</v>
      </c>
      <c r="AW66" s="99" t="str">
        <f t="shared" si="23"/>
        <v>0</v>
      </c>
      <c r="AX66" s="145">
        <f t="shared" si="24"/>
        <v>0</v>
      </c>
    </row>
    <row r="67" spans="1:52">
      <c r="B67"/>
      <c r="C67" s="173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 s="45"/>
      <c r="T67" s="45"/>
      <c r="U67" s="45"/>
      <c r="V67"/>
      <c r="W67"/>
      <c r="X67"/>
      <c r="Y67"/>
      <c r="Z67" s="174"/>
      <c r="AB67" s="75">
        <v>14</v>
      </c>
      <c r="AC67" s="5" t="str">
        <f>C62</f>
        <v>------</v>
      </c>
      <c r="AD67" s="8" t="s">
        <v>10</v>
      </c>
      <c r="AE67" s="76" t="str">
        <f>C58</f>
        <v>------</v>
      </c>
      <c r="AF67" s="77"/>
      <c r="AG67" s="78"/>
      <c r="AH67" s="78"/>
      <c r="AI67" s="78"/>
      <c r="AJ67" s="79"/>
      <c r="AK67" s="169" t="str">
        <f t="shared" si="20"/>
        <v>0</v>
      </c>
      <c r="AL67" s="170" t="s">
        <v>7</v>
      </c>
      <c r="AM67" s="171" t="str">
        <f t="shared" si="21"/>
        <v>0</v>
      </c>
      <c r="AN67" s="115"/>
      <c r="AP67">
        <f>A61</f>
        <v>0</v>
      </c>
      <c r="AQ67">
        <f>A57</f>
        <v>0</v>
      </c>
      <c r="AV67" s="100" t="str">
        <f t="shared" si="22"/>
        <v>0</v>
      </c>
      <c r="AW67" s="99" t="str">
        <f t="shared" si="23"/>
        <v>0</v>
      </c>
      <c r="AX67" s="145">
        <f t="shared" si="24"/>
        <v>0</v>
      </c>
    </row>
    <row r="68" spans="1:52" ht="13.5" thickBot="1">
      <c r="C68" s="175"/>
      <c r="AB68" s="81">
        <v>15</v>
      </c>
      <c r="AC68" s="6" t="str">
        <f>C64</f>
        <v>------</v>
      </c>
      <c r="AD68" s="10" t="s">
        <v>10</v>
      </c>
      <c r="AE68" s="82" t="str">
        <f>C56</f>
        <v>------</v>
      </c>
      <c r="AF68" s="83"/>
      <c r="AG68" s="84"/>
      <c r="AH68" s="84"/>
      <c r="AI68" s="84"/>
      <c r="AJ68" s="85"/>
      <c r="AK68" s="162" t="str">
        <f t="shared" si="20"/>
        <v>0</v>
      </c>
      <c r="AL68" s="163" t="s">
        <v>7</v>
      </c>
      <c r="AM68" s="164" t="str">
        <f t="shared" si="21"/>
        <v>0</v>
      </c>
      <c r="AN68" s="115"/>
      <c r="AP68" s="161">
        <f>A63</f>
        <v>0</v>
      </c>
      <c r="AQ68" s="161">
        <f>A55</f>
        <v>0</v>
      </c>
      <c r="AV68" s="100" t="str">
        <f t="shared" si="22"/>
        <v>0</v>
      </c>
      <c r="AW68" s="99" t="str">
        <f t="shared" si="23"/>
        <v>0</v>
      </c>
      <c r="AX68" s="145">
        <f t="shared" si="24"/>
        <v>0</v>
      </c>
    </row>
    <row r="70" spans="1:52" ht="13.5" thickBot="1">
      <c r="C70" s="175"/>
      <c r="AN70" s="115"/>
      <c r="AU70" s="45"/>
      <c r="AV70" s="97"/>
      <c r="AX70" s="145"/>
    </row>
    <row r="71" spans="1:52" ht="13.5" thickBot="1">
      <c r="A71" s="91" t="s">
        <v>2</v>
      </c>
      <c r="B71" s="264" t="s">
        <v>61</v>
      </c>
      <c r="C71" s="265"/>
      <c r="D71" s="237">
        <v>1</v>
      </c>
      <c r="E71" s="238"/>
      <c r="F71" s="239"/>
      <c r="G71" s="240">
        <v>2</v>
      </c>
      <c r="H71" s="238"/>
      <c r="I71" s="239"/>
      <c r="J71" s="240">
        <v>3</v>
      </c>
      <c r="K71" s="238"/>
      <c r="L71" s="239"/>
      <c r="M71" s="240">
        <v>4</v>
      </c>
      <c r="N71" s="238"/>
      <c r="O71" s="239"/>
      <c r="P71" s="240">
        <v>5</v>
      </c>
      <c r="Q71" s="238"/>
      <c r="R71" s="239"/>
      <c r="S71" s="240">
        <v>6</v>
      </c>
      <c r="T71" s="238"/>
      <c r="U71" s="239"/>
      <c r="V71" s="237" t="s">
        <v>4</v>
      </c>
      <c r="W71" s="242"/>
      <c r="X71" s="243"/>
      <c r="Y71" s="101" t="s">
        <v>5</v>
      </c>
      <c r="Z71" s="92" t="s">
        <v>6</v>
      </c>
      <c r="AB71" s="68">
        <v>1</v>
      </c>
      <c r="AC71" s="4" t="str">
        <f>C73</f>
        <v>------</v>
      </c>
      <c r="AD71" s="7" t="s">
        <v>10</v>
      </c>
      <c r="AE71" s="69" t="str">
        <f>C83</f>
        <v>------</v>
      </c>
      <c r="AF71" s="70"/>
      <c r="AG71" s="71"/>
      <c r="AH71" s="71"/>
      <c r="AI71" s="71"/>
      <c r="AJ71" s="72"/>
      <c r="AK71" s="73" t="str">
        <f t="shared" ref="AK71:AK85" si="25">IF(OR(VALUE($AP71)=0,VALUE($AQ71)=0), "0",IF(AND(LEN(AF71)&gt;0,MID(AF71,1,1)&lt;&gt;"-"),"1","0")+IF(AND(LEN(AG71)&gt;0,MID(AG71,1,1)&lt;&gt;"-"),"1","0")+IF(AND(LEN(AH71)&gt;0,MID(AH71,1,1)&lt;&gt;"-"),"1","0")+IF(AND(LEN(AI71)&gt;0,MID(AI71,1,1)&lt;&gt;"-"),"1","0")+IF(AND(LEN(AJ71)&gt;0,MID(AJ71,1,1)&lt;&gt;"-"),"1","0"))</f>
        <v>0</v>
      </c>
      <c r="AL71" s="11" t="s">
        <v>7</v>
      </c>
      <c r="AM71" s="12" t="str">
        <f t="shared" ref="AM71:AM85" si="26">IF(OR(VALUE($AP71)=0,VALUE($AQ71)=0), "0",IF(AND(LEN(AF71)&gt;0,MID(AF71,1,1)="-"),"1","0")+IF(AND(LEN(AG71)&gt;0,MID(AG71,1,1)="-"),"1","0")+IF(AND(LEN(AH71)&gt;0,MID(AH71,1,1)="-"),"1","0")+IF(AND(LEN(AI71)&gt;0,MID(AI71,1,1)="-"),"1","0")+IF(AND(LEN(AJ71)&gt;0,MID(AJ71,1,1)="-"),"1","0"))</f>
        <v>0</v>
      </c>
      <c r="AN71" s="115"/>
      <c r="AP71">
        <f>A72</f>
        <v>0</v>
      </c>
      <c r="AQ71">
        <f>A82</f>
        <v>0</v>
      </c>
      <c r="AR71" s="123"/>
      <c r="AU71" s="273"/>
      <c r="AV71" s="100" t="str">
        <f t="shared" ref="AV71:AV85" si="27">IF(OR(VALUE($AP71)=0,VALUE($AQ71)=0), "0",IF(LEN(AF71)&gt;0,IF(MID(AF71,1,1)&lt;&gt;"-",IF(MOD(ABS(AF71),100)&gt;9,MOD(ABS(AF71),100)+2,11),MOD(ABS(AF71),100)),0)+IF(LEN(AG71)&gt;0,IF(MID(AG71,1,1)&lt;&gt;"-",IF(MOD(ABS(AG71),100)&gt;9,MOD(ABS(AG71),100)+2,11),MOD(ABS(AG71),100)),0)+IF(LEN(AH71)&gt;0,IF(MID(AH71,1,1)&lt;&gt;"-",IF(MOD(ABS(AH71),100)&gt;9,MOD(ABS(AH71),100)+2,11),MOD(ABS(AH71),100)),0)+IF(LEN(AI71)&gt;0,IF(MID(AI71,1,1)&lt;&gt;"-",IF(MOD(ABS(AI71),100)&gt;9,MOD(ABS(AI71),100)+2,11),MOD(ABS(AI71),100)),0)+IF(LEN(AJ71)&gt;0,IF(MID(AJ71,1,1)&lt;&gt;"-",IF(MOD(ABS(AJ71),100)&gt;9,MOD(ABS(AJ71),100)+2,11),MOD(ABS(AJ71),100)),0))</f>
        <v>0</v>
      </c>
      <c r="AW71" s="99" t="str">
        <f t="shared" ref="AW71:AW85" si="28">IF(OR(VALUE($AP71)=0,VALUE($AQ71)=0), "0",IF(LEN(AF71)&gt;0,IF(MID(AF71,1,1)&lt;&gt;"-",MOD(AF71,100),IF(MOD(ABS(AF71),100)&gt;9,MOD(ABS(AF71),100)+2,11)),0)+IF(LEN(AG71)&gt;0,IF(MID(AG71,1,1)&lt;&gt;"-",MOD(AG71,100),IF(MOD(ABS(AG71),100)&gt;9,MOD(ABS(AG71),100)+2,11)),0)+IF(LEN(AH71)&gt;0,IF(MID(AH71,1,1)&lt;&gt;"-",MOD(AH71,100),IF(MOD(ABS(AH71),100)&gt;9,MOD(ABS(AH71),100)+2,11)),0)+IF(LEN(AI71)&gt;0,IF(MID(AI71,1,1)&lt;&gt;"-",MOD(AI71,100),IF(MOD(ABS(AI71),100)&gt;9,MOD(ABS(AI71),100)+2,11)),0)+IF(LEN(AJ71)&gt;0,IF(MID(AJ71,1,1)&lt;&gt;"-",MOD(AJ71,100),IF(MOD(ABS(AJ71),100)&gt;9,MOD(ABS(AJ71),100)+2,11)),0))</f>
        <v>0</v>
      </c>
      <c r="AX71" s="145">
        <f t="shared" ref="AX71:AX85" si="29">AV71-AW71</f>
        <v>0</v>
      </c>
    </row>
    <row r="72" spans="1:52">
      <c r="A72" s="244"/>
      <c r="B72" s="267">
        <v>1</v>
      </c>
      <c r="C72" s="67" t="str">
        <f>IF(A72&gt;0,IF(VLOOKUP(A72,seznam!$A$2:$C$301,3)&gt;0,VLOOKUP(A72,seznam!$A$2:$C$301,3),"------"),"------")</f>
        <v>------</v>
      </c>
      <c r="D72" s="268"/>
      <c r="E72" s="247"/>
      <c r="F72" s="248"/>
      <c r="G72" s="249" t="str">
        <f>AK76</f>
        <v>0</v>
      </c>
      <c r="H72" s="250" t="s">
        <v>7</v>
      </c>
      <c r="I72" s="251" t="str">
        <f>AM76</f>
        <v>0</v>
      </c>
      <c r="J72" s="249" t="str">
        <f>AM78</f>
        <v>0</v>
      </c>
      <c r="K72" s="250" t="s">
        <v>7</v>
      </c>
      <c r="L72" s="251" t="str">
        <f>AK78</f>
        <v>0</v>
      </c>
      <c r="M72" s="249" t="str">
        <f>AK81</f>
        <v>0</v>
      </c>
      <c r="N72" s="250" t="s">
        <v>7</v>
      </c>
      <c r="O72" s="251" t="str">
        <f>AM81</f>
        <v>0</v>
      </c>
      <c r="P72" s="249" t="str">
        <f>AM85</f>
        <v>0</v>
      </c>
      <c r="Q72" s="250" t="s">
        <v>7</v>
      </c>
      <c r="R72" s="251" t="str">
        <f>AK85</f>
        <v>0</v>
      </c>
      <c r="S72" s="249" t="str">
        <f>AK71</f>
        <v>0</v>
      </c>
      <c r="T72" s="250" t="s">
        <v>7</v>
      </c>
      <c r="U72" s="252" t="str">
        <f>AM71</f>
        <v>0</v>
      </c>
      <c r="V72" s="253">
        <f>G72+J72+M72</f>
        <v>0</v>
      </c>
      <c r="W72" s="250" t="s">
        <v>7</v>
      </c>
      <c r="X72" s="251">
        <f>I72+L72+O72</f>
        <v>0</v>
      </c>
      <c r="Y72" s="230">
        <f>IF(D72&gt;F72,2,IF(AND(D72&lt;F72,E72=":"),1,0))+IF(G72&gt;I72,2,IF(AND(G72&lt;I72,H72=":"),1,0))+IF(J72&gt;L72,2,IF(AND(J72&lt;L72,K72=":"),1,0))+IF(M72&gt;O72,2,IF(AND(M72&lt;O72,N72=":"),1,0))+IF(P72&gt;R72,2,IF(AND(P72&lt;R72,Q72=":"),1,0))+IF(S72&gt;U72,2,IF(AND(S72&lt;U72,T72=":"),1,0))</f>
        <v>0</v>
      </c>
      <c r="Z72" s="262"/>
      <c r="AA72" s="254"/>
      <c r="AB72" s="75">
        <v>2</v>
      </c>
      <c r="AC72" s="5" t="str">
        <f>C75</f>
        <v>------</v>
      </c>
      <c r="AD72" s="8" t="s">
        <v>10</v>
      </c>
      <c r="AE72" s="76" t="str">
        <f>C81</f>
        <v>------</v>
      </c>
      <c r="AF72" s="77"/>
      <c r="AG72" s="78"/>
      <c r="AH72" s="78"/>
      <c r="AI72" s="78"/>
      <c r="AJ72" s="79"/>
      <c r="AK72" s="73" t="str">
        <f t="shared" si="25"/>
        <v>0</v>
      </c>
      <c r="AL72" s="13" t="s">
        <v>7</v>
      </c>
      <c r="AM72" s="12" t="str">
        <f t="shared" si="26"/>
        <v>0</v>
      </c>
      <c r="AN72" s="115"/>
      <c r="AP72">
        <f>A74</f>
        <v>0</v>
      </c>
      <c r="AQ72">
        <f>A80</f>
        <v>0</v>
      </c>
      <c r="AU72" s="274"/>
      <c r="AV72" s="100" t="str">
        <f t="shared" si="27"/>
        <v>0</v>
      </c>
      <c r="AW72" s="99" t="str">
        <f t="shared" si="28"/>
        <v>0</v>
      </c>
      <c r="AX72" s="145">
        <f t="shared" si="29"/>
        <v>0</v>
      </c>
      <c r="AY72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2" t="str">
        <f>IF($A72&gt;0,IF(VLOOKUP($A72,seznam!$A$2:$C$301,2)&gt;0,VLOOKUP($A72,seznam!$A$2:$C$301,2),"------"),"------")</f>
        <v>------</v>
      </c>
    </row>
    <row r="73" spans="1:52" ht="13.5" thickBot="1">
      <c r="A73" s="195"/>
      <c r="B73" s="201"/>
      <c r="C73" s="74" t="str">
        <f>IF(A72&gt;0,IF(VLOOKUP(A72,seznam!$A$2:$C$301,2)&gt;0,VLOOKUP(A72,seznam!$A$2:$C$301,2),"------"),"------")</f>
        <v>------</v>
      </c>
      <c r="D73" s="269"/>
      <c r="E73" s="208"/>
      <c r="F73" s="209"/>
      <c r="G73" s="203"/>
      <c r="H73" s="199"/>
      <c r="I73" s="201"/>
      <c r="J73" s="203"/>
      <c r="K73" s="199"/>
      <c r="L73" s="201"/>
      <c r="M73" s="203"/>
      <c r="N73" s="199"/>
      <c r="O73" s="201"/>
      <c r="P73" s="203"/>
      <c r="Q73" s="199"/>
      <c r="R73" s="201"/>
      <c r="S73" s="295"/>
      <c r="T73" s="199"/>
      <c r="U73" s="296"/>
      <c r="V73" s="213"/>
      <c r="W73" s="199"/>
      <c r="X73" s="201"/>
      <c r="Y73" s="283"/>
      <c r="Z73" s="263"/>
      <c r="AA73" s="254"/>
      <c r="AB73" s="81">
        <v>3</v>
      </c>
      <c r="AC73" s="6" t="str">
        <f>C77</f>
        <v>------</v>
      </c>
      <c r="AD73" s="10" t="s">
        <v>10</v>
      </c>
      <c r="AE73" s="82" t="str">
        <f>C79</f>
        <v>------</v>
      </c>
      <c r="AF73" s="83"/>
      <c r="AG73" s="84"/>
      <c r="AH73" s="84"/>
      <c r="AI73" s="84"/>
      <c r="AJ73" s="85"/>
      <c r="AK73" s="162" t="str">
        <f t="shared" si="25"/>
        <v>0</v>
      </c>
      <c r="AL73" s="163" t="s">
        <v>7</v>
      </c>
      <c r="AM73" s="164" t="str">
        <f t="shared" si="26"/>
        <v>0</v>
      </c>
      <c r="AN73" s="115"/>
      <c r="AP73" s="161">
        <f>A76</f>
        <v>0</v>
      </c>
      <c r="AQ73" s="161">
        <f>A78</f>
        <v>0</v>
      </c>
      <c r="AU73" s="273"/>
      <c r="AV73" s="100" t="str">
        <f t="shared" si="27"/>
        <v>0</v>
      </c>
      <c r="AW73" s="99" t="str">
        <f t="shared" si="28"/>
        <v>0</v>
      </c>
      <c r="AX73" s="145">
        <f t="shared" si="29"/>
        <v>0</v>
      </c>
    </row>
    <row r="74" spans="1:52">
      <c r="A74" s="195"/>
      <c r="B74" s="266">
        <v>2</v>
      </c>
      <c r="C74" s="67" t="str">
        <f>IF(A74&gt;0,IF(VLOOKUP(A74,seznam!$A$2:$C$301,3)&gt;0,VLOOKUP(A74,seznam!$A$2:$C$301,3),"------"),"------")</f>
        <v>------</v>
      </c>
      <c r="D74" s="212" t="str">
        <f>I72</f>
        <v>0</v>
      </c>
      <c r="E74" s="198" t="s">
        <v>7</v>
      </c>
      <c r="F74" s="200" t="str">
        <f>G72</f>
        <v>0</v>
      </c>
      <c r="G74" s="204"/>
      <c r="H74" s="205"/>
      <c r="I74" s="206"/>
      <c r="J74" s="202" t="str">
        <f>AK82</f>
        <v>0</v>
      </c>
      <c r="K74" s="198" t="s">
        <v>7</v>
      </c>
      <c r="L74" s="200" t="str">
        <f>AM82</f>
        <v>0</v>
      </c>
      <c r="M74" s="202" t="str">
        <f>AM84</f>
        <v>0</v>
      </c>
      <c r="N74" s="198" t="s">
        <v>7</v>
      </c>
      <c r="O74" s="200" t="str">
        <f>AK84</f>
        <v>0</v>
      </c>
      <c r="P74" s="202" t="str">
        <f>AK72</f>
        <v>0</v>
      </c>
      <c r="Q74" s="198" t="s">
        <v>7</v>
      </c>
      <c r="R74" s="200" t="str">
        <f>AM72</f>
        <v>0</v>
      </c>
      <c r="S74" s="202" t="str">
        <f>AK77</f>
        <v>0</v>
      </c>
      <c r="T74" s="198" t="s">
        <v>7</v>
      </c>
      <c r="U74" s="286" t="str">
        <f>AM77</f>
        <v>0</v>
      </c>
      <c r="V74" s="212">
        <f>D74+J74+M74</f>
        <v>0</v>
      </c>
      <c r="W74" s="198" t="s">
        <v>7</v>
      </c>
      <c r="X74" s="200">
        <f>F74+L74+O74</f>
        <v>0</v>
      </c>
      <c r="Y74" s="224">
        <f>IF(D74&gt;F74,2,IF(AND(D74&lt;F74,E74=":"),1,0))+IF(G74&gt;I74,2,IF(AND(G74&lt;I74,H74=":"),1,0))+IF(J74&gt;L74,2,IF(AND(J74&lt;L74,K74=":"),1,0))+IF(M74&gt;O74,2,IF(AND(M74&lt;O74,N74=":"),1,0))+IF(P74&gt;R74,2,IF(AND(P74&lt;R74,Q74=":"),1,0))+IF(S74&gt;U74,2,IF(AND(S74&lt;U74,T74=":"),1,0))</f>
        <v>0</v>
      </c>
      <c r="Z74" s="258"/>
      <c r="AA74" s="254"/>
      <c r="AB74" s="165">
        <v>4</v>
      </c>
      <c r="AC74" s="166" t="str">
        <f>C83</f>
        <v>------</v>
      </c>
      <c r="AD74" s="167" t="s">
        <v>10</v>
      </c>
      <c r="AE74" s="168" t="str">
        <f>C79</f>
        <v>------</v>
      </c>
      <c r="AF74" s="111"/>
      <c r="AG74" s="112"/>
      <c r="AH74" s="112"/>
      <c r="AI74" s="112"/>
      <c r="AJ74" s="113"/>
      <c r="AK74" s="73" t="str">
        <f t="shared" si="25"/>
        <v>0</v>
      </c>
      <c r="AL74" s="11" t="s">
        <v>7</v>
      </c>
      <c r="AM74" s="12" t="str">
        <f t="shared" si="26"/>
        <v>0</v>
      </c>
      <c r="AN74" s="115"/>
      <c r="AP74">
        <f>A82</f>
        <v>0</v>
      </c>
      <c r="AQ74">
        <f>A78</f>
        <v>0</v>
      </c>
      <c r="AU74" s="274"/>
      <c r="AV74" s="100" t="str">
        <f t="shared" si="27"/>
        <v>0</v>
      </c>
      <c r="AW74" s="99" t="str">
        <f t="shared" si="28"/>
        <v>0</v>
      </c>
      <c r="AX74" s="145">
        <f t="shared" si="29"/>
        <v>0</v>
      </c>
      <c r="AY74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4" t="str">
        <f>IF($A74&gt;0,IF(VLOOKUP($A74,seznam!$A$2:$C$301,2)&gt;0,VLOOKUP($A74,seznam!$A$2:$C$301,2),"------"),"------")</f>
        <v>------</v>
      </c>
    </row>
    <row r="75" spans="1:52" ht="13.5" thickBot="1">
      <c r="A75" s="195"/>
      <c r="B75" s="201"/>
      <c r="C75" s="74" t="str">
        <f>IF(A74&gt;0,IF(VLOOKUP(A74,seznam!$A$2:$C$301,2)&gt;0,VLOOKUP(A74,seznam!$A$2:$C$301,2),"------"),"------")</f>
        <v>------</v>
      </c>
      <c r="D75" s="213"/>
      <c r="E75" s="199"/>
      <c r="F75" s="201"/>
      <c r="G75" s="207"/>
      <c r="H75" s="208"/>
      <c r="I75" s="209"/>
      <c r="J75" s="203"/>
      <c r="K75" s="199"/>
      <c r="L75" s="201"/>
      <c r="M75" s="203"/>
      <c r="N75" s="199"/>
      <c r="O75" s="201"/>
      <c r="P75" s="203"/>
      <c r="Q75" s="199"/>
      <c r="R75" s="201"/>
      <c r="S75" s="203"/>
      <c r="T75" s="199"/>
      <c r="U75" s="201"/>
      <c r="V75" s="232"/>
      <c r="W75" s="233"/>
      <c r="X75" s="234"/>
      <c r="Y75" s="283"/>
      <c r="Z75" s="263"/>
      <c r="AA75" s="254"/>
      <c r="AB75" s="75">
        <v>5</v>
      </c>
      <c r="AC75" s="5" t="str">
        <f>C81</f>
        <v>------</v>
      </c>
      <c r="AD75" s="8" t="s">
        <v>10</v>
      </c>
      <c r="AE75" s="76" t="str">
        <f>C77</f>
        <v>------</v>
      </c>
      <c r="AF75" s="77"/>
      <c r="AG75" s="78"/>
      <c r="AH75" s="78"/>
      <c r="AI75" s="78"/>
      <c r="AJ75" s="79"/>
      <c r="AK75" s="169" t="str">
        <f t="shared" si="25"/>
        <v>0</v>
      </c>
      <c r="AL75" s="170" t="s">
        <v>7</v>
      </c>
      <c r="AM75" s="171" t="str">
        <f t="shared" si="26"/>
        <v>0</v>
      </c>
      <c r="AN75" s="115"/>
      <c r="AP75">
        <f>A80</f>
        <v>0</v>
      </c>
      <c r="AQ75">
        <f>A76</f>
        <v>0</v>
      </c>
      <c r="AU75" s="273"/>
      <c r="AV75" s="100" t="str">
        <f t="shared" si="27"/>
        <v>0</v>
      </c>
      <c r="AW75" s="99" t="str">
        <f t="shared" si="28"/>
        <v>0</v>
      </c>
      <c r="AX75" s="145">
        <f t="shared" si="29"/>
        <v>0</v>
      </c>
    </row>
    <row r="76" spans="1:52" ht="13.5" thickBot="1">
      <c r="A76" s="195"/>
      <c r="B76" s="266">
        <v>3</v>
      </c>
      <c r="C76" s="67" t="str">
        <f>IF(A76&gt;0,IF(VLOOKUP(A76,seznam!$A$2:$C$301,3)&gt;0,VLOOKUP(A76,seznam!$A$2:$C$301,3),"------"),"------")</f>
        <v>------</v>
      </c>
      <c r="D76" s="212" t="str">
        <f>L72</f>
        <v>0</v>
      </c>
      <c r="E76" s="198" t="s">
        <v>7</v>
      </c>
      <c r="F76" s="200" t="str">
        <f>J72</f>
        <v>0</v>
      </c>
      <c r="G76" s="202" t="str">
        <f>L74</f>
        <v>0</v>
      </c>
      <c r="H76" s="198" t="s">
        <v>7</v>
      </c>
      <c r="I76" s="200" t="str">
        <f>J74</f>
        <v>0</v>
      </c>
      <c r="J76" s="204"/>
      <c r="K76" s="205"/>
      <c r="L76" s="206"/>
      <c r="M76" s="202" t="str">
        <f>AK73</f>
        <v>0</v>
      </c>
      <c r="N76" s="198" t="s">
        <v>7</v>
      </c>
      <c r="O76" s="200" t="str">
        <f>AM73</f>
        <v>0</v>
      </c>
      <c r="P76" s="202" t="str">
        <f>AM75</f>
        <v>0</v>
      </c>
      <c r="Q76" s="198" t="s">
        <v>7</v>
      </c>
      <c r="R76" s="200" t="str">
        <f>AK75</f>
        <v>0</v>
      </c>
      <c r="S76" s="202" t="str">
        <f>AK83</f>
        <v>0</v>
      </c>
      <c r="T76" s="198" t="s">
        <v>7</v>
      </c>
      <c r="U76" s="200" t="str">
        <f>AM83</f>
        <v>0</v>
      </c>
      <c r="V76" s="212">
        <f>D76+G76+M76</f>
        <v>0</v>
      </c>
      <c r="W76" s="198" t="s">
        <v>7</v>
      </c>
      <c r="X76" s="200">
        <f>F76+I76+O76</f>
        <v>0</v>
      </c>
      <c r="Y76" s="224">
        <f>IF(D76&gt;F76,2,IF(AND(D76&lt;F76,E76=":"),1,0))+IF(G76&gt;I76,2,IF(AND(G76&lt;I76,H76=":"),1,0))+IF(J76&gt;L76,2,IF(AND(J76&lt;L76,K76=":"),1,0))+IF(M76&gt;O76,2,IF(AND(M76&lt;O76,N76=":"),1,0))+IF(P76&gt;R76,2,IF(AND(P76&lt;R76,Q76=":"),1,0))+IF(S76&gt;U76,2,IF(AND(S76&lt;U76,T76=":"),1,0))</f>
        <v>0</v>
      </c>
      <c r="Z76" s="258"/>
      <c r="AA76" s="254"/>
      <c r="AB76" s="81">
        <v>6</v>
      </c>
      <c r="AC76" s="6" t="str">
        <f>C73</f>
        <v>------</v>
      </c>
      <c r="AD76" s="10" t="s">
        <v>10</v>
      </c>
      <c r="AE76" s="82" t="str">
        <f>C75</f>
        <v>------</v>
      </c>
      <c r="AF76" s="83"/>
      <c r="AG76" s="84"/>
      <c r="AH76" s="84"/>
      <c r="AI76" s="84"/>
      <c r="AJ76" s="85"/>
      <c r="AK76" s="162" t="str">
        <f t="shared" si="25"/>
        <v>0</v>
      </c>
      <c r="AL76" s="163" t="s">
        <v>7</v>
      </c>
      <c r="AM76" s="164" t="str">
        <f t="shared" si="26"/>
        <v>0</v>
      </c>
      <c r="AN76" s="115"/>
      <c r="AP76" s="161">
        <f>A72</f>
        <v>0</v>
      </c>
      <c r="AQ76" s="161">
        <f>A74</f>
        <v>0</v>
      </c>
      <c r="AU76" s="274"/>
      <c r="AV76" s="100" t="str">
        <f t="shared" si="27"/>
        <v>0</v>
      </c>
      <c r="AW76" s="99" t="str">
        <f t="shared" si="28"/>
        <v>0</v>
      </c>
      <c r="AX76" s="145">
        <f t="shared" si="29"/>
        <v>0</v>
      </c>
      <c r="AY76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6" t="str">
        <f>IF($A76&gt;0,IF(VLOOKUP($A76,seznam!$A$2:$C$301,2)&gt;0,VLOOKUP($A76,seznam!$A$2:$C$301,2),"------"),"------")</f>
        <v>------</v>
      </c>
    </row>
    <row r="77" spans="1:52" ht="13.5" thickBot="1">
      <c r="A77" s="195"/>
      <c r="B77" s="201"/>
      <c r="C77" s="74" t="str">
        <f>IF(A76&gt;0,IF(VLOOKUP(A76,seznam!$A$2:$C$301,2)&gt;0,VLOOKUP(A76,seznam!$A$2:$C$301,2),"------"),"------")</f>
        <v>------</v>
      </c>
      <c r="D77" s="213"/>
      <c r="E77" s="199"/>
      <c r="F77" s="201"/>
      <c r="G77" s="203"/>
      <c r="H77" s="199"/>
      <c r="I77" s="201"/>
      <c r="J77" s="207"/>
      <c r="K77" s="208"/>
      <c r="L77" s="209"/>
      <c r="M77" s="295"/>
      <c r="N77" s="199"/>
      <c r="O77" s="234"/>
      <c r="P77" s="203"/>
      <c r="Q77" s="199"/>
      <c r="R77" s="201"/>
      <c r="S77" s="203"/>
      <c r="T77" s="199"/>
      <c r="U77" s="201"/>
      <c r="V77" s="213"/>
      <c r="W77" s="199"/>
      <c r="X77" s="201"/>
      <c r="Y77" s="283"/>
      <c r="Z77" s="263"/>
      <c r="AA77" s="254"/>
      <c r="AB77" s="165">
        <v>7</v>
      </c>
      <c r="AC77" s="166" t="str">
        <f>C75</f>
        <v>------</v>
      </c>
      <c r="AD77" s="167" t="s">
        <v>10</v>
      </c>
      <c r="AE77" s="168" t="str">
        <f>C83</f>
        <v>------</v>
      </c>
      <c r="AF77" s="111"/>
      <c r="AG77" s="112"/>
      <c r="AH77" s="112"/>
      <c r="AI77" s="112"/>
      <c r="AJ77" s="113"/>
      <c r="AK77" s="73" t="str">
        <f t="shared" si="25"/>
        <v>0</v>
      </c>
      <c r="AL77" s="11" t="s">
        <v>7</v>
      </c>
      <c r="AM77" s="12" t="str">
        <f t="shared" si="26"/>
        <v>0</v>
      </c>
      <c r="AN77" s="115"/>
      <c r="AP77">
        <f>A74</f>
        <v>0</v>
      </c>
      <c r="AQ77">
        <f>A82</f>
        <v>0</v>
      </c>
      <c r="AU77" s="273"/>
      <c r="AV77" s="100" t="str">
        <f t="shared" si="27"/>
        <v>0</v>
      </c>
      <c r="AW77" s="99" t="str">
        <f t="shared" si="28"/>
        <v>0</v>
      </c>
      <c r="AX77" s="145">
        <f t="shared" si="29"/>
        <v>0</v>
      </c>
    </row>
    <row r="78" spans="1:52">
      <c r="A78" s="195"/>
      <c r="B78" s="266">
        <v>4</v>
      </c>
      <c r="C78" s="67" t="str">
        <f>IF(A78&gt;0,IF(VLOOKUP(A78,seznam!$A$2:$C$301,3)&gt;0,VLOOKUP(A78,seznam!$A$2:$C$301,3),"------"),"------")</f>
        <v>------</v>
      </c>
      <c r="D78" s="282" t="str">
        <f>O72</f>
        <v>0</v>
      </c>
      <c r="E78" s="198" t="s">
        <v>7</v>
      </c>
      <c r="F78" s="200" t="str">
        <f>M72</f>
        <v>0</v>
      </c>
      <c r="G78" s="202" t="str">
        <f>O74</f>
        <v>0</v>
      </c>
      <c r="H78" s="198" t="s">
        <v>7</v>
      </c>
      <c r="I78" s="200" t="str">
        <f>M74</f>
        <v>0</v>
      </c>
      <c r="J78" s="202" t="str">
        <f>O76</f>
        <v>0</v>
      </c>
      <c r="K78" s="198" t="s">
        <v>7</v>
      </c>
      <c r="L78" s="200" t="str">
        <f>M76</f>
        <v>0</v>
      </c>
      <c r="M78" s="204"/>
      <c r="N78" s="205"/>
      <c r="O78" s="206"/>
      <c r="P78" s="202" t="str">
        <f>AK79</f>
        <v>0</v>
      </c>
      <c r="Q78" s="198" t="s">
        <v>7</v>
      </c>
      <c r="R78" s="200" t="str">
        <f>AM79</f>
        <v>0</v>
      </c>
      <c r="S78" s="202" t="str">
        <f>AM74</f>
        <v>0</v>
      </c>
      <c r="T78" s="198" t="s">
        <v>7</v>
      </c>
      <c r="U78" s="200" t="str">
        <f>AK74</f>
        <v>0</v>
      </c>
      <c r="V78" s="212">
        <f>D78+G78+J78</f>
        <v>0</v>
      </c>
      <c r="W78" s="198" t="s">
        <v>7</v>
      </c>
      <c r="X78" s="200">
        <f>F78+I78+L78</f>
        <v>0</v>
      </c>
      <c r="Y78" s="224">
        <f>IF(D78&gt;F78,2,IF(AND(D78&lt;F78,E78=":"),1,0))+IF(G78&gt;I78,2,IF(AND(G78&lt;I78,H78=":"),1,0))+IF(J78&gt;L78,2,IF(AND(J78&lt;L78,K78=":"),1,0))+IF(M78&gt;O78,2,IF(AND(M78&lt;O78,N78=":"),1,0))+IF(P78&gt;R78,2,IF(AND(P78&lt;R78,Q78=":"),1,0))+IF(S78&gt;U78,2,IF(AND(S78&lt;U78,T78=":"),1,0))</f>
        <v>0</v>
      </c>
      <c r="Z78" s="261"/>
      <c r="AA78" s="255"/>
      <c r="AB78" s="75">
        <v>8</v>
      </c>
      <c r="AC78" s="5" t="str">
        <f>C77</f>
        <v>------</v>
      </c>
      <c r="AD78" s="8" t="s">
        <v>10</v>
      </c>
      <c r="AE78" s="76" t="str">
        <f>C73</f>
        <v>------</v>
      </c>
      <c r="AF78" s="77"/>
      <c r="AG78" s="78"/>
      <c r="AH78" s="78"/>
      <c r="AI78" s="78"/>
      <c r="AJ78" s="79"/>
      <c r="AK78" s="169" t="str">
        <f t="shared" si="25"/>
        <v>0</v>
      </c>
      <c r="AL78" s="170" t="s">
        <v>7</v>
      </c>
      <c r="AM78" s="171" t="str">
        <f t="shared" si="26"/>
        <v>0</v>
      </c>
      <c r="AN78" s="115"/>
      <c r="AP78">
        <f>A76</f>
        <v>0</v>
      </c>
      <c r="AQ78">
        <f>A72</f>
        <v>0</v>
      </c>
      <c r="AU78" s="274"/>
      <c r="AV78" s="100" t="str">
        <f t="shared" si="27"/>
        <v>0</v>
      </c>
      <c r="AW78" s="99" t="str">
        <f t="shared" si="28"/>
        <v>0</v>
      </c>
      <c r="AX78" s="145">
        <f t="shared" si="29"/>
        <v>0</v>
      </c>
      <c r="AY78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78" t="str">
        <f>IF($A78&gt;0,IF(VLOOKUP($A78,seznam!$A$2:$C$301,2)&gt;0,VLOOKUP($A78,seznam!$A$2:$C$301,2),"------"),"------")</f>
        <v>------</v>
      </c>
    </row>
    <row r="79" spans="1:52" ht="13.5" thickBot="1">
      <c r="A79" s="195"/>
      <c r="B79" s="201"/>
      <c r="C79" s="172" t="str">
        <f>IF(A78&gt;0,IF(VLOOKUP(A78,seznam!$A$2:$C$301,2)&gt;0,VLOOKUP(A78,seznam!$A$2:$C$301,2),"------"),"------")</f>
        <v>------</v>
      </c>
      <c r="D79" s="213"/>
      <c r="E79" s="199"/>
      <c r="F79" s="201"/>
      <c r="G79" s="203"/>
      <c r="H79" s="199"/>
      <c r="I79" s="201"/>
      <c r="J79" s="203"/>
      <c r="K79" s="199"/>
      <c r="L79" s="201"/>
      <c r="M79" s="207"/>
      <c r="N79" s="208"/>
      <c r="O79" s="209"/>
      <c r="P79" s="203"/>
      <c r="Q79" s="199"/>
      <c r="R79" s="201"/>
      <c r="S79" s="203"/>
      <c r="T79" s="199"/>
      <c r="U79" s="201"/>
      <c r="V79" s="213"/>
      <c r="W79" s="199"/>
      <c r="X79" s="201"/>
      <c r="Y79" s="283"/>
      <c r="Z79" s="284"/>
      <c r="AA79" s="255"/>
      <c r="AB79" s="81">
        <v>9</v>
      </c>
      <c r="AC79" s="6" t="str">
        <f>C79</f>
        <v>------</v>
      </c>
      <c r="AD79" s="10" t="s">
        <v>10</v>
      </c>
      <c r="AE79" s="82" t="str">
        <f>C81</f>
        <v>------</v>
      </c>
      <c r="AF79" s="83"/>
      <c r="AG79" s="84"/>
      <c r="AH79" s="84"/>
      <c r="AI79" s="84"/>
      <c r="AJ79" s="85"/>
      <c r="AK79" s="162" t="str">
        <f t="shared" si="25"/>
        <v>0</v>
      </c>
      <c r="AL79" s="163" t="s">
        <v>7</v>
      </c>
      <c r="AM79" s="164" t="str">
        <f t="shared" si="26"/>
        <v>0</v>
      </c>
      <c r="AN79" s="115"/>
      <c r="AP79" s="161">
        <f>A78</f>
        <v>0</v>
      </c>
      <c r="AQ79" s="161">
        <f>A80</f>
        <v>0</v>
      </c>
      <c r="AU79" s="273"/>
      <c r="AV79" s="100" t="str">
        <f t="shared" si="27"/>
        <v>0</v>
      </c>
      <c r="AW79" s="99" t="str">
        <f t="shared" si="28"/>
        <v>0</v>
      </c>
      <c r="AX79" s="145">
        <f t="shared" si="29"/>
        <v>0</v>
      </c>
    </row>
    <row r="80" spans="1:52">
      <c r="A80" s="195"/>
      <c r="B80" s="266">
        <v>5</v>
      </c>
      <c r="C80" s="67" t="str">
        <f>IF(A80&gt;0,IF(VLOOKUP(A80,seznam!$A$2:$C$301,3)&gt;0,VLOOKUP(A80,seznam!$A$2:$C$301,3),"------"),"------")</f>
        <v>------</v>
      </c>
      <c r="D80" s="212" t="str">
        <f>R72</f>
        <v>0</v>
      </c>
      <c r="E80" s="287" t="s">
        <v>7</v>
      </c>
      <c r="F80" s="286" t="str">
        <f>P72</f>
        <v>0</v>
      </c>
      <c r="G80" s="288" t="str">
        <f>R74</f>
        <v>0</v>
      </c>
      <c r="H80" s="287" t="s">
        <v>7</v>
      </c>
      <c r="I80" s="286" t="str">
        <f>P74</f>
        <v>0</v>
      </c>
      <c r="J80" s="288" t="str">
        <f>R76</f>
        <v>0</v>
      </c>
      <c r="K80" s="287" t="s">
        <v>7</v>
      </c>
      <c r="L80" s="286" t="str">
        <f>P76</f>
        <v>0</v>
      </c>
      <c r="M80" s="288" t="str">
        <f>R78</f>
        <v>0</v>
      </c>
      <c r="N80" s="287" t="s">
        <v>7</v>
      </c>
      <c r="O80" s="286" t="str">
        <f>P78</f>
        <v>0</v>
      </c>
      <c r="P80" s="276"/>
      <c r="Q80" s="277"/>
      <c r="R80" s="291"/>
      <c r="S80" s="288" t="str">
        <f>AM80</f>
        <v>0</v>
      </c>
      <c r="T80" s="287" t="s">
        <v>7</v>
      </c>
      <c r="U80" s="200" t="str">
        <f>AK80</f>
        <v>0</v>
      </c>
      <c r="V80" s="212">
        <f>D80+G80+J80</f>
        <v>0</v>
      </c>
      <c r="W80" s="198" t="s">
        <v>7</v>
      </c>
      <c r="X80" s="200">
        <f>F80+I80+L80</f>
        <v>0</v>
      </c>
      <c r="Y80" s="224">
        <f>IF(D80&gt;F80,2,IF(AND(D80&lt;F80,E80=":"),1,0))+IF(G80&gt;I80,2,IF(AND(G80&lt;I80,H80=":"),1,0))+IF(J80&gt;L80,2,IF(AND(J80&lt;L80,K80=":"),1,0))+IF(M80&gt;O80,2,IF(AND(M80&lt;O80,N80=":"),1,0))+IF(P80&gt;R80,2,IF(AND(P80&lt;R80,Q80=":"),1,0))+IF(S80&gt;U80,2,IF(AND(S80&lt;U80,T80=":"),1,0))</f>
        <v>0</v>
      </c>
      <c r="Z80" s="261"/>
      <c r="AA80" s="89"/>
      <c r="AB80" s="165">
        <v>10</v>
      </c>
      <c r="AC80" s="166" t="str">
        <f>C83</f>
        <v>------</v>
      </c>
      <c r="AD80" s="167" t="s">
        <v>10</v>
      </c>
      <c r="AE80" s="168" t="str">
        <f>C81</f>
        <v>------</v>
      </c>
      <c r="AF80" s="111"/>
      <c r="AG80" s="112"/>
      <c r="AH80" s="112"/>
      <c r="AI80" s="112"/>
      <c r="AJ80" s="113"/>
      <c r="AK80" s="73" t="str">
        <f t="shared" si="25"/>
        <v>0</v>
      </c>
      <c r="AL80" s="11" t="s">
        <v>7</v>
      </c>
      <c r="AM80" s="12" t="str">
        <f t="shared" si="26"/>
        <v>0</v>
      </c>
      <c r="AN80" s="115"/>
      <c r="AP80">
        <f>A82</f>
        <v>0</v>
      </c>
      <c r="AQ80">
        <f>A80</f>
        <v>0</v>
      </c>
      <c r="AU80" s="274"/>
      <c r="AV80" s="100" t="str">
        <f t="shared" si="27"/>
        <v>0</v>
      </c>
      <c r="AW80" s="99" t="str">
        <f t="shared" si="28"/>
        <v>0</v>
      </c>
      <c r="AX80" s="145">
        <f t="shared" si="29"/>
        <v>0</v>
      </c>
      <c r="AY80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80" t="str">
        <f>IF($A80&gt;0,IF(VLOOKUP($A80,seznam!$A$2:$C$301,2)&gt;0,VLOOKUP($A80,seznam!$A$2:$C$301,2),"------"),"------")</f>
        <v>------</v>
      </c>
    </row>
    <row r="81" spans="1:52" ht="13.5" thickBot="1">
      <c r="A81" s="195"/>
      <c r="B81" s="201"/>
      <c r="C81" s="74" t="str">
        <f>IF(A80&gt;0,IF(VLOOKUP(A80,seznam!$A$2:$C$301,2)&gt;0,VLOOKUP(A80,seznam!$A$2:$C$301,2),"------"),"------")</f>
        <v>------</v>
      </c>
      <c r="D81" s="213"/>
      <c r="E81" s="199"/>
      <c r="F81" s="201"/>
      <c r="G81" s="203"/>
      <c r="H81" s="199"/>
      <c r="I81" s="201"/>
      <c r="J81" s="203"/>
      <c r="K81" s="199"/>
      <c r="L81" s="201"/>
      <c r="M81" s="203"/>
      <c r="N81" s="199"/>
      <c r="O81" s="201"/>
      <c r="P81" s="292"/>
      <c r="Q81" s="293"/>
      <c r="R81" s="294"/>
      <c r="S81" s="203"/>
      <c r="T81" s="199"/>
      <c r="U81" s="201"/>
      <c r="V81" s="213"/>
      <c r="W81" s="199"/>
      <c r="X81" s="201"/>
      <c r="Y81" s="283"/>
      <c r="Z81" s="284"/>
      <c r="AB81" s="75">
        <v>11</v>
      </c>
      <c r="AC81" s="5" t="str">
        <f>C73</f>
        <v>------</v>
      </c>
      <c r="AD81" s="8" t="s">
        <v>10</v>
      </c>
      <c r="AE81" s="76" t="str">
        <f>C79</f>
        <v>------</v>
      </c>
      <c r="AF81" s="77"/>
      <c r="AG81" s="78"/>
      <c r="AH81" s="78"/>
      <c r="AI81" s="78"/>
      <c r="AJ81" s="79"/>
      <c r="AK81" s="169" t="str">
        <f t="shared" si="25"/>
        <v>0</v>
      </c>
      <c r="AL81" s="170" t="s">
        <v>7</v>
      </c>
      <c r="AM81" s="171" t="str">
        <f t="shared" si="26"/>
        <v>0</v>
      </c>
      <c r="AN81" s="115"/>
      <c r="AP81">
        <f>A72</f>
        <v>0</v>
      </c>
      <c r="AQ81">
        <f>A78</f>
        <v>0</v>
      </c>
      <c r="AU81" s="273"/>
      <c r="AV81" s="100" t="str">
        <f t="shared" si="27"/>
        <v>0</v>
      </c>
      <c r="AW81" s="99" t="str">
        <f t="shared" si="28"/>
        <v>0</v>
      </c>
      <c r="AX81" s="145">
        <f t="shared" si="29"/>
        <v>0</v>
      </c>
    </row>
    <row r="82" spans="1:52" ht="13.5" thickBot="1">
      <c r="A82" s="289"/>
      <c r="B82" s="290">
        <v>6</v>
      </c>
      <c r="C82" s="67" t="str">
        <f>IF(A82&gt;0,IF(VLOOKUP(A82,seznam!$A$2:$C$301,3)&gt;0,VLOOKUP(A82,seznam!$A$2:$C$301,3),"------"),"------")</f>
        <v>------</v>
      </c>
      <c r="D82" s="212" t="str">
        <f>U72</f>
        <v>0</v>
      </c>
      <c r="E82" s="198" t="s">
        <v>7</v>
      </c>
      <c r="F82" s="200" t="str">
        <f>S72</f>
        <v>0</v>
      </c>
      <c r="G82" s="202" t="str">
        <f>U74</f>
        <v>0</v>
      </c>
      <c r="H82" s="198" t="s">
        <v>7</v>
      </c>
      <c r="I82" s="200" t="str">
        <f>S74</f>
        <v>0</v>
      </c>
      <c r="J82" s="202" t="str">
        <f>U76</f>
        <v>0</v>
      </c>
      <c r="K82" s="198" t="s">
        <v>7</v>
      </c>
      <c r="L82" s="200" t="str">
        <f>S76</f>
        <v>0</v>
      </c>
      <c r="M82" s="202" t="str">
        <f>U78</f>
        <v>0</v>
      </c>
      <c r="N82" s="198" t="s">
        <v>7</v>
      </c>
      <c r="O82" s="200" t="str">
        <f>S78</f>
        <v>0</v>
      </c>
      <c r="P82" s="202" t="str">
        <f>U80</f>
        <v>0</v>
      </c>
      <c r="Q82" s="198" t="s">
        <v>7</v>
      </c>
      <c r="R82" s="200" t="str">
        <f>S80</f>
        <v>0</v>
      </c>
      <c r="S82" s="276"/>
      <c r="T82" s="277"/>
      <c r="U82" s="278"/>
      <c r="V82" s="282">
        <f>D82+G82+J82</f>
        <v>0</v>
      </c>
      <c r="W82" s="287" t="s">
        <v>7</v>
      </c>
      <c r="X82" s="286">
        <f>F82+I82+L82</f>
        <v>0</v>
      </c>
      <c r="Y82" s="224">
        <f>IF(D82&gt;F82,2,IF(AND(D82&lt;F82,E82=":"),1,0))+IF(G82&gt;I82,2,IF(AND(G82&lt;I82,H82=":"),1,0))+IF(J82&gt;L82,2,IF(AND(J82&lt;L82,K82=":"),1,0))+IF(M82&gt;O82,2,IF(AND(M82&lt;O82,N82=":"),1,0))+IF(P82&gt;R82,2,IF(AND(P82&lt;R82,Q82=":"),1,0))+IF(S82&gt;U82,2,IF(AND(S82&lt;U82,T82=":"),1,0))</f>
        <v>0</v>
      </c>
      <c r="Z82" s="258"/>
      <c r="AB82" s="81">
        <v>12</v>
      </c>
      <c r="AC82" s="6" t="str">
        <f>C75</f>
        <v>------</v>
      </c>
      <c r="AD82" s="10" t="s">
        <v>10</v>
      </c>
      <c r="AE82" s="82" t="str">
        <f>C77</f>
        <v>------</v>
      </c>
      <c r="AF82" s="83"/>
      <c r="AG82" s="84"/>
      <c r="AH82" s="84"/>
      <c r="AI82" s="84"/>
      <c r="AJ82" s="85"/>
      <c r="AK82" s="162" t="str">
        <f t="shared" si="25"/>
        <v>0</v>
      </c>
      <c r="AL82" s="163" t="s">
        <v>7</v>
      </c>
      <c r="AM82" s="164" t="str">
        <f t="shared" si="26"/>
        <v>0</v>
      </c>
      <c r="AN82" s="115"/>
      <c r="AP82" s="161">
        <f>A74</f>
        <v>0</v>
      </c>
      <c r="AQ82" s="161">
        <f>A76</f>
        <v>0</v>
      </c>
      <c r="AU82" s="274"/>
      <c r="AV82" s="100" t="str">
        <f t="shared" si="27"/>
        <v>0</v>
      </c>
      <c r="AW82" s="99" t="str">
        <f t="shared" si="28"/>
        <v>0</v>
      </c>
      <c r="AX82" s="145">
        <f t="shared" si="29"/>
        <v>0</v>
      </c>
      <c r="AY82" s="126">
        <f ca="1">IF($AP71=INDIRECT(ADDRESS(ROW(),1)),$AX71,0)+
IF($AP72=INDIRECT(ADDRESS(ROW(),1)),$AX72,0)+
IF($AP73=INDIRECT(ADDRESS(ROW(),1)),$AX73,0)+
IF($AP74=INDIRECT(ADDRESS(ROW(),1)),$AX74,0)+
IF($AP75=INDIRECT(ADDRESS(ROW(),1)),$AX75,0)+
IF($AP76=INDIRECT(ADDRESS(ROW(),1)),$AX76,0)+
IF($AP77=INDIRECT(ADDRESS(ROW(),1)),$AX77,0)+
IF($AP78=INDIRECT(ADDRESS(ROW(),1)),$AX78,0)+
IF($AP79=INDIRECT(ADDRESS(ROW(),1)),$AX79,0)+
IF($AP80=INDIRECT(ADDRESS(ROW(),1)),$AX80,0)+
IF($AP81=INDIRECT(ADDRESS(ROW(),1)),$AX81,0)+
IF($AP82=INDIRECT(ADDRESS(ROW(),1)),$AX82,0)+
IF($AP83=INDIRECT(ADDRESS(ROW(),1)),$AX83,0)+
IF($AP84=INDIRECT(ADDRESS(ROW(),1)),$AX84,0)+
IF($AP85=INDIRECT(ADDRESS(ROW(),1)),$AX85,0)+
IF($AQ71=INDIRECT(ADDRESS(ROW(),1)),-$AX71,0)+
IF($AQ72=INDIRECT(ADDRESS(ROW(),1)),-$AX72,0)+
IF($AQ73=INDIRECT(ADDRESS(ROW(),1)),-$AX73,0)+
IF($AQ74=INDIRECT(ADDRESS(ROW(),1)),-$AX74,0)+
IF($AQ75=INDIRECT(ADDRESS(ROW(),1)),-$AX75,0)+
IF($AQ76=INDIRECT(ADDRESS(ROW(),1)),-$AX76,0)+
IF($AQ77=INDIRECT(ADDRESS(ROW(),1)),-$AX77,0)+
IF($AQ78=INDIRECT(ADDRESS(ROW(),1)),-$AX78,0)+
IF($AQ79=INDIRECT(ADDRESS(ROW(),1)),-$AX79,0)+
IF($AQ80=INDIRECT(ADDRESS(ROW(),1)),-$AX80,0)+
IF($AQ81=INDIRECT(ADDRESS(ROW(),1)),-$AX81,0)+
IF($AQ82=INDIRECT(ADDRESS(ROW(),1)),-$AX82,0)+
IF($AQ83=INDIRECT(ADDRESS(ROW(),1)),-$AX83,0)+
IF($AQ84=INDIRECT(ADDRESS(ROW(),1)),-$AX84,0)+
IF($AQ85=INDIRECT(ADDRESS(ROW(),1)),-$AX85,0)</f>
        <v>0</v>
      </c>
      <c r="AZ82" t="str">
        <f>IF($A82&gt;0,IF(VLOOKUP($A82,seznam!$A$2:$C$301,2)&gt;0,VLOOKUP($A82,seznam!$A$2:$C$301,2),"------"),"------")</f>
        <v>------</v>
      </c>
    </row>
    <row r="83" spans="1:52" ht="13.5" thickBot="1">
      <c r="A83" s="214"/>
      <c r="B83" s="217"/>
      <c r="C83" s="88" t="str">
        <f>IF(A82&gt;0,IF(VLOOKUP(A82,seznam!$A$2:$C$301,2)&gt;0,VLOOKUP(A82,seznam!$A$2:$C$301,2),"------"),"------")</f>
        <v>------</v>
      </c>
      <c r="D83" s="223"/>
      <c r="E83" s="216"/>
      <c r="F83" s="217"/>
      <c r="G83" s="218"/>
      <c r="H83" s="216"/>
      <c r="I83" s="217"/>
      <c r="J83" s="218"/>
      <c r="K83" s="216"/>
      <c r="L83" s="217"/>
      <c r="M83" s="218"/>
      <c r="N83" s="216"/>
      <c r="O83" s="217"/>
      <c r="P83" s="218"/>
      <c r="Q83" s="216"/>
      <c r="R83" s="217"/>
      <c r="S83" s="279"/>
      <c r="T83" s="280"/>
      <c r="U83" s="281"/>
      <c r="V83" s="223"/>
      <c r="W83" s="216"/>
      <c r="X83" s="217"/>
      <c r="Y83" s="285"/>
      <c r="Z83" s="270"/>
      <c r="AB83" s="165">
        <v>13</v>
      </c>
      <c r="AC83" s="166" t="str">
        <f>C77</f>
        <v>------</v>
      </c>
      <c r="AD83" s="167" t="s">
        <v>10</v>
      </c>
      <c r="AE83" s="168" t="str">
        <f>C83</f>
        <v>------</v>
      </c>
      <c r="AF83" s="111"/>
      <c r="AG83" s="112"/>
      <c r="AH83" s="112"/>
      <c r="AI83" s="112"/>
      <c r="AJ83" s="113"/>
      <c r="AK83" s="73" t="str">
        <f t="shared" si="25"/>
        <v>0</v>
      </c>
      <c r="AL83" s="11" t="s">
        <v>7</v>
      </c>
      <c r="AM83" s="12" t="str">
        <f t="shared" si="26"/>
        <v>0</v>
      </c>
      <c r="AN83" s="115"/>
      <c r="AP83">
        <f>A76</f>
        <v>0</v>
      </c>
      <c r="AQ83">
        <f>A82</f>
        <v>0</v>
      </c>
      <c r="AV83" s="100" t="str">
        <f t="shared" si="27"/>
        <v>0</v>
      </c>
      <c r="AW83" s="99" t="str">
        <f t="shared" si="28"/>
        <v>0</v>
      </c>
      <c r="AX83" s="145">
        <f t="shared" si="29"/>
        <v>0</v>
      </c>
    </row>
    <row r="84" spans="1:52">
      <c r="B84"/>
      <c r="C84" s="173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 s="45"/>
      <c r="T84" s="45"/>
      <c r="U84" s="45"/>
      <c r="V84"/>
      <c r="W84"/>
      <c r="X84"/>
      <c r="Y84"/>
      <c r="Z84" s="174"/>
      <c r="AB84" s="75">
        <v>14</v>
      </c>
      <c r="AC84" s="5" t="str">
        <f>C79</f>
        <v>------</v>
      </c>
      <c r="AD84" s="8" t="s">
        <v>10</v>
      </c>
      <c r="AE84" s="76" t="str">
        <f>C75</f>
        <v>------</v>
      </c>
      <c r="AF84" s="77"/>
      <c r="AG84" s="78"/>
      <c r="AH84" s="78"/>
      <c r="AI84" s="78"/>
      <c r="AJ84" s="79"/>
      <c r="AK84" s="169" t="str">
        <f t="shared" si="25"/>
        <v>0</v>
      </c>
      <c r="AL84" s="170" t="s">
        <v>7</v>
      </c>
      <c r="AM84" s="171" t="str">
        <f t="shared" si="26"/>
        <v>0</v>
      </c>
      <c r="AN84" s="115"/>
      <c r="AP84">
        <f>A78</f>
        <v>0</v>
      </c>
      <c r="AQ84">
        <f>A74</f>
        <v>0</v>
      </c>
      <c r="AV84" s="100" t="str">
        <f t="shared" si="27"/>
        <v>0</v>
      </c>
      <c r="AW84" s="99" t="str">
        <f t="shared" si="28"/>
        <v>0</v>
      </c>
      <c r="AX84" s="145">
        <f t="shared" si="29"/>
        <v>0</v>
      </c>
    </row>
    <row r="85" spans="1:52" ht="13.5" thickBot="1">
      <c r="C85" s="175"/>
      <c r="AB85" s="81">
        <v>15</v>
      </c>
      <c r="AC85" s="6" t="str">
        <f>C81</f>
        <v>------</v>
      </c>
      <c r="AD85" s="10" t="s">
        <v>10</v>
      </c>
      <c r="AE85" s="82" t="str">
        <f>C73</f>
        <v>------</v>
      </c>
      <c r="AF85" s="83"/>
      <c r="AG85" s="84"/>
      <c r="AH85" s="84"/>
      <c r="AI85" s="84"/>
      <c r="AJ85" s="85"/>
      <c r="AK85" s="162" t="str">
        <f t="shared" si="25"/>
        <v>0</v>
      </c>
      <c r="AL85" s="163" t="s">
        <v>7</v>
      </c>
      <c r="AM85" s="164" t="str">
        <f t="shared" si="26"/>
        <v>0</v>
      </c>
      <c r="AN85" s="115"/>
      <c r="AP85" s="161">
        <f>A80</f>
        <v>0</v>
      </c>
      <c r="AQ85" s="161">
        <f>A72</f>
        <v>0</v>
      </c>
      <c r="AV85" s="100" t="str">
        <f t="shared" si="27"/>
        <v>0</v>
      </c>
      <c r="AW85" s="99" t="str">
        <f t="shared" si="28"/>
        <v>0</v>
      </c>
      <c r="AX85" s="145">
        <f t="shared" si="29"/>
        <v>0</v>
      </c>
    </row>
    <row r="86" spans="1:52">
      <c r="C86" s="175"/>
      <c r="AN86" s="115"/>
      <c r="AV86" s="97"/>
      <c r="AX86" s="145"/>
    </row>
    <row r="87" spans="1:52" ht="13.5" thickBot="1"/>
    <row r="88" spans="1:52" ht="13.5" thickBot="1">
      <c r="A88" s="91" t="s">
        <v>2</v>
      </c>
      <c r="B88" s="264" t="s">
        <v>62</v>
      </c>
      <c r="C88" s="265"/>
      <c r="D88" s="237">
        <v>1</v>
      </c>
      <c r="E88" s="238"/>
      <c r="F88" s="239"/>
      <c r="G88" s="240">
        <v>2</v>
      </c>
      <c r="H88" s="238"/>
      <c r="I88" s="239"/>
      <c r="J88" s="240">
        <v>3</v>
      </c>
      <c r="K88" s="238"/>
      <c r="L88" s="239"/>
      <c r="M88" s="240">
        <v>4</v>
      </c>
      <c r="N88" s="238"/>
      <c r="O88" s="239"/>
      <c r="P88" s="240">
        <v>5</v>
      </c>
      <c r="Q88" s="238"/>
      <c r="R88" s="239"/>
      <c r="S88" s="240">
        <v>6</v>
      </c>
      <c r="T88" s="238"/>
      <c r="U88" s="239"/>
      <c r="V88" s="237" t="s">
        <v>4</v>
      </c>
      <c r="W88" s="242"/>
      <c r="X88" s="243"/>
      <c r="Y88" s="101" t="s">
        <v>5</v>
      </c>
      <c r="Z88" s="92" t="s">
        <v>6</v>
      </c>
      <c r="AB88" s="68">
        <v>1</v>
      </c>
      <c r="AC88" s="4" t="str">
        <f>C90</f>
        <v>------</v>
      </c>
      <c r="AD88" s="7" t="s">
        <v>10</v>
      </c>
      <c r="AE88" s="69" t="str">
        <f>C100</f>
        <v>------</v>
      </c>
      <c r="AF88" s="70"/>
      <c r="AG88" s="71"/>
      <c r="AH88" s="71"/>
      <c r="AI88" s="71"/>
      <c r="AJ88" s="72"/>
      <c r="AK88" s="73" t="str">
        <f t="shared" ref="AK88:AK102" si="30">IF(OR(VALUE($AP88)=0,VALUE($AQ88)=0), "0",IF(AND(LEN(AF88)&gt;0,MID(AF88,1,1)&lt;&gt;"-"),"1","0")+IF(AND(LEN(AG88)&gt;0,MID(AG88,1,1)&lt;&gt;"-"),"1","0")+IF(AND(LEN(AH88)&gt;0,MID(AH88,1,1)&lt;&gt;"-"),"1","0")+IF(AND(LEN(AI88)&gt;0,MID(AI88,1,1)&lt;&gt;"-"),"1","0")+IF(AND(LEN(AJ88)&gt;0,MID(AJ88,1,1)&lt;&gt;"-"),"1","0"))</f>
        <v>0</v>
      </c>
      <c r="AL88" s="11" t="s">
        <v>7</v>
      </c>
      <c r="AM88" s="12" t="str">
        <f t="shared" ref="AM88:AM102" si="31">IF(OR(VALUE($AP88)=0,VALUE($AQ88)=0), "0",IF(AND(LEN(AF88)&gt;0,MID(AF88,1,1)="-"),"1","0")+IF(AND(LEN(AG88)&gt;0,MID(AG88,1,1)="-"),"1","0")+IF(AND(LEN(AH88)&gt;0,MID(AH88,1,1)="-"),"1","0")+IF(AND(LEN(AI88)&gt;0,MID(AI88,1,1)="-"),"1","0")+IF(AND(LEN(AJ88)&gt;0,MID(AJ88,1,1)="-"),"1","0"))</f>
        <v>0</v>
      </c>
      <c r="AN88" s="115"/>
      <c r="AP88">
        <f>A89</f>
        <v>0</v>
      </c>
      <c r="AQ88">
        <f>A99</f>
        <v>0</v>
      </c>
      <c r="AR88" s="123"/>
      <c r="AU88" s="273"/>
      <c r="AV88" s="100" t="str">
        <f t="shared" ref="AV88:AV102" si="32">IF(OR(VALUE($AP88)=0,VALUE($AQ88)=0), "0",IF(LEN(AF88)&gt;0,IF(MID(AF88,1,1)&lt;&gt;"-",IF(MOD(ABS(AF88),100)&gt;9,MOD(ABS(AF88),100)+2,11),MOD(ABS(AF88),100)),0)+IF(LEN(AG88)&gt;0,IF(MID(AG88,1,1)&lt;&gt;"-",IF(MOD(ABS(AG88),100)&gt;9,MOD(ABS(AG88),100)+2,11),MOD(ABS(AG88),100)),0)+IF(LEN(AH88)&gt;0,IF(MID(AH88,1,1)&lt;&gt;"-",IF(MOD(ABS(AH88),100)&gt;9,MOD(ABS(AH88),100)+2,11),MOD(ABS(AH88),100)),0)+IF(LEN(AI88)&gt;0,IF(MID(AI88,1,1)&lt;&gt;"-",IF(MOD(ABS(AI88),100)&gt;9,MOD(ABS(AI88),100)+2,11),MOD(ABS(AI88),100)),0)+IF(LEN(AJ88)&gt;0,IF(MID(AJ88,1,1)&lt;&gt;"-",IF(MOD(ABS(AJ88),100)&gt;9,MOD(ABS(AJ88),100)+2,11),MOD(ABS(AJ88),100)),0))</f>
        <v>0</v>
      </c>
      <c r="AW88" s="99" t="str">
        <f t="shared" ref="AW88:AW102" si="33">IF(OR(VALUE($AP88)=0,VALUE($AQ88)=0), "0",IF(LEN(AF88)&gt;0,IF(MID(AF88,1,1)&lt;&gt;"-",MOD(AF88,100),IF(MOD(ABS(AF88),100)&gt;9,MOD(ABS(AF88),100)+2,11)),0)+IF(LEN(AG88)&gt;0,IF(MID(AG88,1,1)&lt;&gt;"-",MOD(AG88,100),IF(MOD(ABS(AG88),100)&gt;9,MOD(ABS(AG88),100)+2,11)),0)+IF(LEN(AH88)&gt;0,IF(MID(AH88,1,1)&lt;&gt;"-",MOD(AH88,100),IF(MOD(ABS(AH88),100)&gt;9,MOD(ABS(AH88),100)+2,11)),0)+IF(LEN(AI88)&gt;0,IF(MID(AI88,1,1)&lt;&gt;"-",MOD(AI88,100),IF(MOD(ABS(AI88),100)&gt;9,MOD(ABS(AI88),100)+2,11)),0)+IF(LEN(AJ88)&gt;0,IF(MID(AJ88,1,1)&lt;&gt;"-",MOD(AJ88,100),IF(MOD(ABS(AJ88),100)&gt;9,MOD(ABS(AJ88),100)+2,11)),0))</f>
        <v>0</v>
      </c>
      <c r="AX88" s="145">
        <f t="shared" ref="AX88:AX102" si="34">AV88-AW88</f>
        <v>0</v>
      </c>
    </row>
    <row r="89" spans="1:52">
      <c r="A89" s="244"/>
      <c r="B89" s="267">
        <v>1</v>
      </c>
      <c r="C89" s="67" t="str">
        <f>IF(A89&gt;0,IF(VLOOKUP(A89,seznam!$A$2:$C$301,3)&gt;0,VLOOKUP(A89,seznam!$A$2:$C$301,3),"------"),"------")</f>
        <v>------</v>
      </c>
      <c r="D89" s="268"/>
      <c r="E89" s="247"/>
      <c r="F89" s="248"/>
      <c r="G89" s="249" t="str">
        <f>AK93</f>
        <v>0</v>
      </c>
      <c r="H89" s="250" t="s">
        <v>7</v>
      </c>
      <c r="I89" s="251" t="str">
        <f>AM93</f>
        <v>0</v>
      </c>
      <c r="J89" s="249" t="str">
        <f>AM95</f>
        <v>0</v>
      </c>
      <c r="K89" s="250" t="s">
        <v>7</v>
      </c>
      <c r="L89" s="251" t="str">
        <f>AK95</f>
        <v>0</v>
      </c>
      <c r="M89" s="249" t="str">
        <f>AK98</f>
        <v>0</v>
      </c>
      <c r="N89" s="250" t="s">
        <v>7</v>
      </c>
      <c r="O89" s="251" t="str">
        <f>AM98</f>
        <v>0</v>
      </c>
      <c r="P89" s="249" t="str">
        <f>AM102</f>
        <v>0</v>
      </c>
      <c r="Q89" s="250" t="s">
        <v>7</v>
      </c>
      <c r="R89" s="251" t="str">
        <f>AK102</f>
        <v>0</v>
      </c>
      <c r="S89" s="249" t="str">
        <f>AK88</f>
        <v>0</v>
      </c>
      <c r="T89" s="250" t="s">
        <v>7</v>
      </c>
      <c r="U89" s="252" t="str">
        <f>AM88</f>
        <v>0</v>
      </c>
      <c r="V89" s="253">
        <f>G89+J89+M89</f>
        <v>0</v>
      </c>
      <c r="W89" s="250" t="s">
        <v>7</v>
      </c>
      <c r="X89" s="251">
        <f>I89+L89+O89</f>
        <v>0</v>
      </c>
      <c r="Y89" s="230">
        <f>IF(D89&gt;F89,2,IF(AND(D89&lt;F89,E89=":"),1,0))+IF(G89&gt;I89,2,IF(AND(G89&lt;I89,H89=":"),1,0))+IF(J89&gt;L89,2,IF(AND(J89&lt;L89,K89=":"),1,0))+IF(M89&gt;O89,2,IF(AND(M89&lt;O89,N89=":"),1,0))+IF(P89&gt;R89,2,IF(AND(P89&lt;R89,Q89=":"),1,0))+IF(S89&gt;U89,2,IF(AND(S89&lt;U89,T89=":"),1,0))</f>
        <v>0</v>
      </c>
      <c r="Z89" s="262"/>
      <c r="AA89" s="254"/>
      <c r="AB89" s="75">
        <v>2</v>
      </c>
      <c r="AC89" s="5" t="str">
        <f>C92</f>
        <v>------</v>
      </c>
      <c r="AD89" s="8" t="s">
        <v>10</v>
      </c>
      <c r="AE89" s="76" t="str">
        <f>C98</f>
        <v>------</v>
      </c>
      <c r="AF89" s="77"/>
      <c r="AG89" s="78"/>
      <c r="AH89" s="78"/>
      <c r="AI89" s="78"/>
      <c r="AJ89" s="79"/>
      <c r="AK89" s="73" t="str">
        <f t="shared" si="30"/>
        <v>0</v>
      </c>
      <c r="AL89" s="13" t="s">
        <v>7</v>
      </c>
      <c r="AM89" s="12" t="str">
        <f t="shared" si="31"/>
        <v>0</v>
      </c>
      <c r="AN89" s="115"/>
      <c r="AP89">
        <f>A91</f>
        <v>0</v>
      </c>
      <c r="AQ89">
        <f>A97</f>
        <v>0</v>
      </c>
      <c r="AU89" s="274"/>
      <c r="AV89" s="100" t="str">
        <f t="shared" si="32"/>
        <v>0</v>
      </c>
      <c r="AW89" s="99" t="str">
        <f t="shared" si="33"/>
        <v>0</v>
      </c>
      <c r="AX89" s="145">
        <f t="shared" si="34"/>
        <v>0</v>
      </c>
      <c r="AY89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89" t="str">
        <f>IF($A89&gt;0,IF(VLOOKUP($A89,seznam!$A$2:$C$301,2)&gt;0,VLOOKUP($A89,seznam!$A$2:$C$301,2),"------"),"------")</f>
        <v>------</v>
      </c>
    </row>
    <row r="90" spans="1:52" ht="13.5" thickBot="1">
      <c r="A90" s="195"/>
      <c r="B90" s="201"/>
      <c r="C90" s="74" t="str">
        <f>IF(A89&gt;0,IF(VLOOKUP(A89,seznam!$A$2:$C$301,2)&gt;0,VLOOKUP(A89,seznam!$A$2:$C$301,2),"------"),"------")</f>
        <v>------</v>
      </c>
      <c r="D90" s="269"/>
      <c r="E90" s="208"/>
      <c r="F90" s="209"/>
      <c r="G90" s="203"/>
      <c r="H90" s="199"/>
      <c r="I90" s="201"/>
      <c r="J90" s="203"/>
      <c r="K90" s="199"/>
      <c r="L90" s="201"/>
      <c r="M90" s="203"/>
      <c r="N90" s="199"/>
      <c r="O90" s="201"/>
      <c r="P90" s="203"/>
      <c r="Q90" s="199"/>
      <c r="R90" s="201"/>
      <c r="S90" s="295"/>
      <c r="T90" s="199"/>
      <c r="U90" s="296"/>
      <c r="V90" s="213"/>
      <c r="W90" s="199"/>
      <c r="X90" s="201"/>
      <c r="Y90" s="283"/>
      <c r="Z90" s="263"/>
      <c r="AA90" s="254"/>
      <c r="AB90" s="81">
        <v>3</v>
      </c>
      <c r="AC90" s="6" t="str">
        <f>C94</f>
        <v>------</v>
      </c>
      <c r="AD90" s="10" t="s">
        <v>10</v>
      </c>
      <c r="AE90" s="82" t="str">
        <f>C96</f>
        <v>------</v>
      </c>
      <c r="AF90" s="83"/>
      <c r="AG90" s="84"/>
      <c r="AH90" s="84"/>
      <c r="AI90" s="84"/>
      <c r="AJ90" s="85"/>
      <c r="AK90" s="162" t="str">
        <f t="shared" si="30"/>
        <v>0</v>
      </c>
      <c r="AL90" s="163" t="s">
        <v>7</v>
      </c>
      <c r="AM90" s="164" t="str">
        <f t="shared" si="31"/>
        <v>0</v>
      </c>
      <c r="AN90" s="115"/>
      <c r="AP90" s="161">
        <f>A93</f>
        <v>0</v>
      </c>
      <c r="AQ90" s="161">
        <f>A95</f>
        <v>0</v>
      </c>
      <c r="AU90" s="273"/>
      <c r="AV90" s="100" t="str">
        <f t="shared" si="32"/>
        <v>0</v>
      </c>
      <c r="AW90" s="99" t="str">
        <f t="shared" si="33"/>
        <v>0</v>
      </c>
      <c r="AX90" s="145">
        <f t="shared" si="34"/>
        <v>0</v>
      </c>
    </row>
    <row r="91" spans="1:52">
      <c r="A91" s="195"/>
      <c r="B91" s="266">
        <v>2</v>
      </c>
      <c r="C91" s="67" t="str">
        <f>IF(A91&gt;0,IF(VLOOKUP(A91,seznam!$A$2:$C$301,3)&gt;0,VLOOKUP(A91,seznam!$A$2:$C$301,3),"------"),"------")</f>
        <v>------</v>
      </c>
      <c r="D91" s="212" t="str">
        <f>I89</f>
        <v>0</v>
      </c>
      <c r="E91" s="198" t="s">
        <v>7</v>
      </c>
      <c r="F91" s="200" t="str">
        <f>G89</f>
        <v>0</v>
      </c>
      <c r="G91" s="204"/>
      <c r="H91" s="205"/>
      <c r="I91" s="206"/>
      <c r="J91" s="202" t="str">
        <f>AK99</f>
        <v>0</v>
      </c>
      <c r="K91" s="198" t="s">
        <v>7</v>
      </c>
      <c r="L91" s="200" t="str">
        <f>AM99</f>
        <v>0</v>
      </c>
      <c r="M91" s="202" t="str">
        <f>AM101</f>
        <v>0</v>
      </c>
      <c r="N91" s="198" t="s">
        <v>7</v>
      </c>
      <c r="O91" s="200" t="str">
        <f>AK101</f>
        <v>0</v>
      </c>
      <c r="P91" s="202" t="str">
        <f>AK89</f>
        <v>0</v>
      </c>
      <c r="Q91" s="198" t="s">
        <v>7</v>
      </c>
      <c r="R91" s="200" t="str">
        <f>AM89</f>
        <v>0</v>
      </c>
      <c r="S91" s="202" t="str">
        <f>AK94</f>
        <v>0</v>
      </c>
      <c r="T91" s="198" t="s">
        <v>7</v>
      </c>
      <c r="U91" s="286" t="str">
        <f>AM94</f>
        <v>0</v>
      </c>
      <c r="V91" s="212">
        <f>D91+J91+M91</f>
        <v>0</v>
      </c>
      <c r="W91" s="198" t="s">
        <v>7</v>
      </c>
      <c r="X91" s="200">
        <f>F91+L91+O91</f>
        <v>0</v>
      </c>
      <c r="Y91" s="224">
        <f>IF(D91&gt;F91,2,IF(AND(D91&lt;F91,E91=":"),1,0))+IF(G91&gt;I91,2,IF(AND(G91&lt;I91,H91=":"),1,0))+IF(J91&gt;L91,2,IF(AND(J91&lt;L91,K91=":"),1,0))+IF(M91&gt;O91,2,IF(AND(M91&lt;O91,N91=":"),1,0))+IF(P91&gt;R91,2,IF(AND(P91&lt;R91,Q91=":"),1,0))+IF(S91&gt;U91,2,IF(AND(S91&lt;U91,T91=":"),1,0))</f>
        <v>0</v>
      </c>
      <c r="Z91" s="258"/>
      <c r="AA91" s="254"/>
      <c r="AB91" s="165">
        <v>4</v>
      </c>
      <c r="AC91" s="166" t="str">
        <f>C100</f>
        <v>------</v>
      </c>
      <c r="AD91" s="167" t="s">
        <v>10</v>
      </c>
      <c r="AE91" s="168" t="str">
        <f>C96</f>
        <v>------</v>
      </c>
      <c r="AF91" s="111"/>
      <c r="AG91" s="112"/>
      <c r="AH91" s="112"/>
      <c r="AI91" s="112"/>
      <c r="AJ91" s="113"/>
      <c r="AK91" s="73" t="str">
        <f t="shared" si="30"/>
        <v>0</v>
      </c>
      <c r="AL91" s="11" t="s">
        <v>7</v>
      </c>
      <c r="AM91" s="12" t="str">
        <f t="shared" si="31"/>
        <v>0</v>
      </c>
      <c r="AN91" s="115"/>
      <c r="AP91">
        <f>A99</f>
        <v>0</v>
      </c>
      <c r="AQ91">
        <f>A95</f>
        <v>0</v>
      </c>
      <c r="AU91" s="274"/>
      <c r="AV91" s="100" t="str">
        <f t="shared" si="32"/>
        <v>0</v>
      </c>
      <c r="AW91" s="99" t="str">
        <f t="shared" si="33"/>
        <v>0</v>
      </c>
      <c r="AX91" s="145">
        <f t="shared" si="34"/>
        <v>0</v>
      </c>
      <c r="AY91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1" t="str">
        <f>IF($A91&gt;0,IF(VLOOKUP($A91,seznam!$A$2:$C$301,2)&gt;0,VLOOKUP($A91,seznam!$A$2:$C$301,2),"------"),"------")</f>
        <v>------</v>
      </c>
    </row>
    <row r="92" spans="1:52" ht="13.5" thickBot="1">
      <c r="A92" s="195"/>
      <c r="B92" s="201"/>
      <c r="C92" s="74" t="str">
        <f>IF(A91&gt;0,IF(VLOOKUP(A91,seznam!$A$2:$C$301,2)&gt;0,VLOOKUP(A91,seznam!$A$2:$C$301,2),"------"),"------")</f>
        <v>------</v>
      </c>
      <c r="D92" s="213"/>
      <c r="E92" s="199"/>
      <c r="F92" s="201"/>
      <c r="G92" s="207"/>
      <c r="H92" s="208"/>
      <c r="I92" s="209"/>
      <c r="J92" s="203"/>
      <c r="K92" s="199"/>
      <c r="L92" s="201"/>
      <c r="M92" s="203"/>
      <c r="N92" s="199"/>
      <c r="O92" s="201"/>
      <c r="P92" s="203"/>
      <c r="Q92" s="199"/>
      <c r="R92" s="201"/>
      <c r="S92" s="203"/>
      <c r="T92" s="199"/>
      <c r="U92" s="201"/>
      <c r="V92" s="232"/>
      <c r="W92" s="233"/>
      <c r="X92" s="234"/>
      <c r="Y92" s="283"/>
      <c r="Z92" s="263"/>
      <c r="AA92" s="254"/>
      <c r="AB92" s="75">
        <v>5</v>
      </c>
      <c r="AC92" s="5" t="str">
        <f>C98</f>
        <v>------</v>
      </c>
      <c r="AD92" s="8" t="s">
        <v>10</v>
      </c>
      <c r="AE92" s="76" t="str">
        <f>C94</f>
        <v>------</v>
      </c>
      <c r="AF92" s="77"/>
      <c r="AG92" s="78"/>
      <c r="AH92" s="78"/>
      <c r="AI92" s="78"/>
      <c r="AJ92" s="79"/>
      <c r="AK92" s="169" t="str">
        <f t="shared" si="30"/>
        <v>0</v>
      </c>
      <c r="AL92" s="170" t="s">
        <v>7</v>
      </c>
      <c r="AM92" s="171" t="str">
        <f t="shared" si="31"/>
        <v>0</v>
      </c>
      <c r="AN92" s="115"/>
      <c r="AP92">
        <f>A97</f>
        <v>0</v>
      </c>
      <c r="AQ92">
        <f>A93</f>
        <v>0</v>
      </c>
      <c r="AU92" s="273"/>
      <c r="AV92" s="100" t="str">
        <f t="shared" si="32"/>
        <v>0</v>
      </c>
      <c r="AW92" s="99" t="str">
        <f t="shared" si="33"/>
        <v>0</v>
      </c>
      <c r="AX92" s="145">
        <f t="shared" si="34"/>
        <v>0</v>
      </c>
    </row>
    <row r="93" spans="1:52" ht="13.5" thickBot="1">
      <c r="A93" s="195"/>
      <c r="B93" s="266">
        <v>3</v>
      </c>
      <c r="C93" s="67" t="str">
        <f>IF(A93&gt;0,IF(VLOOKUP(A93,seznam!$A$2:$C$301,3)&gt;0,VLOOKUP(A93,seznam!$A$2:$C$301,3),"------"),"------")</f>
        <v>------</v>
      </c>
      <c r="D93" s="212" t="str">
        <f>L89</f>
        <v>0</v>
      </c>
      <c r="E93" s="198" t="s">
        <v>7</v>
      </c>
      <c r="F93" s="200" t="str">
        <f>J89</f>
        <v>0</v>
      </c>
      <c r="G93" s="202" t="str">
        <f>L91</f>
        <v>0</v>
      </c>
      <c r="H93" s="198" t="s">
        <v>7</v>
      </c>
      <c r="I93" s="200" t="str">
        <f>J91</f>
        <v>0</v>
      </c>
      <c r="J93" s="204"/>
      <c r="K93" s="205"/>
      <c r="L93" s="206"/>
      <c r="M93" s="202" t="str">
        <f>AK90</f>
        <v>0</v>
      </c>
      <c r="N93" s="198" t="s">
        <v>7</v>
      </c>
      <c r="O93" s="200" t="str">
        <f>AM90</f>
        <v>0</v>
      </c>
      <c r="P93" s="202" t="str">
        <f>AM92</f>
        <v>0</v>
      </c>
      <c r="Q93" s="198" t="s">
        <v>7</v>
      </c>
      <c r="R93" s="200" t="str">
        <f>AK92</f>
        <v>0</v>
      </c>
      <c r="S93" s="202" t="str">
        <f>AK100</f>
        <v>0</v>
      </c>
      <c r="T93" s="198" t="s">
        <v>7</v>
      </c>
      <c r="U93" s="200" t="str">
        <f>AM100</f>
        <v>0</v>
      </c>
      <c r="V93" s="212">
        <f>D93+G93+M93</f>
        <v>0</v>
      </c>
      <c r="W93" s="198" t="s">
        <v>7</v>
      </c>
      <c r="X93" s="200">
        <f>F93+I93+O93</f>
        <v>0</v>
      </c>
      <c r="Y93" s="224">
        <f>IF(D93&gt;F93,2,IF(AND(D93&lt;F93,E93=":"),1,0))+IF(G93&gt;I93,2,IF(AND(G93&lt;I93,H93=":"),1,0))+IF(J93&gt;L93,2,IF(AND(J93&lt;L93,K93=":"),1,0))+IF(M93&gt;O93,2,IF(AND(M93&lt;O93,N93=":"),1,0))+IF(P93&gt;R93,2,IF(AND(P93&lt;R93,Q93=":"),1,0))+IF(S93&gt;U93,2,IF(AND(S93&lt;U93,T93=":"),1,0))</f>
        <v>0</v>
      </c>
      <c r="Z93" s="258"/>
      <c r="AA93" s="254"/>
      <c r="AB93" s="81">
        <v>6</v>
      </c>
      <c r="AC93" s="6" t="str">
        <f>C90</f>
        <v>------</v>
      </c>
      <c r="AD93" s="10" t="s">
        <v>10</v>
      </c>
      <c r="AE93" s="82" t="str">
        <f>C92</f>
        <v>------</v>
      </c>
      <c r="AF93" s="83"/>
      <c r="AG93" s="84"/>
      <c r="AH93" s="84"/>
      <c r="AI93" s="84"/>
      <c r="AJ93" s="85"/>
      <c r="AK93" s="162" t="str">
        <f t="shared" si="30"/>
        <v>0</v>
      </c>
      <c r="AL93" s="163" t="s">
        <v>7</v>
      </c>
      <c r="AM93" s="164" t="str">
        <f t="shared" si="31"/>
        <v>0</v>
      </c>
      <c r="AN93" s="115"/>
      <c r="AP93" s="161">
        <f>A89</f>
        <v>0</v>
      </c>
      <c r="AQ93" s="161">
        <f>A91</f>
        <v>0</v>
      </c>
      <c r="AU93" s="274"/>
      <c r="AV93" s="100" t="str">
        <f t="shared" si="32"/>
        <v>0</v>
      </c>
      <c r="AW93" s="99" t="str">
        <f t="shared" si="33"/>
        <v>0</v>
      </c>
      <c r="AX93" s="145">
        <f t="shared" si="34"/>
        <v>0</v>
      </c>
      <c r="AY93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3" t="str">
        <f>IF($A93&gt;0,IF(VLOOKUP($A93,seznam!$A$2:$C$301,2)&gt;0,VLOOKUP($A93,seznam!$A$2:$C$301,2),"------"),"------")</f>
        <v>------</v>
      </c>
    </row>
    <row r="94" spans="1:52" ht="13.5" thickBot="1">
      <c r="A94" s="195"/>
      <c r="B94" s="201"/>
      <c r="C94" s="74" t="str">
        <f>IF(A93&gt;0,IF(VLOOKUP(A93,seznam!$A$2:$C$301,2)&gt;0,VLOOKUP(A93,seznam!$A$2:$C$301,2),"------"),"------")</f>
        <v>------</v>
      </c>
      <c r="D94" s="213"/>
      <c r="E94" s="199"/>
      <c r="F94" s="201"/>
      <c r="G94" s="203"/>
      <c r="H94" s="199"/>
      <c r="I94" s="201"/>
      <c r="J94" s="207"/>
      <c r="K94" s="208"/>
      <c r="L94" s="209"/>
      <c r="M94" s="295"/>
      <c r="N94" s="199"/>
      <c r="O94" s="234"/>
      <c r="P94" s="203"/>
      <c r="Q94" s="199"/>
      <c r="R94" s="201"/>
      <c r="S94" s="203"/>
      <c r="T94" s="199"/>
      <c r="U94" s="201"/>
      <c r="V94" s="213"/>
      <c r="W94" s="199"/>
      <c r="X94" s="201"/>
      <c r="Y94" s="283"/>
      <c r="Z94" s="263"/>
      <c r="AA94" s="254"/>
      <c r="AB94" s="165">
        <v>7</v>
      </c>
      <c r="AC94" s="166" t="str">
        <f>C92</f>
        <v>------</v>
      </c>
      <c r="AD94" s="167" t="s">
        <v>10</v>
      </c>
      <c r="AE94" s="168" t="str">
        <f>C100</f>
        <v>------</v>
      </c>
      <c r="AF94" s="111"/>
      <c r="AG94" s="112"/>
      <c r="AH94" s="112"/>
      <c r="AI94" s="112"/>
      <c r="AJ94" s="113"/>
      <c r="AK94" s="73" t="str">
        <f t="shared" si="30"/>
        <v>0</v>
      </c>
      <c r="AL94" s="11" t="s">
        <v>7</v>
      </c>
      <c r="AM94" s="12" t="str">
        <f t="shared" si="31"/>
        <v>0</v>
      </c>
      <c r="AN94" s="115"/>
      <c r="AP94">
        <f>A91</f>
        <v>0</v>
      </c>
      <c r="AQ94">
        <f>A99</f>
        <v>0</v>
      </c>
      <c r="AU94" s="273"/>
      <c r="AV94" s="100" t="str">
        <f t="shared" si="32"/>
        <v>0</v>
      </c>
      <c r="AW94" s="99" t="str">
        <f t="shared" si="33"/>
        <v>0</v>
      </c>
      <c r="AX94" s="145">
        <f t="shared" si="34"/>
        <v>0</v>
      </c>
    </row>
    <row r="95" spans="1:52">
      <c r="A95" s="195"/>
      <c r="B95" s="266">
        <v>4</v>
      </c>
      <c r="C95" s="67" t="str">
        <f>IF(A95&gt;0,IF(VLOOKUP(A95,seznam!$A$2:$C$301,3)&gt;0,VLOOKUP(A95,seznam!$A$2:$C$301,3),"------"),"------")</f>
        <v>------</v>
      </c>
      <c r="D95" s="282" t="str">
        <f>O89</f>
        <v>0</v>
      </c>
      <c r="E95" s="198" t="s">
        <v>7</v>
      </c>
      <c r="F95" s="200" t="str">
        <f>M89</f>
        <v>0</v>
      </c>
      <c r="G95" s="202" t="str">
        <f>O91</f>
        <v>0</v>
      </c>
      <c r="H95" s="198" t="s">
        <v>7</v>
      </c>
      <c r="I95" s="200" t="str">
        <f>M91</f>
        <v>0</v>
      </c>
      <c r="J95" s="202" t="str">
        <f>O93</f>
        <v>0</v>
      </c>
      <c r="K95" s="198" t="s">
        <v>7</v>
      </c>
      <c r="L95" s="200" t="str">
        <f>M93</f>
        <v>0</v>
      </c>
      <c r="M95" s="204"/>
      <c r="N95" s="205"/>
      <c r="O95" s="206"/>
      <c r="P95" s="202" t="str">
        <f>AK96</f>
        <v>0</v>
      </c>
      <c r="Q95" s="198" t="s">
        <v>7</v>
      </c>
      <c r="R95" s="200" t="str">
        <f>AM96</f>
        <v>0</v>
      </c>
      <c r="S95" s="202" t="str">
        <f>AM91</f>
        <v>0</v>
      </c>
      <c r="T95" s="198" t="s">
        <v>7</v>
      </c>
      <c r="U95" s="200" t="str">
        <f>AK91</f>
        <v>0</v>
      </c>
      <c r="V95" s="212">
        <f>D95+G95+J95</f>
        <v>0</v>
      </c>
      <c r="W95" s="198" t="s">
        <v>7</v>
      </c>
      <c r="X95" s="200">
        <f>F95+I95+L95</f>
        <v>0</v>
      </c>
      <c r="Y95" s="224">
        <f>IF(D95&gt;F95,2,IF(AND(D95&lt;F95,E95=":"),1,0))+IF(G95&gt;I95,2,IF(AND(G95&lt;I95,H95=":"),1,0))+IF(J95&gt;L95,2,IF(AND(J95&lt;L95,K95=":"),1,0))+IF(M95&gt;O95,2,IF(AND(M95&lt;O95,N95=":"),1,0))+IF(P95&gt;R95,2,IF(AND(P95&lt;R95,Q95=":"),1,0))+IF(S95&gt;U95,2,IF(AND(S95&lt;U95,T95=":"),1,0))</f>
        <v>0</v>
      </c>
      <c r="Z95" s="261"/>
      <c r="AA95" s="255"/>
      <c r="AB95" s="75">
        <v>8</v>
      </c>
      <c r="AC95" s="5" t="str">
        <f>C94</f>
        <v>------</v>
      </c>
      <c r="AD95" s="8" t="s">
        <v>10</v>
      </c>
      <c r="AE95" s="76" t="str">
        <f>C90</f>
        <v>------</v>
      </c>
      <c r="AF95" s="77"/>
      <c r="AG95" s="78"/>
      <c r="AH95" s="78"/>
      <c r="AI95" s="78"/>
      <c r="AJ95" s="79"/>
      <c r="AK95" s="169" t="str">
        <f t="shared" si="30"/>
        <v>0</v>
      </c>
      <c r="AL95" s="170" t="s">
        <v>7</v>
      </c>
      <c r="AM95" s="171" t="str">
        <f t="shared" si="31"/>
        <v>0</v>
      </c>
      <c r="AN95" s="115"/>
      <c r="AP95">
        <f>A93</f>
        <v>0</v>
      </c>
      <c r="AQ95">
        <f>A89</f>
        <v>0</v>
      </c>
      <c r="AU95" s="274"/>
      <c r="AV95" s="100" t="str">
        <f t="shared" si="32"/>
        <v>0</v>
      </c>
      <c r="AW95" s="99" t="str">
        <f t="shared" si="33"/>
        <v>0</v>
      </c>
      <c r="AX95" s="145">
        <f t="shared" si="34"/>
        <v>0</v>
      </c>
      <c r="AY95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5" t="str">
        <f>IF($A95&gt;0,IF(VLOOKUP($A95,seznam!$A$2:$C$301,2)&gt;0,VLOOKUP($A95,seznam!$A$2:$C$301,2),"------"),"------")</f>
        <v>------</v>
      </c>
    </row>
    <row r="96" spans="1:52" ht="13.5" thickBot="1">
      <c r="A96" s="195"/>
      <c r="B96" s="201"/>
      <c r="C96" s="172" t="str">
        <f>IF(A95&gt;0,IF(VLOOKUP(A95,seznam!$A$2:$C$301,2)&gt;0,VLOOKUP(A95,seznam!$A$2:$C$301,2),"------"),"------")</f>
        <v>------</v>
      </c>
      <c r="D96" s="213"/>
      <c r="E96" s="199"/>
      <c r="F96" s="201"/>
      <c r="G96" s="203"/>
      <c r="H96" s="199"/>
      <c r="I96" s="201"/>
      <c r="J96" s="203"/>
      <c r="K96" s="199"/>
      <c r="L96" s="201"/>
      <c r="M96" s="207"/>
      <c r="N96" s="208"/>
      <c r="O96" s="209"/>
      <c r="P96" s="203"/>
      <c r="Q96" s="199"/>
      <c r="R96" s="201"/>
      <c r="S96" s="203"/>
      <c r="T96" s="199"/>
      <c r="U96" s="201"/>
      <c r="V96" s="213"/>
      <c r="W96" s="199"/>
      <c r="X96" s="201"/>
      <c r="Y96" s="283"/>
      <c r="Z96" s="284"/>
      <c r="AA96" s="255"/>
      <c r="AB96" s="81">
        <v>9</v>
      </c>
      <c r="AC96" s="6" t="str">
        <f>C96</f>
        <v>------</v>
      </c>
      <c r="AD96" s="10" t="s">
        <v>10</v>
      </c>
      <c r="AE96" s="82" t="str">
        <f>C98</f>
        <v>------</v>
      </c>
      <c r="AF96" s="83"/>
      <c r="AG96" s="84"/>
      <c r="AH96" s="84"/>
      <c r="AI96" s="84"/>
      <c r="AJ96" s="85"/>
      <c r="AK96" s="162" t="str">
        <f t="shared" si="30"/>
        <v>0</v>
      </c>
      <c r="AL96" s="163" t="s">
        <v>7</v>
      </c>
      <c r="AM96" s="164" t="str">
        <f t="shared" si="31"/>
        <v>0</v>
      </c>
      <c r="AN96" s="115"/>
      <c r="AP96" s="161">
        <f>A95</f>
        <v>0</v>
      </c>
      <c r="AQ96" s="161">
        <f>A97</f>
        <v>0</v>
      </c>
      <c r="AU96" s="273"/>
      <c r="AV96" s="100" t="str">
        <f t="shared" si="32"/>
        <v>0</v>
      </c>
      <c r="AW96" s="99" t="str">
        <f t="shared" si="33"/>
        <v>0</v>
      </c>
      <c r="AX96" s="145">
        <f t="shared" si="34"/>
        <v>0</v>
      </c>
    </row>
    <row r="97" spans="1:52">
      <c r="A97" s="195"/>
      <c r="B97" s="266">
        <v>5</v>
      </c>
      <c r="C97" s="67" t="str">
        <f>IF(A97&gt;0,IF(VLOOKUP(A97,seznam!$A$2:$C$301,3)&gt;0,VLOOKUP(A97,seznam!$A$2:$C$301,3),"------"),"------")</f>
        <v>------</v>
      </c>
      <c r="D97" s="212" t="str">
        <f>R89</f>
        <v>0</v>
      </c>
      <c r="E97" s="287" t="s">
        <v>7</v>
      </c>
      <c r="F97" s="286" t="str">
        <f>P89</f>
        <v>0</v>
      </c>
      <c r="G97" s="288" t="str">
        <f>R91</f>
        <v>0</v>
      </c>
      <c r="H97" s="287" t="s">
        <v>7</v>
      </c>
      <c r="I97" s="286" t="str">
        <f>P91</f>
        <v>0</v>
      </c>
      <c r="J97" s="288" t="str">
        <f>R93</f>
        <v>0</v>
      </c>
      <c r="K97" s="287" t="s">
        <v>7</v>
      </c>
      <c r="L97" s="286" t="str">
        <f>P93</f>
        <v>0</v>
      </c>
      <c r="M97" s="288" t="str">
        <f>R95</f>
        <v>0</v>
      </c>
      <c r="N97" s="287" t="s">
        <v>7</v>
      </c>
      <c r="O97" s="286" t="str">
        <f>P95</f>
        <v>0</v>
      </c>
      <c r="P97" s="276"/>
      <c r="Q97" s="277"/>
      <c r="R97" s="291"/>
      <c r="S97" s="288" t="str">
        <f>AM97</f>
        <v>0</v>
      </c>
      <c r="T97" s="287" t="s">
        <v>7</v>
      </c>
      <c r="U97" s="200" t="str">
        <f>AK97</f>
        <v>0</v>
      </c>
      <c r="V97" s="212">
        <f>D97+G97+J97</f>
        <v>0</v>
      </c>
      <c r="W97" s="198" t="s">
        <v>7</v>
      </c>
      <c r="X97" s="200">
        <f>F97+I97+L97</f>
        <v>0</v>
      </c>
      <c r="Y97" s="224">
        <f>IF(D97&gt;F97,2,IF(AND(D97&lt;F97,E97=":"),1,0))+IF(G97&gt;I97,2,IF(AND(G97&lt;I97,H97=":"),1,0))+IF(J97&gt;L97,2,IF(AND(J97&lt;L97,K97=":"),1,0))+IF(M97&gt;O97,2,IF(AND(M97&lt;O97,N97=":"),1,0))+IF(P97&gt;R97,2,IF(AND(P97&lt;R97,Q97=":"),1,0))+IF(S97&gt;U97,2,IF(AND(S97&lt;U97,T97=":"),1,0))</f>
        <v>0</v>
      </c>
      <c r="Z97" s="261"/>
      <c r="AA97" s="89"/>
      <c r="AB97" s="165">
        <v>10</v>
      </c>
      <c r="AC97" s="166" t="str">
        <f>C100</f>
        <v>------</v>
      </c>
      <c r="AD97" s="167" t="s">
        <v>10</v>
      </c>
      <c r="AE97" s="168" t="str">
        <f>C98</f>
        <v>------</v>
      </c>
      <c r="AF97" s="111"/>
      <c r="AG97" s="112"/>
      <c r="AH97" s="112"/>
      <c r="AI97" s="112"/>
      <c r="AJ97" s="113"/>
      <c r="AK97" s="73" t="str">
        <f t="shared" si="30"/>
        <v>0</v>
      </c>
      <c r="AL97" s="11" t="s">
        <v>7</v>
      </c>
      <c r="AM97" s="12" t="str">
        <f t="shared" si="31"/>
        <v>0</v>
      </c>
      <c r="AN97" s="115"/>
      <c r="AP97">
        <f>A99</f>
        <v>0</v>
      </c>
      <c r="AQ97">
        <f>A97</f>
        <v>0</v>
      </c>
      <c r="AU97" s="274"/>
      <c r="AV97" s="100" t="str">
        <f t="shared" si="32"/>
        <v>0</v>
      </c>
      <c r="AW97" s="99" t="str">
        <f t="shared" si="33"/>
        <v>0</v>
      </c>
      <c r="AX97" s="145">
        <f t="shared" si="34"/>
        <v>0</v>
      </c>
      <c r="AY97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7" t="str">
        <f>IF($A97&gt;0,IF(VLOOKUP($A97,seznam!$A$2:$C$301,2)&gt;0,VLOOKUP($A97,seznam!$A$2:$C$301,2),"------"),"------")</f>
        <v>------</v>
      </c>
    </row>
    <row r="98" spans="1:52" ht="13.5" thickBot="1">
      <c r="A98" s="195"/>
      <c r="B98" s="201"/>
      <c r="C98" s="74" t="str">
        <f>IF(A97&gt;0,IF(VLOOKUP(A97,seznam!$A$2:$C$301,2)&gt;0,VLOOKUP(A97,seznam!$A$2:$C$301,2),"------"),"------")</f>
        <v>------</v>
      </c>
      <c r="D98" s="213"/>
      <c r="E98" s="199"/>
      <c r="F98" s="201"/>
      <c r="G98" s="203"/>
      <c r="H98" s="199"/>
      <c r="I98" s="201"/>
      <c r="J98" s="203"/>
      <c r="K98" s="199"/>
      <c r="L98" s="201"/>
      <c r="M98" s="203"/>
      <c r="N98" s="199"/>
      <c r="O98" s="201"/>
      <c r="P98" s="292"/>
      <c r="Q98" s="293"/>
      <c r="R98" s="294"/>
      <c r="S98" s="203"/>
      <c r="T98" s="199"/>
      <c r="U98" s="201"/>
      <c r="V98" s="213"/>
      <c r="W98" s="199"/>
      <c r="X98" s="201"/>
      <c r="Y98" s="283"/>
      <c r="Z98" s="284"/>
      <c r="AB98" s="75">
        <v>11</v>
      </c>
      <c r="AC98" s="5" t="str">
        <f>C90</f>
        <v>------</v>
      </c>
      <c r="AD98" s="8" t="s">
        <v>10</v>
      </c>
      <c r="AE98" s="76" t="str">
        <f>C96</f>
        <v>------</v>
      </c>
      <c r="AF98" s="77"/>
      <c r="AG98" s="78"/>
      <c r="AH98" s="78"/>
      <c r="AI98" s="78"/>
      <c r="AJ98" s="79"/>
      <c r="AK98" s="169" t="str">
        <f t="shared" si="30"/>
        <v>0</v>
      </c>
      <c r="AL98" s="170" t="s">
        <v>7</v>
      </c>
      <c r="AM98" s="171" t="str">
        <f t="shared" si="31"/>
        <v>0</v>
      </c>
      <c r="AN98" s="115"/>
      <c r="AP98">
        <f>A89</f>
        <v>0</v>
      </c>
      <c r="AQ98">
        <f>A95</f>
        <v>0</v>
      </c>
      <c r="AU98" s="273"/>
      <c r="AV98" s="100" t="str">
        <f t="shared" si="32"/>
        <v>0</v>
      </c>
      <c r="AW98" s="99" t="str">
        <f t="shared" si="33"/>
        <v>0</v>
      </c>
      <c r="AX98" s="145">
        <f t="shared" si="34"/>
        <v>0</v>
      </c>
    </row>
    <row r="99" spans="1:52" ht="13.5" thickBot="1">
      <c r="A99" s="289"/>
      <c r="B99" s="290">
        <v>6</v>
      </c>
      <c r="C99" s="67" t="str">
        <f>IF(A99&gt;0,IF(VLOOKUP(A99,seznam!$A$2:$C$301,3)&gt;0,VLOOKUP(A99,seznam!$A$2:$C$301,3),"------"),"------")</f>
        <v>------</v>
      </c>
      <c r="D99" s="212" t="str">
        <f>U89</f>
        <v>0</v>
      </c>
      <c r="E99" s="198" t="s">
        <v>7</v>
      </c>
      <c r="F99" s="200" t="str">
        <f>S89</f>
        <v>0</v>
      </c>
      <c r="G99" s="202" t="str">
        <f>U91</f>
        <v>0</v>
      </c>
      <c r="H99" s="198" t="s">
        <v>7</v>
      </c>
      <c r="I99" s="200" t="str">
        <f>S91</f>
        <v>0</v>
      </c>
      <c r="J99" s="202" t="str">
        <f>U93</f>
        <v>0</v>
      </c>
      <c r="K99" s="198" t="s">
        <v>7</v>
      </c>
      <c r="L99" s="200" t="str">
        <f>S93</f>
        <v>0</v>
      </c>
      <c r="M99" s="202" t="str">
        <f>U95</f>
        <v>0</v>
      </c>
      <c r="N99" s="198" t="s">
        <v>7</v>
      </c>
      <c r="O99" s="200" t="str">
        <f>S95</f>
        <v>0</v>
      </c>
      <c r="P99" s="202" t="str">
        <f>U97</f>
        <v>0</v>
      </c>
      <c r="Q99" s="198" t="s">
        <v>7</v>
      </c>
      <c r="R99" s="200" t="str">
        <f>S97</f>
        <v>0</v>
      </c>
      <c r="S99" s="276"/>
      <c r="T99" s="277"/>
      <c r="U99" s="278"/>
      <c r="V99" s="282">
        <f>D99+G99+J99</f>
        <v>0</v>
      </c>
      <c r="W99" s="287" t="s">
        <v>7</v>
      </c>
      <c r="X99" s="286">
        <f>F99+I99+L99</f>
        <v>0</v>
      </c>
      <c r="Y99" s="224">
        <f>IF(D99&gt;F99,2,IF(AND(D99&lt;F99,E99=":"),1,0))+IF(G99&gt;I99,2,IF(AND(G99&lt;I99,H99=":"),1,0))+IF(J99&gt;L99,2,IF(AND(J99&lt;L99,K99=":"),1,0))+IF(M99&gt;O99,2,IF(AND(M99&lt;O99,N99=":"),1,0))+IF(P99&gt;R99,2,IF(AND(P99&lt;R99,Q99=":"),1,0))+IF(S99&gt;U99,2,IF(AND(S99&lt;U99,T99=":"),1,0))</f>
        <v>0</v>
      </c>
      <c r="Z99" s="258"/>
      <c r="AB99" s="81">
        <v>12</v>
      </c>
      <c r="AC99" s="6" t="str">
        <f>C92</f>
        <v>------</v>
      </c>
      <c r="AD99" s="10" t="s">
        <v>10</v>
      </c>
      <c r="AE99" s="82" t="str">
        <f>C94</f>
        <v>------</v>
      </c>
      <c r="AF99" s="83"/>
      <c r="AG99" s="84"/>
      <c r="AH99" s="84"/>
      <c r="AI99" s="84"/>
      <c r="AJ99" s="85"/>
      <c r="AK99" s="162" t="str">
        <f t="shared" si="30"/>
        <v>0</v>
      </c>
      <c r="AL99" s="163" t="s">
        <v>7</v>
      </c>
      <c r="AM99" s="164" t="str">
        <f t="shared" si="31"/>
        <v>0</v>
      </c>
      <c r="AN99" s="115"/>
      <c r="AP99" s="161">
        <f>A91</f>
        <v>0</v>
      </c>
      <c r="AQ99" s="161">
        <f>A93</f>
        <v>0</v>
      </c>
      <c r="AU99" s="274"/>
      <c r="AV99" s="100" t="str">
        <f t="shared" si="32"/>
        <v>0</v>
      </c>
      <c r="AW99" s="99" t="str">
        <f t="shared" si="33"/>
        <v>0</v>
      </c>
      <c r="AX99" s="145">
        <f t="shared" si="34"/>
        <v>0</v>
      </c>
      <c r="AY99" s="126">
        <f ca="1">IF($AP88=INDIRECT(ADDRESS(ROW(),1)),$AX88,0)+
IF($AP89=INDIRECT(ADDRESS(ROW(),1)),$AX89,0)+
IF($AP90=INDIRECT(ADDRESS(ROW(),1)),$AX90,0)+
IF($AP91=INDIRECT(ADDRESS(ROW(),1)),$AX91,0)+
IF($AP92=INDIRECT(ADDRESS(ROW(),1)),$AX92,0)+
IF($AP93=INDIRECT(ADDRESS(ROW(),1)),$AX93,0)+
IF($AP94=INDIRECT(ADDRESS(ROW(),1)),$AX94,0)+
IF($AP95=INDIRECT(ADDRESS(ROW(),1)),$AX95,0)+
IF($AP96=INDIRECT(ADDRESS(ROW(),1)),$AX96,0)+
IF($AP97=INDIRECT(ADDRESS(ROW(),1)),$AX97,0)+
IF($AP98=INDIRECT(ADDRESS(ROW(),1)),$AX98,0)+
IF($AP99=INDIRECT(ADDRESS(ROW(),1)),$AX99,0)+
IF($AP100=INDIRECT(ADDRESS(ROW(),1)),$AX100,0)+
IF($AP101=INDIRECT(ADDRESS(ROW(),1)),$AX101,0)+
IF($AP102=INDIRECT(ADDRESS(ROW(),1)),$AX102,0)+
IF($AQ88=INDIRECT(ADDRESS(ROW(),1)),-$AX88,0)+
IF($AQ89=INDIRECT(ADDRESS(ROW(),1)),-$AX89,0)+
IF($AQ90=INDIRECT(ADDRESS(ROW(),1)),-$AX90,0)+
IF($AQ91=INDIRECT(ADDRESS(ROW(),1)),-$AX91,0)+
IF($AQ92=INDIRECT(ADDRESS(ROW(),1)),-$AX92,0)+
IF($AQ93=INDIRECT(ADDRESS(ROW(),1)),-$AX93,0)+
IF($AQ94=INDIRECT(ADDRESS(ROW(),1)),-$AX94,0)+
IF($AQ95=INDIRECT(ADDRESS(ROW(),1)),-$AX95,0)+
IF($AQ96=INDIRECT(ADDRESS(ROW(),1)),-$AX96,0)+
IF($AQ97=INDIRECT(ADDRESS(ROW(),1)),-$AX97,0)+
IF($AQ98=INDIRECT(ADDRESS(ROW(),1)),-$AX98,0)+
IF($AQ99=INDIRECT(ADDRESS(ROW(),1)),-$AX99,0)+
IF($AQ100=INDIRECT(ADDRESS(ROW(),1)),-$AX100,0)+
IF($AQ101=INDIRECT(ADDRESS(ROW(),1)),-$AX101,0)+
IF($AQ102=INDIRECT(ADDRESS(ROW(),1)),-$AX102,0)</f>
        <v>0</v>
      </c>
      <c r="AZ99" t="str">
        <f>IF($A99&gt;0,IF(VLOOKUP($A99,seznam!$A$2:$C$301,2)&gt;0,VLOOKUP($A99,seznam!$A$2:$C$301,2),"------"),"------")</f>
        <v>------</v>
      </c>
    </row>
    <row r="100" spans="1:52" ht="13.5" thickBot="1">
      <c r="A100" s="214"/>
      <c r="B100" s="217"/>
      <c r="C100" s="88" t="str">
        <f>IF(A99&gt;0,IF(VLOOKUP(A99,seznam!$A$2:$C$301,2)&gt;0,VLOOKUP(A99,seznam!$A$2:$C$301,2),"------"),"------")</f>
        <v>------</v>
      </c>
      <c r="D100" s="223"/>
      <c r="E100" s="216"/>
      <c r="F100" s="217"/>
      <c r="G100" s="218"/>
      <c r="H100" s="216"/>
      <c r="I100" s="217"/>
      <c r="J100" s="218"/>
      <c r="K100" s="216"/>
      <c r="L100" s="217"/>
      <c r="M100" s="218"/>
      <c r="N100" s="216"/>
      <c r="O100" s="217"/>
      <c r="P100" s="218"/>
      <c r="Q100" s="216"/>
      <c r="R100" s="217"/>
      <c r="S100" s="279"/>
      <c r="T100" s="280"/>
      <c r="U100" s="281"/>
      <c r="V100" s="223"/>
      <c r="W100" s="216"/>
      <c r="X100" s="217"/>
      <c r="Y100" s="285"/>
      <c r="Z100" s="270"/>
      <c r="AB100" s="165">
        <v>13</v>
      </c>
      <c r="AC100" s="166" t="str">
        <f>C94</f>
        <v>------</v>
      </c>
      <c r="AD100" s="167" t="s">
        <v>10</v>
      </c>
      <c r="AE100" s="168" t="str">
        <f>C100</f>
        <v>------</v>
      </c>
      <c r="AF100" s="111"/>
      <c r="AG100" s="112"/>
      <c r="AH100" s="112"/>
      <c r="AI100" s="112"/>
      <c r="AJ100" s="113"/>
      <c r="AK100" s="73" t="str">
        <f t="shared" si="30"/>
        <v>0</v>
      </c>
      <c r="AL100" s="11" t="s">
        <v>7</v>
      </c>
      <c r="AM100" s="12" t="str">
        <f t="shared" si="31"/>
        <v>0</v>
      </c>
      <c r="AN100" s="115"/>
      <c r="AP100">
        <f>A93</f>
        <v>0</v>
      </c>
      <c r="AQ100">
        <f>A99</f>
        <v>0</v>
      </c>
      <c r="AV100" s="100" t="str">
        <f t="shared" si="32"/>
        <v>0</v>
      </c>
      <c r="AW100" s="99" t="str">
        <f t="shared" si="33"/>
        <v>0</v>
      </c>
      <c r="AX100" s="145">
        <f t="shared" si="34"/>
        <v>0</v>
      </c>
    </row>
    <row r="101" spans="1:52">
      <c r="B101"/>
      <c r="C101" s="173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 s="45"/>
      <c r="T101" s="45"/>
      <c r="U101" s="45"/>
      <c r="V101"/>
      <c r="W101"/>
      <c r="X101"/>
      <c r="Y101"/>
      <c r="Z101" s="174"/>
      <c r="AB101" s="75">
        <v>14</v>
      </c>
      <c r="AC101" s="5" t="str">
        <f>C96</f>
        <v>------</v>
      </c>
      <c r="AD101" s="8" t="s">
        <v>10</v>
      </c>
      <c r="AE101" s="76" t="str">
        <f>C92</f>
        <v>------</v>
      </c>
      <c r="AF101" s="77"/>
      <c r="AG101" s="78"/>
      <c r="AH101" s="78"/>
      <c r="AI101" s="78"/>
      <c r="AJ101" s="79"/>
      <c r="AK101" s="169" t="str">
        <f t="shared" si="30"/>
        <v>0</v>
      </c>
      <c r="AL101" s="170" t="s">
        <v>7</v>
      </c>
      <c r="AM101" s="171" t="str">
        <f t="shared" si="31"/>
        <v>0</v>
      </c>
      <c r="AN101" s="115"/>
      <c r="AP101">
        <f>A95</f>
        <v>0</v>
      </c>
      <c r="AQ101">
        <f>A91</f>
        <v>0</v>
      </c>
      <c r="AV101" s="100" t="str">
        <f t="shared" si="32"/>
        <v>0</v>
      </c>
      <c r="AW101" s="99" t="str">
        <f t="shared" si="33"/>
        <v>0</v>
      </c>
      <c r="AX101" s="145">
        <f t="shared" si="34"/>
        <v>0</v>
      </c>
    </row>
    <row r="102" spans="1:52" ht="13.5" thickBot="1">
      <c r="C102" s="175"/>
      <c r="AB102" s="81">
        <v>15</v>
      </c>
      <c r="AC102" s="6" t="str">
        <f>C98</f>
        <v>------</v>
      </c>
      <c r="AD102" s="10" t="s">
        <v>10</v>
      </c>
      <c r="AE102" s="82" t="str">
        <f>C90</f>
        <v>------</v>
      </c>
      <c r="AF102" s="83"/>
      <c r="AG102" s="84"/>
      <c r="AH102" s="84"/>
      <c r="AI102" s="84"/>
      <c r="AJ102" s="85"/>
      <c r="AK102" s="162" t="str">
        <f t="shared" si="30"/>
        <v>0</v>
      </c>
      <c r="AL102" s="163" t="s">
        <v>7</v>
      </c>
      <c r="AM102" s="164" t="str">
        <f t="shared" si="31"/>
        <v>0</v>
      </c>
      <c r="AN102" s="115"/>
      <c r="AP102" s="161">
        <f>A97</f>
        <v>0</v>
      </c>
      <c r="AQ102" s="161">
        <f>A89</f>
        <v>0</v>
      </c>
      <c r="AV102" s="100" t="str">
        <f t="shared" si="32"/>
        <v>0</v>
      </c>
      <c r="AW102" s="99" t="str">
        <f t="shared" si="33"/>
        <v>0</v>
      </c>
      <c r="AX102" s="145">
        <f t="shared" si="34"/>
        <v>0</v>
      </c>
    </row>
  </sheetData>
  <mergeCells count="936">
    <mergeCell ref="A99:A100"/>
    <mergeCell ref="B99:B100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U100"/>
    <mergeCell ref="K97:K98"/>
    <mergeCell ref="L97:L98"/>
    <mergeCell ref="M97:M98"/>
    <mergeCell ref="N97:N98"/>
    <mergeCell ref="O97:O98"/>
    <mergeCell ref="P97:R98"/>
    <mergeCell ref="S97:S98"/>
    <mergeCell ref="T97:T98"/>
    <mergeCell ref="U97:U98"/>
    <mergeCell ref="A97:A98"/>
    <mergeCell ref="B97:B98"/>
    <mergeCell ref="D97:D98"/>
    <mergeCell ref="E97:E98"/>
    <mergeCell ref="F97:F98"/>
    <mergeCell ref="G97:G98"/>
    <mergeCell ref="H97:H98"/>
    <mergeCell ref="I97:I98"/>
    <mergeCell ref="J97:J98"/>
    <mergeCell ref="T95:T96"/>
    <mergeCell ref="U95:U96"/>
    <mergeCell ref="V95:V96"/>
    <mergeCell ref="V99:V100"/>
    <mergeCell ref="X95:X96"/>
    <mergeCell ref="Y95:Y96"/>
    <mergeCell ref="Z95:Z96"/>
    <mergeCell ref="AA95:AA96"/>
    <mergeCell ref="AU96:AU97"/>
    <mergeCell ref="W99:W100"/>
    <mergeCell ref="X99:X100"/>
    <mergeCell ref="Y99:Y100"/>
    <mergeCell ref="Z99:Z100"/>
    <mergeCell ref="W97:W98"/>
    <mergeCell ref="X97:X98"/>
    <mergeCell ref="Y97:Y98"/>
    <mergeCell ref="Z97:Z98"/>
    <mergeCell ref="AU98:AU99"/>
    <mergeCell ref="U93:U94"/>
    <mergeCell ref="V93:V94"/>
    <mergeCell ref="W93:W94"/>
    <mergeCell ref="V97:V98"/>
    <mergeCell ref="Y93:Y94"/>
    <mergeCell ref="Z93:Z94"/>
    <mergeCell ref="AA93:AA94"/>
    <mergeCell ref="AU94:AU95"/>
    <mergeCell ref="A95:A96"/>
    <mergeCell ref="B95:B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O96"/>
    <mergeCell ref="P95:P96"/>
    <mergeCell ref="Q95:Q96"/>
    <mergeCell ref="R95:R96"/>
    <mergeCell ref="S95:S96"/>
    <mergeCell ref="V91:V92"/>
    <mergeCell ref="W91:W92"/>
    <mergeCell ref="X91:X92"/>
    <mergeCell ref="W95:W96"/>
    <mergeCell ref="Z91:Z92"/>
    <mergeCell ref="AA91:AA92"/>
    <mergeCell ref="AU92:AU93"/>
    <mergeCell ref="A93:A94"/>
    <mergeCell ref="B93:B94"/>
    <mergeCell ref="D93:D94"/>
    <mergeCell ref="E93:E94"/>
    <mergeCell ref="F93:F94"/>
    <mergeCell ref="G93:G94"/>
    <mergeCell ref="H93:H94"/>
    <mergeCell ref="I93:I94"/>
    <mergeCell ref="J93:L94"/>
    <mergeCell ref="M93:M94"/>
    <mergeCell ref="N93:N94"/>
    <mergeCell ref="O93:O94"/>
    <mergeCell ref="P93:P94"/>
    <mergeCell ref="Q93:Q94"/>
    <mergeCell ref="R93:R94"/>
    <mergeCell ref="S93:S94"/>
    <mergeCell ref="T93:T94"/>
    <mergeCell ref="W89:W90"/>
    <mergeCell ref="X89:X90"/>
    <mergeCell ref="Y89:Y90"/>
    <mergeCell ref="X93:X94"/>
    <mergeCell ref="AA89:AA90"/>
    <mergeCell ref="AU90:AU91"/>
    <mergeCell ref="A91:A92"/>
    <mergeCell ref="B91:B92"/>
    <mergeCell ref="D91:D92"/>
    <mergeCell ref="E91:E92"/>
    <mergeCell ref="F91:F92"/>
    <mergeCell ref="G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U91:U92"/>
    <mergeCell ref="W82:W83"/>
    <mergeCell ref="X82:X83"/>
    <mergeCell ref="Y82:Y83"/>
    <mergeCell ref="Y91:Y92"/>
    <mergeCell ref="AU88:AU89"/>
    <mergeCell ref="A89:A90"/>
    <mergeCell ref="B89:B90"/>
    <mergeCell ref="D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S89:S90"/>
    <mergeCell ref="T89:T90"/>
    <mergeCell ref="U89:U90"/>
    <mergeCell ref="V89:V90"/>
    <mergeCell ref="V80:V81"/>
    <mergeCell ref="W80:W81"/>
    <mergeCell ref="X80:X81"/>
    <mergeCell ref="Z89:Z90"/>
    <mergeCell ref="AU81:AU82"/>
    <mergeCell ref="A82:A83"/>
    <mergeCell ref="B82:B83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Q83"/>
    <mergeCell ref="R82:R83"/>
    <mergeCell ref="S82:U83"/>
    <mergeCell ref="V82:V83"/>
    <mergeCell ref="V78:V79"/>
    <mergeCell ref="W78:W79"/>
    <mergeCell ref="X78:X79"/>
    <mergeCell ref="Z82:Z83"/>
    <mergeCell ref="AA78:AA79"/>
    <mergeCell ref="AU79:AU80"/>
    <mergeCell ref="A80:A81"/>
    <mergeCell ref="B80:B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R81"/>
    <mergeCell ref="S80:S81"/>
    <mergeCell ref="T80:T81"/>
    <mergeCell ref="U80:U81"/>
    <mergeCell ref="V76:V77"/>
    <mergeCell ref="W76:W77"/>
    <mergeCell ref="X76:X77"/>
    <mergeCell ref="Y80:Y81"/>
    <mergeCell ref="AA76:AA77"/>
    <mergeCell ref="AU77:AU78"/>
    <mergeCell ref="A78:A79"/>
    <mergeCell ref="B78:B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O79"/>
    <mergeCell ref="P78:P79"/>
    <mergeCell ref="Q78:Q79"/>
    <mergeCell ref="R78:R79"/>
    <mergeCell ref="S78:S79"/>
    <mergeCell ref="T78:T79"/>
    <mergeCell ref="U78:U79"/>
    <mergeCell ref="A76:A77"/>
    <mergeCell ref="B76:B77"/>
    <mergeCell ref="D76:D77"/>
    <mergeCell ref="E76:E77"/>
    <mergeCell ref="F76:F77"/>
    <mergeCell ref="G76:G77"/>
    <mergeCell ref="H76:H77"/>
    <mergeCell ref="I76:I77"/>
    <mergeCell ref="J76:L77"/>
    <mergeCell ref="AU73:AU74"/>
    <mergeCell ref="A74:A75"/>
    <mergeCell ref="B74:B75"/>
    <mergeCell ref="D74:D75"/>
    <mergeCell ref="E74:E75"/>
    <mergeCell ref="F74:F75"/>
    <mergeCell ref="G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S74:S75"/>
    <mergeCell ref="T74:T75"/>
    <mergeCell ref="U74:U75"/>
    <mergeCell ref="V74:V75"/>
    <mergeCell ref="W74:W75"/>
    <mergeCell ref="X74:X75"/>
    <mergeCell ref="AA74:AA75"/>
    <mergeCell ref="AU75:AU76"/>
    <mergeCell ref="AU71:AU72"/>
    <mergeCell ref="A72:A73"/>
    <mergeCell ref="B72:B73"/>
    <mergeCell ref="D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  <mergeCell ref="W72:W73"/>
    <mergeCell ref="X72:X73"/>
    <mergeCell ref="Y72:Y73"/>
    <mergeCell ref="AA72:AA73"/>
    <mergeCell ref="Z72:Z73"/>
    <mergeCell ref="B71:C71"/>
    <mergeCell ref="D71:F71"/>
    <mergeCell ref="G71:I71"/>
    <mergeCell ref="J71:L71"/>
    <mergeCell ref="M71:O71"/>
    <mergeCell ref="P71:R71"/>
    <mergeCell ref="S71:U71"/>
    <mergeCell ref="V71:X71"/>
    <mergeCell ref="Z74:Z75"/>
    <mergeCell ref="Z76:Z77"/>
    <mergeCell ref="Z78:Z79"/>
    <mergeCell ref="Z80:Z81"/>
    <mergeCell ref="B88:C88"/>
    <mergeCell ref="D88:F88"/>
    <mergeCell ref="G88:I88"/>
    <mergeCell ref="J88:L88"/>
    <mergeCell ref="M88:O88"/>
    <mergeCell ref="P88:R88"/>
    <mergeCell ref="S88:U88"/>
    <mergeCell ref="V88:X88"/>
    <mergeCell ref="Y74:Y75"/>
    <mergeCell ref="Y76:Y77"/>
    <mergeCell ref="Y78:Y79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X65:X66"/>
    <mergeCell ref="Y65:Y66"/>
    <mergeCell ref="Z65:Z66"/>
    <mergeCell ref="X63:X64"/>
    <mergeCell ref="Y63:Y64"/>
    <mergeCell ref="Z63:Z64"/>
    <mergeCell ref="AU64:AU65"/>
    <mergeCell ref="A65:A66"/>
    <mergeCell ref="B65:B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U66"/>
    <mergeCell ref="V65:V66"/>
    <mergeCell ref="W65:W66"/>
    <mergeCell ref="Y61:Y62"/>
    <mergeCell ref="Z61:Z62"/>
    <mergeCell ref="AA61:AA62"/>
    <mergeCell ref="AU62:AU63"/>
    <mergeCell ref="A63:A64"/>
    <mergeCell ref="B63:B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R64"/>
    <mergeCell ref="S63:S64"/>
    <mergeCell ref="T63:T64"/>
    <mergeCell ref="U63:U64"/>
    <mergeCell ref="V63:V64"/>
    <mergeCell ref="W63:W64"/>
    <mergeCell ref="Z59:Z60"/>
    <mergeCell ref="AA59:AA60"/>
    <mergeCell ref="AU60:AU61"/>
    <mergeCell ref="A61:A62"/>
    <mergeCell ref="B61:B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AA57:AA58"/>
    <mergeCell ref="AU58:AU59"/>
    <mergeCell ref="A59:A60"/>
    <mergeCell ref="B59:B60"/>
    <mergeCell ref="D59:D60"/>
    <mergeCell ref="E59:E60"/>
    <mergeCell ref="F59:F60"/>
    <mergeCell ref="G59:G60"/>
    <mergeCell ref="H59:H60"/>
    <mergeCell ref="I59:I60"/>
    <mergeCell ref="J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AU56:AU57"/>
    <mergeCell ref="A57:A58"/>
    <mergeCell ref="B57:B58"/>
    <mergeCell ref="D57:D58"/>
    <mergeCell ref="E57:E58"/>
    <mergeCell ref="F57:F58"/>
    <mergeCell ref="G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55:A56"/>
    <mergeCell ref="B55:B56"/>
    <mergeCell ref="D55:F56"/>
    <mergeCell ref="G55:G56"/>
    <mergeCell ref="H55:H56"/>
    <mergeCell ref="I55:I56"/>
    <mergeCell ref="J55:J56"/>
    <mergeCell ref="K55:K56"/>
    <mergeCell ref="L55:L56"/>
    <mergeCell ref="B54:C54"/>
    <mergeCell ref="D54:F54"/>
    <mergeCell ref="G54:I54"/>
    <mergeCell ref="J54:L54"/>
    <mergeCell ref="M54:O54"/>
    <mergeCell ref="P54:R54"/>
    <mergeCell ref="S54:U54"/>
    <mergeCell ref="V54:X54"/>
    <mergeCell ref="AU54:AU55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X48:X49"/>
    <mergeCell ref="Y48:Y49"/>
    <mergeCell ref="Z48:Z49"/>
    <mergeCell ref="X46:X47"/>
    <mergeCell ref="Y46:Y47"/>
    <mergeCell ref="Z46:Z47"/>
    <mergeCell ref="AU47:AU48"/>
    <mergeCell ref="A48:A49"/>
    <mergeCell ref="B48:B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U49"/>
    <mergeCell ref="V48:V49"/>
    <mergeCell ref="W48:W49"/>
    <mergeCell ref="Y44:Y45"/>
    <mergeCell ref="Z44:Z45"/>
    <mergeCell ref="AA44:AA45"/>
    <mergeCell ref="AU45:AU46"/>
    <mergeCell ref="A46:A47"/>
    <mergeCell ref="B46:B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R47"/>
    <mergeCell ref="S46:S47"/>
    <mergeCell ref="T46:T47"/>
    <mergeCell ref="U46:U47"/>
    <mergeCell ref="V46:V47"/>
    <mergeCell ref="W46:W47"/>
    <mergeCell ref="Z42:Z43"/>
    <mergeCell ref="AA42:AA43"/>
    <mergeCell ref="AU43:AU44"/>
    <mergeCell ref="A44:A45"/>
    <mergeCell ref="B44:B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A40:AA41"/>
    <mergeCell ref="AU41:AU42"/>
    <mergeCell ref="A42:A43"/>
    <mergeCell ref="B42:B43"/>
    <mergeCell ref="D42:D43"/>
    <mergeCell ref="E42:E43"/>
    <mergeCell ref="F42:F43"/>
    <mergeCell ref="G42:G43"/>
    <mergeCell ref="H42:H43"/>
    <mergeCell ref="I42:I43"/>
    <mergeCell ref="J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Y42:Y43"/>
    <mergeCell ref="AU39:AU40"/>
    <mergeCell ref="A40:A41"/>
    <mergeCell ref="B40:B41"/>
    <mergeCell ref="D40:D41"/>
    <mergeCell ref="E40:E41"/>
    <mergeCell ref="F40:F41"/>
    <mergeCell ref="G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38:A39"/>
    <mergeCell ref="B38:B39"/>
    <mergeCell ref="D38:F39"/>
    <mergeCell ref="G38:G39"/>
    <mergeCell ref="H38:H39"/>
    <mergeCell ref="I38:I39"/>
    <mergeCell ref="J38:J39"/>
    <mergeCell ref="K38:K39"/>
    <mergeCell ref="L38:L39"/>
    <mergeCell ref="B37:C37"/>
    <mergeCell ref="D37:F37"/>
    <mergeCell ref="G37:I37"/>
    <mergeCell ref="J37:L37"/>
    <mergeCell ref="M37:O37"/>
    <mergeCell ref="P37:R37"/>
    <mergeCell ref="S37:U37"/>
    <mergeCell ref="V37:X37"/>
    <mergeCell ref="AU37:AU38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U3:AU4"/>
    <mergeCell ref="A4:A5"/>
    <mergeCell ref="B4:B5"/>
    <mergeCell ref="D4:F5"/>
    <mergeCell ref="G4:G5"/>
    <mergeCell ref="H4:H5"/>
    <mergeCell ref="I4:I5"/>
    <mergeCell ref="J4:J5"/>
    <mergeCell ref="B3:C3"/>
    <mergeCell ref="D3:F3"/>
    <mergeCell ref="G3:I3"/>
    <mergeCell ref="J3:L3"/>
    <mergeCell ref="M3:O3"/>
    <mergeCell ref="P3:R3"/>
    <mergeCell ref="Z4:Z5"/>
    <mergeCell ref="AA4:AA5"/>
    <mergeCell ref="AU5:AU6"/>
    <mergeCell ref="Q4:Q5"/>
    <mergeCell ref="R4:R5"/>
    <mergeCell ref="S4:S5"/>
    <mergeCell ref="T4:T5"/>
    <mergeCell ref="U4:U5"/>
    <mergeCell ref="A6:A7"/>
    <mergeCell ref="B6:B7"/>
    <mergeCell ref="D6:D7"/>
    <mergeCell ref="E6:E7"/>
    <mergeCell ref="F6:F7"/>
    <mergeCell ref="G6:I7"/>
    <mergeCell ref="W4:W5"/>
    <mergeCell ref="X4:X5"/>
    <mergeCell ref="S3:U3"/>
    <mergeCell ref="V3:X3"/>
    <mergeCell ref="Y4:Y5"/>
    <mergeCell ref="K4:K5"/>
    <mergeCell ref="L4:L5"/>
    <mergeCell ref="M4:M5"/>
    <mergeCell ref="N4:N5"/>
    <mergeCell ref="O4:O5"/>
    <mergeCell ref="P4:P5"/>
    <mergeCell ref="W6:W7"/>
    <mergeCell ref="X6:X7"/>
    <mergeCell ref="Y6:Y7"/>
    <mergeCell ref="V4:V5"/>
    <mergeCell ref="Z6:Z7"/>
    <mergeCell ref="AA6:AA7"/>
    <mergeCell ref="P6:P7"/>
    <mergeCell ref="Q6:Q7"/>
    <mergeCell ref="R6:R7"/>
    <mergeCell ref="S6:S7"/>
    <mergeCell ref="T6:T7"/>
    <mergeCell ref="U6:U7"/>
    <mergeCell ref="B8:B9"/>
    <mergeCell ref="D8:D9"/>
    <mergeCell ref="E8:E9"/>
    <mergeCell ref="F8:F9"/>
    <mergeCell ref="G8:G9"/>
    <mergeCell ref="H8:H9"/>
    <mergeCell ref="I8:I9"/>
    <mergeCell ref="J8:L9"/>
    <mergeCell ref="V6:V7"/>
    <mergeCell ref="J6:J7"/>
    <mergeCell ref="K6:K7"/>
    <mergeCell ref="L6:L7"/>
    <mergeCell ref="M6:M7"/>
    <mergeCell ref="N6:N7"/>
    <mergeCell ref="O6:O7"/>
    <mergeCell ref="Y8:Y9"/>
    <mergeCell ref="Z8:Z9"/>
    <mergeCell ref="AA8:AA9"/>
    <mergeCell ref="AU9:AU10"/>
    <mergeCell ref="A10:A11"/>
    <mergeCell ref="B10:B11"/>
    <mergeCell ref="D10:D11"/>
    <mergeCell ref="E10:E11"/>
    <mergeCell ref="F10:F11"/>
    <mergeCell ref="G10:G11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AU7:AU8"/>
    <mergeCell ref="A8:A9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B12:B13"/>
    <mergeCell ref="D12:D13"/>
    <mergeCell ref="E12:E13"/>
    <mergeCell ref="F12:F13"/>
    <mergeCell ref="G12:G13"/>
    <mergeCell ref="H12:H13"/>
    <mergeCell ref="I12:I13"/>
    <mergeCell ref="J12:J13"/>
    <mergeCell ref="V10:V11"/>
    <mergeCell ref="H10:H11"/>
    <mergeCell ref="I10:I11"/>
    <mergeCell ref="J10:J11"/>
    <mergeCell ref="K10:K11"/>
    <mergeCell ref="L10:L11"/>
    <mergeCell ref="M10:O11"/>
    <mergeCell ref="Y12:Y13"/>
    <mergeCell ref="Z12:Z13"/>
    <mergeCell ref="AU13:AU14"/>
    <mergeCell ref="A14:A15"/>
    <mergeCell ref="B14:B15"/>
    <mergeCell ref="D14:D15"/>
    <mergeCell ref="E14:E15"/>
    <mergeCell ref="F14:F15"/>
    <mergeCell ref="G14:G15"/>
    <mergeCell ref="H14:H15"/>
    <mergeCell ref="S12:S13"/>
    <mergeCell ref="T12:T13"/>
    <mergeCell ref="U12:U13"/>
    <mergeCell ref="V12:V13"/>
    <mergeCell ref="W12:W13"/>
    <mergeCell ref="X12:X13"/>
    <mergeCell ref="K12:K13"/>
    <mergeCell ref="L12:L13"/>
    <mergeCell ref="M12:M13"/>
    <mergeCell ref="N12:N13"/>
    <mergeCell ref="O12:O13"/>
    <mergeCell ref="P12:R13"/>
    <mergeCell ref="AU11:AU12"/>
    <mergeCell ref="A12:A13"/>
    <mergeCell ref="W14:W15"/>
    <mergeCell ref="X14:X15"/>
    <mergeCell ref="Y14:Y15"/>
    <mergeCell ref="Z14:Z15"/>
    <mergeCell ref="B20:C20"/>
    <mergeCell ref="D20:F20"/>
    <mergeCell ref="G20:I20"/>
    <mergeCell ref="J20:L20"/>
    <mergeCell ref="M20:O20"/>
    <mergeCell ref="P20:R20"/>
    <mergeCell ref="O14:O15"/>
    <mergeCell ref="P14:P15"/>
    <mergeCell ref="Q14:Q15"/>
    <mergeCell ref="R14:R15"/>
    <mergeCell ref="S14:U15"/>
    <mergeCell ref="V14:V15"/>
    <mergeCell ref="I14:I15"/>
    <mergeCell ref="J14:J15"/>
    <mergeCell ref="K14:K15"/>
    <mergeCell ref="L14:L15"/>
    <mergeCell ref="M14:M15"/>
    <mergeCell ref="N14:N15"/>
    <mergeCell ref="S20:U20"/>
    <mergeCell ref="V20:X20"/>
    <mergeCell ref="AU20:AU21"/>
    <mergeCell ref="A21:A22"/>
    <mergeCell ref="B21:B22"/>
    <mergeCell ref="D21:F22"/>
    <mergeCell ref="G21:G22"/>
    <mergeCell ref="H21:H22"/>
    <mergeCell ref="I21:I22"/>
    <mergeCell ref="J21:J22"/>
    <mergeCell ref="Z21:Z22"/>
    <mergeCell ref="AA21:AA22"/>
    <mergeCell ref="AU22:AU23"/>
    <mergeCell ref="Q21:Q22"/>
    <mergeCell ref="R21:R22"/>
    <mergeCell ref="S21:S22"/>
    <mergeCell ref="T21:T22"/>
    <mergeCell ref="U21:U22"/>
    <mergeCell ref="V21:V22"/>
    <mergeCell ref="A23:A24"/>
    <mergeCell ref="B23:B24"/>
    <mergeCell ref="D23:D24"/>
    <mergeCell ref="E23:E24"/>
    <mergeCell ref="F23:F24"/>
    <mergeCell ref="G23:I24"/>
    <mergeCell ref="W21:W22"/>
    <mergeCell ref="X21:X22"/>
    <mergeCell ref="Y21:Y22"/>
    <mergeCell ref="K21:K22"/>
    <mergeCell ref="L21:L22"/>
    <mergeCell ref="M21:M22"/>
    <mergeCell ref="N21:N22"/>
    <mergeCell ref="O21:O22"/>
    <mergeCell ref="P21:P22"/>
    <mergeCell ref="X23:X24"/>
    <mergeCell ref="Y23:Y24"/>
    <mergeCell ref="Z23:Z24"/>
    <mergeCell ref="AA23:AA24"/>
    <mergeCell ref="P23:P24"/>
    <mergeCell ref="Q23:Q24"/>
    <mergeCell ref="R23:R24"/>
    <mergeCell ref="S23:S24"/>
    <mergeCell ref="T23:T24"/>
    <mergeCell ref="U23:U24"/>
    <mergeCell ref="D25:D26"/>
    <mergeCell ref="E25:E26"/>
    <mergeCell ref="F25:F26"/>
    <mergeCell ref="G25:G26"/>
    <mergeCell ref="H25:H26"/>
    <mergeCell ref="I25:I26"/>
    <mergeCell ref="J25:L26"/>
    <mergeCell ref="V23:V24"/>
    <mergeCell ref="W23:W24"/>
    <mergeCell ref="J23:J24"/>
    <mergeCell ref="K23:K24"/>
    <mergeCell ref="L23:L24"/>
    <mergeCell ref="M23:M24"/>
    <mergeCell ref="N23:N24"/>
    <mergeCell ref="O23:O24"/>
    <mergeCell ref="Z25:Z26"/>
    <mergeCell ref="B29:B30"/>
    <mergeCell ref="AA25:AA26"/>
    <mergeCell ref="AU26:AU27"/>
    <mergeCell ref="A27:A28"/>
    <mergeCell ref="B27:B28"/>
    <mergeCell ref="D27:D28"/>
    <mergeCell ref="E27:E28"/>
    <mergeCell ref="F27:F28"/>
    <mergeCell ref="G27:G28"/>
    <mergeCell ref="S25:S26"/>
    <mergeCell ref="T25:T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U24:AU25"/>
    <mergeCell ref="A25:A26"/>
    <mergeCell ref="B25:B26"/>
    <mergeCell ref="I31:I32"/>
    <mergeCell ref="J31:J32"/>
    <mergeCell ref="Y25:Y26"/>
    <mergeCell ref="A31:A32"/>
    <mergeCell ref="B31:B32"/>
    <mergeCell ref="D31:D32"/>
    <mergeCell ref="E31:E32"/>
    <mergeCell ref="F31:F32"/>
    <mergeCell ref="G31:G32"/>
    <mergeCell ref="H31:H32"/>
    <mergeCell ref="S29:S30"/>
    <mergeCell ref="T29:T30"/>
    <mergeCell ref="K29:K30"/>
    <mergeCell ref="L29:L30"/>
    <mergeCell ref="M29:M30"/>
    <mergeCell ref="N29:N30"/>
    <mergeCell ref="O29:O30"/>
    <mergeCell ref="P29:R30"/>
    <mergeCell ref="A29:A30"/>
    <mergeCell ref="P27:P28"/>
    <mergeCell ref="Q27:Q28"/>
    <mergeCell ref="R27:R28"/>
    <mergeCell ref="S27:S28"/>
    <mergeCell ref="W31:W32"/>
    <mergeCell ref="H27:H28"/>
    <mergeCell ref="I27:I28"/>
    <mergeCell ref="J27:J28"/>
    <mergeCell ref="K27:K28"/>
    <mergeCell ref="L27:L28"/>
    <mergeCell ref="M27:O28"/>
    <mergeCell ref="Y29:Y30"/>
    <mergeCell ref="Z29:Z30"/>
    <mergeCell ref="D29:D30"/>
    <mergeCell ref="E29:E30"/>
    <mergeCell ref="F29:F30"/>
    <mergeCell ref="G29:G30"/>
    <mergeCell ref="H29:H30"/>
    <mergeCell ref="I29:I30"/>
    <mergeCell ref="J29:J30"/>
    <mergeCell ref="T27:T28"/>
    <mergeCell ref="AU30:AU31"/>
    <mergeCell ref="U29:U30"/>
    <mergeCell ref="V29:V30"/>
    <mergeCell ref="W29:W30"/>
    <mergeCell ref="X29:X30"/>
    <mergeCell ref="AU28:AU29"/>
    <mergeCell ref="V27:V28"/>
    <mergeCell ref="W27:W28"/>
    <mergeCell ref="X27:X28"/>
    <mergeCell ref="Y27:Y28"/>
    <mergeCell ref="Z27:Z28"/>
    <mergeCell ref="AA27:AA28"/>
    <mergeCell ref="Y31:Y32"/>
    <mergeCell ref="Z31:Z32"/>
    <mergeCell ref="U27:U28"/>
    <mergeCell ref="X31:X32"/>
    <mergeCell ref="O31:O32"/>
    <mergeCell ref="P31:P32"/>
    <mergeCell ref="Q31:Q32"/>
    <mergeCell ref="R31:R32"/>
    <mergeCell ref="S31:U32"/>
    <mergeCell ref="V31:V32"/>
    <mergeCell ref="K31:K32"/>
    <mergeCell ref="L31:L32"/>
    <mergeCell ref="M31:M32"/>
    <mergeCell ref="N31:N32"/>
  </mergeCells>
  <conditionalFormatting sqref="Z10:Z11">
    <cfRule type="expression" dxfId="23" priority="18">
      <formula>MOD($Z10,8)=1</formula>
    </cfRule>
  </conditionalFormatting>
  <conditionalFormatting sqref="Z12:Z13">
    <cfRule type="expression" dxfId="22" priority="17">
      <formula>MOD($Z12,8)=1</formula>
    </cfRule>
  </conditionalFormatting>
  <conditionalFormatting sqref="Z14:Z16">
    <cfRule type="expression" dxfId="21" priority="16">
      <formula>MOD($Z14,8)=1</formula>
    </cfRule>
  </conditionalFormatting>
  <conditionalFormatting sqref="Z27:Z28">
    <cfRule type="expression" dxfId="20" priority="15">
      <formula>MOD($Z27,8)=1</formula>
    </cfRule>
  </conditionalFormatting>
  <conditionalFormatting sqref="Z29:Z30">
    <cfRule type="expression" dxfId="19" priority="14">
      <formula>MOD($Z29,8)=1</formula>
    </cfRule>
  </conditionalFormatting>
  <conditionalFormatting sqref="Z31:Z33">
    <cfRule type="expression" dxfId="18" priority="13">
      <formula>MOD($Z31,8)=1</formula>
    </cfRule>
  </conditionalFormatting>
  <conditionalFormatting sqref="Z44:Z45">
    <cfRule type="expression" dxfId="17" priority="12">
      <formula>MOD($Z44,8)=1</formula>
    </cfRule>
  </conditionalFormatting>
  <conditionalFormatting sqref="Z46:Z47">
    <cfRule type="expression" dxfId="16" priority="11">
      <formula>MOD($Z46,8)=1</formula>
    </cfRule>
  </conditionalFormatting>
  <conditionalFormatting sqref="Z48:Z50">
    <cfRule type="expression" dxfId="15" priority="10">
      <formula>MOD($Z48,8)=1</formula>
    </cfRule>
  </conditionalFormatting>
  <conditionalFormatting sqref="Z61:Z62">
    <cfRule type="expression" dxfId="14" priority="9">
      <formula>MOD($Z61,8)=1</formula>
    </cfRule>
  </conditionalFormatting>
  <conditionalFormatting sqref="Z63:Z64">
    <cfRule type="expression" dxfId="13" priority="8">
      <formula>MOD($Z63,8)=1</formula>
    </cfRule>
  </conditionalFormatting>
  <conditionalFormatting sqref="Z65:Z67">
    <cfRule type="expression" dxfId="12" priority="7">
      <formula>MOD($Z65,8)=1</formula>
    </cfRule>
  </conditionalFormatting>
  <conditionalFormatting sqref="Z78:Z79">
    <cfRule type="expression" dxfId="11" priority="6">
      <formula>MOD($Z78,8)=1</formula>
    </cfRule>
  </conditionalFormatting>
  <conditionalFormatting sqref="Z80:Z81">
    <cfRule type="expression" dxfId="10" priority="5">
      <formula>MOD($Z80,8)=1</formula>
    </cfRule>
  </conditionalFormatting>
  <conditionalFormatting sqref="Z82:Z84">
    <cfRule type="expression" dxfId="9" priority="4">
      <formula>MOD($Z82,8)=1</formula>
    </cfRule>
  </conditionalFormatting>
  <conditionalFormatting sqref="Z95:Z96">
    <cfRule type="expression" dxfId="8" priority="3">
      <formula>MOD($Z95,8)=1</formula>
    </cfRule>
  </conditionalFormatting>
  <conditionalFormatting sqref="Z97:Z98">
    <cfRule type="expression" dxfId="7" priority="2">
      <formula>MOD($Z97,8)=1</formula>
    </cfRule>
  </conditionalFormatting>
  <conditionalFormatting sqref="Z99:Z101">
    <cfRule type="expression" dxfId="6" priority="1">
      <formula>MOD($Z99,8)=1</formula>
    </cfRule>
  </conditionalFormatting>
  <pageMargins left="0.23622047244094491" right="0.23622047244094491" top="0.31496062992125984" bottom="0.31496062992125984" header="0" footer="0"/>
  <pageSetup paperSize="9" scale="72" orientation="landscape" horizontalDpi="300" verticalDpi="300" r:id="rId1"/>
  <rowBreaks count="2" manualBreakCount="2">
    <brk id="35" max="16383" man="1"/>
    <brk id="69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/>
  <dimension ref="A1:F71"/>
  <sheetViews>
    <sheetView tabSelected="1" view="pageBreakPreview" topLeftCell="A28" zoomScale="95" zoomScaleNormal="100" zoomScaleSheetLayoutView="95" workbookViewId="0">
      <selection activeCell="E39" sqref="E39"/>
    </sheetView>
  </sheetViews>
  <sheetFormatPr defaultRowHeight="12.75"/>
  <cols>
    <col min="1" max="1" width="11.85546875" customWidth="1"/>
    <col min="2" max="2" width="22.5703125" customWidth="1"/>
    <col min="3" max="3" width="23.7109375" customWidth="1"/>
    <col min="4" max="4" width="18.85546875" customWidth="1"/>
    <col min="5" max="5" width="7.28515625" customWidth="1"/>
    <col min="6" max="6" width="12.5703125" customWidth="1"/>
    <col min="8" max="8" width="11.7109375" customWidth="1"/>
  </cols>
  <sheetData>
    <row r="1" spans="1:6" ht="30" customHeight="1">
      <c r="A1" s="157" t="s">
        <v>91</v>
      </c>
      <c r="B1" s="158" t="s">
        <v>129</v>
      </c>
      <c r="C1" s="157" t="s">
        <v>233</v>
      </c>
      <c r="D1" s="157"/>
    </row>
    <row r="2" spans="1:6">
      <c r="A2" s="159" t="s">
        <v>45</v>
      </c>
      <c r="B2" s="159" t="s">
        <v>50</v>
      </c>
      <c r="C2" s="159" t="s">
        <v>49</v>
      </c>
      <c r="D2" s="159" t="s">
        <v>39</v>
      </c>
      <c r="E2" s="159" t="s">
        <v>1</v>
      </c>
      <c r="F2" s="159" t="s">
        <v>54</v>
      </c>
    </row>
    <row r="3" spans="1:6">
      <c r="A3" s="176">
        <v>1</v>
      </c>
      <c r="B3" s="192">
        <v>1</v>
      </c>
      <c r="C3" s="124" t="str">
        <f>IF( ISERROR(INDEX(seznam!B$2:'seznam'!B$154,MATCH(ROW()-2,seznam!$H$2:'seznam'!$H$154,0))), "", INDEX(seznam!B$2:'seznam'!B$154,MATCH(ROW()-2,seznam!$H$2:'seznam'!$H$154,0)))</f>
        <v>Chalupa David</v>
      </c>
      <c r="D3" s="124" t="str">
        <f>IF( ISERROR(INDEX(seznam!C$2:'seznam'!C$154,MATCH(ROW()-2,seznam!$H$2:'seznam'!$H$154,0))), "", INDEX(seznam!C$2:'seznam'!C$154,MATCH(ROW()-2,seznam!$H$2:'seznam'!$H$154,0)))</f>
        <v>Blansko</v>
      </c>
      <c r="E3" s="124">
        <f>IF( ISERROR(INDEX(seznam!D$2:'seznam'!D$154,MATCH(ROW()-2,seznam!$H$2:'seznam'!$H$154,0))), "", INDEX(seznam!D$2:'seznam'!D$154,MATCH(ROW()-2,seznam!$H$2:'seznam'!$H$154,0)))</f>
        <v>2006</v>
      </c>
      <c r="F3" s="124" t="str">
        <f>IF( LEN($E3)=0, "", IF($E3&lt;=Prehledy!$K$3,"U17,U19",  IF( AND($E3&lt;=Prehledy!$K$4,$E3&gt;=Prehledy!$L$4), "U15",  IF( AND($E3&lt;=Prehledy!$K$5, $E3&gt;=Prehledy!$L$5), "U13","U11"))))</f>
        <v>U17,U19</v>
      </c>
    </row>
    <row r="4" spans="1:6">
      <c r="A4" s="176">
        <v>2</v>
      </c>
      <c r="B4" s="191">
        <v>2</v>
      </c>
      <c r="C4" s="124" t="str">
        <f>IF( ISERROR(INDEX(seznam!B$2:'seznam'!B$154,MATCH(ROW()-2,seznam!$H$2:'seznam'!$H$154,0))), "", INDEX(seznam!B$2:'seznam'!B$154,MATCH(ROW()-2,seznam!$H$2:'seznam'!$H$154,0)))</f>
        <v>Pelíšek Jan</v>
      </c>
      <c r="D4" s="124" t="str">
        <f>IF( ISERROR(INDEX(seznam!C$2:'seznam'!C$154,MATCH(ROW()-2,seznam!$H$2:'seznam'!$H$154,0))), "", INDEX(seznam!C$2:'seznam'!C$154,MATCH(ROW()-2,seznam!$H$2:'seznam'!$H$154,0)))</f>
        <v>Letovice</v>
      </c>
      <c r="E4" s="124">
        <f>IF( ISERROR(INDEX(seznam!D$2:'seznam'!D$154,MATCH(ROW()-2,seznam!$H$2:'seznam'!$H$154,0))), "", INDEX(seznam!D$2:'seznam'!D$154,MATCH(ROW()-2,seznam!$H$2:'seznam'!$H$154,0)))</f>
        <v>2008</v>
      </c>
      <c r="F4" s="124" t="str">
        <f>IF( LEN($E4)=0, "", IF($E4&lt;=Prehledy!$K$3,"U17,U19",  IF( AND($E4&lt;=Prehledy!$K$4,$E4&gt;=Prehledy!$L$4), "U15",  IF( AND($E4&lt;=Prehledy!$K$5, $E4&gt;=Prehledy!$L$5), "U13","U11"))))</f>
        <v>U17,U19</v>
      </c>
    </row>
    <row r="5" spans="1:6">
      <c r="A5" s="176">
        <v>3</v>
      </c>
      <c r="B5" s="191">
        <v>3</v>
      </c>
      <c r="C5" s="124" t="str">
        <f>IF( ISERROR(INDEX(seznam!B$2:'seznam'!B$154,MATCH(ROW()-2,seznam!$H$2:'seznam'!$H$154,0))), "", INDEX(seznam!B$2:'seznam'!B$154,MATCH(ROW()-2,seznam!$H$2:'seznam'!$H$154,0)))</f>
        <v>Barták Lukáš</v>
      </c>
      <c r="D5" s="124" t="str">
        <f>IF( ISERROR(INDEX(seznam!C$2:'seznam'!C$154,MATCH(ROW()-2,seznam!$H$2:'seznam'!$H$154,0))), "", INDEX(seznam!C$2:'seznam'!C$154,MATCH(ROW()-2,seznam!$H$2:'seznam'!$H$154,0)))</f>
        <v>Kunštát</v>
      </c>
      <c r="E5" s="124">
        <f>IF( ISERROR(INDEX(seznam!D$2:'seznam'!D$154,MATCH(ROW()-2,seznam!$H$2:'seznam'!$H$154,0))), "", INDEX(seznam!D$2:'seznam'!D$154,MATCH(ROW()-2,seznam!$H$2:'seznam'!$H$154,0)))</f>
        <v>2011</v>
      </c>
      <c r="F5" s="124" t="str">
        <f>IF( LEN($E5)=0, "", IF($E5&lt;=Prehledy!$K$3,"U17,U19",  IF( AND($E5&lt;=Prehledy!$K$4,$E5&gt;=Prehledy!$L$4), "U15",  IF( AND($E5&lt;=Prehledy!$K$5, $E5&gt;=Prehledy!$L$5), "U13","U11"))))</f>
        <v>U13</v>
      </c>
    </row>
    <row r="6" spans="1:6">
      <c r="A6" s="176">
        <v>4</v>
      </c>
      <c r="B6" s="176">
        <v>4</v>
      </c>
      <c r="C6" s="124" t="str">
        <f>IF( ISERROR(INDEX(seznam!B$2:'seznam'!B$154,MATCH(ROW()-2,seznam!$H$2:'seznam'!$H$154,0))), "", INDEX(seznam!B$2:'seznam'!B$154,MATCH(ROW()-2,seznam!$H$2:'seznam'!$H$154,0)))</f>
        <v>Krchňáková Viktorie</v>
      </c>
      <c r="D6" s="124" t="str">
        <f>IF( ISERROR(INDEX(seznam!C$2:'seznam'!C$154,MATCH(ROW()-2,seznam!$H$2:'seznam'!$H$154,0))), "", INDEX(seznam!C$2:'seznam'!C$154,MATCH(ROW()-2,seznam!$H$2:'seznam'!$H$154,0)))</f>
        <v>Blansko</v>
      </c>
      <c r="E6" s="124">
        <f>IF( ISERROR(INDEX(seznam!D$2:'seznam'!D$154,MATCH(ROW()-2,seznam!$H$2:'seznam'!$H$154,0))), "", INDEX(seznam!D$2:'seznam'!D$154,MATCH(ROW()-2,seznam!$H$2:'seznam'!$H$154,0)))</f>
        <v>2009</v>
      </c>
      <c r="F6" s="124" t="str">
        <f>IF( LEN($E6)=0, "", IF($E6&lt;=Prehledy!$K$3,"U17,U19",  IF( AND($E6&lt;=Prehledy!$K$4,$E6&gt;=Prehledy!$L$4), "U15",  IF( AND($E6&lt;=Prehledy!$K$5, $E6&gt;=Prehledy!$L$5), "U13","U11"))))</f>
        <v>U15</v>
      </c>
    </row>
    <row r="7" spans="1:6">
      <c r="A7" s="176">
        <v>5</v>
      </c>
      <c r="B7" s="176">
        <v>5</v>
      </c>
      <c r="C7" s="124" t="str">
        <f>IF( ISERROR(INDEX(seznam!B$2:'seznam'!B$154,MATCH(ROW()-2,seznam!$H$2:'seznam'!$H$154,0))), "", INDEX(seznam!B$2:'seznam'!B$154,MATCH(ROW()-2,seznam!$H$2:'seznam'!$H$154,0)))</f>
        <v>Habáňová Michaela</v>
      </c>
      <c r="D7" s="124" t="str">
        <f>IF( ISERROR(INDEX(seznam!C$2:'seznam'!C$154,MATCH(ROW()-2,seznam!$H$2:'seznam'!$H$154,0))), "", INDEX(seznam!C$2:'seznam'!C$154,MATCH(ROW()-2,seznam!$H$2:'seznam'!$H$154,0)))</f>
        <v>Blansko</v>
      </c>
      <c r="E7" s="124">
        <f>IF( ISERROR(INDEX(seznam!D$2:'seznam'!D$154,MATCH(ROW()-2,seznam!$H$2:'seznam'!$H$154,0))), "", INDEX(seznam!D$2:'seznam'!D$154,MATCH(ROW()-2,seznam!$H$2:'seznam'!$H$154,0)))</f>
        <v>2005</v>
      </c>
      <c r="F7" s="124" t="str">
        <f>IF( LEN($E7)=0, "", IF($E7&lt;=Prehledy!$K$3,"U17,U19",  IF( AND($E7&lt;=Prehledy!$K$4,$E7&gt;=Prehledy!$L$4), "U15",  IF( AND($E7&lt;=Prehledy!$K$5, $E7&gt;=Prehledy!$L$5), "U13","U11"))))</f>
        <v>U17,U19</v>
      </c>
    </row>
    <row r="8" spans="1:6">
      <c r="A8" s="176">
        <v>6</v>
      </c>
      <c r="B8" s="176">
        <v>6</v>
      </c>
      <c r="C8" s="124" t="str">
        <f>IF( ISERROR(INDEX(seznam!B$2:'seznam'!B$154,MATCH(ROW()-2,seznam!$H$2:'seznam'!$H$154,0))), "", INDEX(seznam!B$2:'seznam'!B$154,MATCH(ROW()-2,seznam!$H$2:'seznam'!$H$154,0)))</f>
        <v>Ševčík Ondřej</v>
      </c>
      <c r="D8" s="124" t="str">
        <f>IF( ISERROR(INDEX(seznam!C$2:'seznam'!C$154,MATCH(ROW()-2,seznam!$H$2:'seznam'!$H$154,0))), "", INDEX(seznam!C$2:'seznam'!C$154,MATCH(ROW()-2,seznam!$H$2:'seznam'!$H$154,0)))</f>
        <v>V. Opatovice</v>
      </c>
      <c r="E8" s="124">
        <f>IF( ISERROR(INDEX(seznam!D$2:'seznam'!D$154,MATCH(ROW()-2,seznam!$H$2:'seznam'!$H$154,0))), "", INDEX(seznam!D$2:'seznam'!D$154,MATCH(ROW()-2,seznam!$H$2:'seznam'!$H$154,0)))</f>
        <v>2007</v>
      </c>
      <c r="F8" s="124" t="str">
        <f>IF( LEN($E8)=0, "", IF($E8&lt;=Prehledy!$K$3,"U17,U19",  IF( AND($E8&lt;=Prehledy!$K$4,$E8&gt;=Prehledy!$L$4), "U15",  IF( AND($E8&lt;=Prehledy!$K$5, $E8&gt;=Prehledy!$L$5), "U13","U11"))))</f>
        <v>U17,U19</v>
      </c>
    </row>
    <row r="9" spans="1:6">
      <c r="A9" s="176">
        <v>7</v>
      </c>
      <c r="B9" s="176">
        <v>7</v>
      </c>
      <c r="C9" s="124" t="str">
        <f>IF( ISERROR(INDEX(seznam!B$2:'seznam'!B$154,MATCH(ROW()-2,seznam!$H$2:'seznam'!$H$154,0))), "", INDEX(seznam!B$2:'seznam'!B$154,MATCH(ROW()-2,seznam!$H$2:'seznam'!$H$154,0)))</f>
        <v>Janků Pavel</v>
      </c>
      <c r="D9" s="124" t="str">
        <f>IF( ISERROR(INDEX(seznam!C$2:'seznam'!C$154,MATCH(ROW()-2,seznam!$H$2:'seznam'!$H$154,0))), "", INDEX(seznam!C$2:'seznam'!C$154,MATCH(ROW()-2,seznam!$H$2:'seznam'!$H$154,0)))</f>
        <v>Blansko</v>
      </c>
      <c r="E9" s="124">
        <f>IF( ISERROR(INDEX(seznam!D$2:'seznam'!D$154,MATCH(ROW()-2,seznam!$H$2:'seznam'!$H$154,0))), "", INDEX(seznam!D$2:'seznam'!D$154,MATCH(ROW()-2,seznam!$H$2:'seznam'!$H$154,0)))</f>
        <v>2007</v>
      </c>
      <c r="F9" s="124" t="str">
        <f>IF( LEN($E9)=0, "", IF($E9&lt;=Prehledy!$K$3,"U17,U19",  IF( AND($E9&lt;=Prehledy!$K$4,$E9&gt;=Prehledy!$L$4), "U15",  IF( AND($E9&lt;=Prehledy!$K$5, $E9&gt;=Prehledy!$L$5), "U13","U11"))))</f>
        <v>U17,U19</v>
      </c>
    </row>
    <row r="10" spans="1:6" ht="13.5" thickBot="1">
      <c r="A10" s="179">
        <v>8</v>
      </c>
      <c r="B10" s="178">
        <v>8</v>
      </c>
      <c r="C10" s="160" t="str">
        <f>IF( ISERROR(INDEX(seznam!B$2:'seznam'!B$154,MATCH(ROW()-2,seznam!$H$2:'seznam'!$H$154,0))), "", INDEX(seznam!B$2:'seznam'!B$154,MATCH(ROW()-2,seznam!$H$2:'seznam'!$H$154,0)))</f>
        <v>Vaněk Jan</v>
      </c>
      <c r="D10" s="160" t="str">
        <f>IF( ISERROR(INDEX(seznam!C$2:'seznam'!C$154,MATCH(ROW()-2,seznam!$H$2:'seznam'!$H$154,0))), "", INDEX(seznam!C$2:'seznam'!C$154,MATCH(ROW()-2,seznam!$H$2:'seznam'!$H$154,0)))</f>
        <v>V. Opatovice</v>
      </c>
      <c r="E10" s="179">
        <f>IF( ISERROR(INDEX(seznam!D$2:'seznam'!D$154,MATCH(ROW()-2,seznam!$H$2:'seznam'!$H$154,0))), "", INDEX(seznam!D$2:'seznam'!D$154,MATCH(ROW()-2,seznam!$H$2:'seznam'!$H$154,0)))</f>
        <v>2007</v>
      </c>
      <c r="F10" s="160" t="str">
        <f>IF( LEN($E10)=0, "", IF($E10&lt;=Prehledy!$K$3,"U17,U19",  IF( AND($E10&lt;=Prehledy!$K$4,$E10&gt;=Prehledy!$L$4), "U15",  IF( AND($E10&lt;=Prehledy!$K$5, $E10&gt;=Prehledy!$L$5), "U13","U11"))))</f>
        <v>U17,U19</v>
      </c>
    </row>
    <row r="11" spans="1:6" ht="13.5" thickTop="1">
      <c r="A11" s="177">
        <v>9</v>
      </c>
      <c r="B11" s="192">
        <v>1</v>
      </c>
      <c r="C11" s="124" t="str">
        <f>IF( ISERROR(INDEX(seznam!B$2:'seznam'!B$154,MATCH(ROW()-2,seznam!$H$2:'seznam'!$H$154,0))), "", INDEX(seznam!B$2:'seznam'!B$154,MATCH(ROW()-2,seznam!$H$2:'seznam'!$H$154,0)))</f>
        <v>Hampl Petr</v>
      </c>
      <c r="D11" s="124" t="str">
        <f>IF( ISERROR(INDEX(seznam!C$2:'seznam'!C$154,MATCH(ROW()-2,seznam!$H$2:'seznam'!$H$154,0))), "", INDEX(seznam!C$2:'seznam'!C$154,MATCH(ROW()-2,seznam!$H$2:'seznam'!$H$154,0)))</f>
        <v>Blansko</v>
      </c>
      <c r="E11" s="124">
        <f>IF( ISERROR(INDEX(seznam!D$2:'seznam'!D$154,MATCH(ROW()-2,seznam!$H$2:'seznam'!$H$154,0))), "", INDEX(seznam!D$2:'seznam'!D$154,MATCH(ROW()-2,seznam!$H$2:'seznam'!$H$154,0)))</f>
        <v>2008</v>
      </c>
      <c r="F11" s="124" t="str">
        <f>IF( LEN($E11)=0, "", IF($E11&lt;=Prehledy!$K$3,"U17,U19",  IF( AND($E11&lt;=Prehledy!$K$4,$E11&gt;=Prehledy!$L$4), "U15",  IF( AND($E11&lt;=Prehledy!$K$5, $E11&gt;=Prehledy!$L$5), "U13","U11"))))</f>
        <v>U17,U19</v>
      </c>
    </row>
    <row r="12" spans="1:6">
      <c r="A12" s="176">
        <v>10</v>
      </c>
      <c r="B12" s="191">
        <v>2</v>
      </c>
      <c r="C12" s="124" t="str">
        <f>IF( ISERROR(INDEX(seznam!B$2:'seznam'!B$154,MATCH(ROW()-2,seznam!$H$2:'seznam'!$H$154,0))), "", INDEX(seznam!B$2:'seznam'!B$154,MATCH(ROW()-2,seznam!$H$2:'seznam'!$H$154,0)))</f>
        <v>Klusáček Ben</v>
      </c>
      <c r="D12" s="124" t="str">
        <f>IF( ISERROR(INDEX(seznam!C$2:'seznam'!C$154,MATCH(ROW()-2,seznam!$H$2:'seznam'!$H$154,0))), "", INDEX(seznam!C$2:'seznam'!C$154,MATCH(ROW()-2,seznam!$H$2:'seznam'!$H$154,0)))</f>
        <v>Boskovice</v>
      </c>
      <c r="E12" s="124">
        <f>IF( ISERROR(INDEX(seznam!D$2:'seznam'!D$154,MATCH(ROW()-2,seznam!$H$2:'seznam'!$H$154,0))), "", INDEX(seznam!D$2:'seznam'!D$154,MATCH(ROW()-2,seznam!$H$2:'seznam'!$H$154,0)))</f>
        <v>2008</v>
      </c>
      <c r="F12" s="124" t="str">
        <f>IF( LEN($E12)=0, "", IF($E12&lt;=Prehledy!$K$3,"U17,U19",  IF( AND($E12&lt;=Prehledy!$K$4,$E12&gt;=Prehledy!$L$4), "U15",  IF( AND($E12&lt;=Prehledy!$K$5, $E12&gt;=Prehledy!$L$5), "U13","U11"))))</f>
        <v>U17,U19</v>
      </c>
    </row>
    <row r="13" spans="1:6">
      <c r="A13" s="176">
        <v>11</v>
      </c>
      <c r="B13" s="191">
        <v>3</v>
      </c>
      <c r="C13" s="124" t="str">
        <f>IF( ISERROR(INDEX(seznam!B$2:'seznam'!B$154,MATCH(ROW()-2,seznam!$H$2:'seznam'!$H$154,0))), "", INDEX(seznam!B$2:'seznam'!B$154,MATCH(ROW()-2,seznam!$H$2:'seznam'!$H$154,0)))</f>
        <v>Zouharová Zuzana</v>
      </c>
      <c r="D13" s="124" t="str">
        <f>IF( ISERROR(INDEX(seznam!C$2:'seznam'!C$154,MATCH(ROW()-2,seznam!$H$2:'seznam'!$H$154,0))), "", INDEX(seznam!C$2:'seznam'!C$154,MATCH(ROW()-2,seznam!$H$2:'seznam'!$H$154,0)))</f>
        <v>Blansko</v>
      </c>
      <c r="E13" s="124">
        <f>IF( ISERROR(INDEX(seznam!D$2:'seznam'!D$154,MATCH(ROW()-2,seznam!$H$2:'seznam'!$H$154,0))), "", INDEX(seznam!D$2:'seznam'!D$154,MATCH(ROW()-2,seznam!$H$2:'seznam'!$H$154,0)))</f>
        <v>2010</v>
      </c>
      <c r="F13" s="124" t="str">
        <f>IF( LEN($E13)=0, "", IF($E13&lt;=Prehledy!$K$3,"U17,U19",  IF( AND($E13&lt;=Prehledy!$K$4,$E13&gt;=Prehledy!$L$4), "U15",  IF( AND($E13&lt;=Prehledy!$K$5, $E13&gt;=Prehledy!$L$5), "U13","U11"))))</f>
        <v>U15</v>
      </c>
    </row>
    <row r="14" spans="1:6">
      <c r="A14" s="176">
        <v>12</v>
      </c>
      <c r="B14" s="176">
        <v>4</v>
      </c>
      <c r="C14" s="124" t="str">
        <f>IF( ISERROR(INDEX(seznam!B$2:'seznam'!B$154,MATCH(ROW()-2,seznam!$H$2:'seznam'!$H$154,0))), "", INDEX(seznam!B$2:'seznam'!B$154,MATCH(ROW()-2,seznam!$H$2:'seznam'!$H$154,0)))</f>
        <v>Fousková Jarmila</v>
      </c>
      <c r="D14" s="124" t="str">
        <f>IF( ISERROR(INDEX(seznam!C$2:'seznam'!C$154,MATCH(ROW()-2,seznam!$H$2:'seznam'!$H$154,0))), "", INDEX(seznam!C$2:'seznam'!C$154,MATCH(ROW()-2,seznam!$H$2:'seznam'!$H$154,0)))</f>
        <v>Blansko</v>
      </c>
      <c r="E14" s="124">
        <f>IF( ISERROR(INDEX(seznam!D$2:'seznam'!D$154,MATCH(ROW()-2,seznam!$H$2:'seznam'!$H$154,0))), "", INDEX(seznam!D$2:'seznam'!D$154,MATCH(ROW()-2,seznam!$H$2:'seznam'!$H$154,0)))</f>
        <v>2009</v>
      </c>
      <c r="F14" s="124" t="str">
        <f>IF( LEN($E14)=0, "", IF($E14&lt;=Prehledy!$K$3,"U17,U19",  IF( AND($E14&lt;=Prehledy!$K$4,$E14&gt;=Prehledy!$L$4), "U15",  IF( AND($E14&lt;=Prehledy!$K$5, $E14&gt;=Prehledy!$L$5), "U13","U11"))))</f>
        <v>U15</v>
      </c>
    </row>
    <row r="15" spans="1:6">
      <c r="A15" s="176">
        <v>13</v>
      </c>
      <c r="B15" s="176">
        <v>5</v>
      </c>
      <c r="C15" s="124" t="str">
        <f>IF( ISERROR(INDEX(seznam!B$2:'seznam'!B$154,MATCH(ROW()-2,seznam!$H$2:'seznam'!$H$154,0))), "", INDEX(seznam!B$2:'seznam'!B$154,MATCH(ROW()-2,seznam!$H$2:'seznam'!$H$154,0)))</f>
        <v>Kotranyi Dan</v>
      </c>
      <c r="D15" s="124" t="str">
        <f>IF( ISERROR(INDEX(seznam!C$2:'seznam'!C$154,MATCH(ROW()-2,seznam!$H$2:'seznam'!$H$154,0))), "", INDEX(seznam!C$2:'seznam'!C$154,MATCH(ROW()-2,seznam!$H$2:'seznam'!$H$154,0)))</f>
        <v>Boskovice</v>
      </c>
      <c r="E15" s="124">
        <f>IF( ISERROR(INDEX(seznam!D$2:'seznam'!D$154,MATCH(ROW()-2,seznam!$H$2:'seznam'!$H$154,0))), "", INDEX(seznam!D$2:'seznam'!D$154,MATCH(ROW()-2,seznam!$H$2:'seznam'!$H$154,0)))</f>
        <v>2008</v>
      </c>
      <c r="F15" s="124" t="str">
        <f>IF( LEN($E15)=0, "", IF($E15&lt;=Prehledy!$K$3,"U17,U19",  IF( AND($E15&lt;=Prehledy!$K$4,$E15&gt;=Prehledy!$L$4), "U15",  IF( AND($E15&lt;=Prehledy!$K$5, $E15&gt;=Prehledy!$L$5), "U13","U11"))))</f>
        <v>U17,U19</v>
      </c>
    </row>
    <row r="16" spans="1:6">
      <c r="A16" s="176">
        <v>14</v>
      </c>
      <c r="B16" s="176">
        <v>6</v>
      </c>
      <c r="C16" s="124" t="str">
        <f>IF( ISERROR(INDEX(seznam!B$2:'seznam'!B$154,MATCH(ROW()-2,seznam!$H$2:'seznam'!$H$154,0))), "", INDEX(seznam!B$2:'seznam'!B$154,MATCH(ROW()-2,seznam!$H$2:'seznam'!$H$154,0)))</f>
        <v>Kovář Jan</v>
      </c>
      <c r="D16" s="124" t="str">
        <f>IF( ISERROR(INDEX(seznam!C$2:'seznam'!C$154,MATCH(ROW()-2,seznam!$H$2:'seznam'!$H$154,0))), "", INDEX(seznam!C$2:'seznam'!C$154,MATCH(ROW()-2,seznam!$H$2:'seznam'!$H$154,0)))</f>
        <v>Bořitov</v>
      </c>
      <c r="E16" s="124">
        <f>IF( ISERROR(INDEX(seznam!D$2:'seznam'!D$154,MATCH(ROW()-2,seznam!$H$2:'seznam'!$H$154,0))), "", INDEX(seznam!D$2:'seznam'!D$154,MATCH(ROW()-2,seznam!$H$2:'seznam'!$H$154,0)))</f>
        <v>2008</v>
      </c>
      <c r="F16" s="124" t="str">
        <f>IF( LEN($E16)=0, "", IF($E16&lt;=Prehledy!$K$3,"U17,U19",  IF( AND($E16&lt;=Prehledy!$K$4,$E16&gt;=Prehledy!$L$4), "U15",  IF( AND($E16&lt;=Prehledy!$K$5, $E16&gt;=Prehledy!$L$5), "U13","U11"))))</f>
        <v>U17,U19</v>
      </c>
    </row>
    <row r="17" spans="1:6">
      <c r="A17" s="176">
        <v>15</v>
      </c>
      <c r="B17" s="176">
        <v>7</v>
      </c>
      <c r="C17" s="124" t="str">
        <f>IF( ISERROR(INDEX(seznam!B$2:'seznam'!B$154,MATCH(ROW()-2,seznam!$H$2:'seznam'!$H$154,0))), "", INDEX(seznam!B$2:'seznam'!B$154,MATCH(ROW()-2,seznam!$H$2:'seznam'!$H$154,0)))</f>
        <v>Řehoř Robin</v>
      </c>
      <c r="D17" s="124" t="str">
        <f>IF( ISERROR(INDEX(seznam!C$2:'seznam'!C$154,MATCH(ROW()-2,seznam!$H$2:'seznam'!$H$154,0))), "", INDEX(seznam!C$2:'seznam'!C$154,MATCH(ROW()-2,seznam!$H$2:'seznam'!$H$154,0)))</f>
        <v>V. Opatovice</v>
      </c>
      <c r="E17" s="124">
        <f>IF( ISERROR(INDEX(seznam!D$2:'seznam'!D$154,MATCH(ROW()-2,seznam!$H$2:'seznam'!$H$154,0))), "", INDEX(seznam!D$2:'seznam'!D$154,MATCH(ROW()-2,seznam!$H$2:'seznam'!$H$154,0)))</f>
        <v>2010</v>
      </c>
      <c r="F17" s="124" t="str">
        <f>IF( LEN($E17)=0, "", IF($E17&lt;=Prehledy!$K$3,"U17,U19",  IF( AND($E17&lt;=Prehledy!$K$4,$E17&gt;=Prehledy!$L$4), "U15",  IF( AND($E17&lt;=Prehledy!$K$5, $E17&gt;=Prehledy!$L$5), "U13","U11"))))</f>
        <v>U15</v>
      </c>
    </row>
    <row r="18" spans="1:6" ht="13.5" thickBot="1">
      <c r="A18" s="179">
        <v>16</v>
      </c>
      <c r="B18" s="178">
        <v>8</v>
      </c>
      <c r="C18" s="160" t="str">
        <f>IF( ISERROR(INDEX(seznam!B$2:'seznam'!B$154,MATCH(ROW()-2,seznam!$H$2:'seznam'!$H$154,0))), "", INDEX(seznam!B$2:'seznam'!B$154,MATCH(ROW()-2,seznam!$H$2:'seznam'!$H$154,0)))</f>
        <v>Zuck Adam</v>
      </c>
      <c r="D18" s="160" t="str">
        <f>IF( ISERROR(INDEX(seznam!C$2:'seznam'!C$154,MATCH(ROW()-2,seznam!$H$2:'seznam'!$H$154,0))), "", INDEX(seznam!C$2:'seznam'!C$154,MATCH(ROW()-2,seznam!$H$2:'seznam'!$H$154,0)))</f>
        <v>Blansko</v>
      </c>
      <c r="E18" s="124">
        <f>IF( ISERROR(INDEX(seznam!D$2:'seznam'!D$154,MATCH(ROW()-2,seznam!$H$2:'seznam'!$H$154,0))), "", INDEX(seznam!D$2:'seznam'!D$154,MATCH(ROW()-2,seznam!$H$2:'seznam'!$H$154,0)))</f>
        <v>2008</v>
      </c>
      <c r="F18" s="160" t="str">
        <f>IF( LEN($E18)=0, "", IF($E18&lt;=Prehledy!$K$3,"U17,U19",  IF( AND($E18&lt;=Prehledy!$K$4,$E18&gt;=Prehledy!$L$4), "U15",  IF( AND($E18&lt;=Prehledy!$K$5, $E18&gt;=Prehledy!$L$5), "U13","U11"))))</f>
        <v>U17,U19</v>
      </c>
    </row>
    <row r="19" spans="1:6" ht="13.5" thickTop="1">
      <c r="A19" s="177">
        <v>17</v>
      </c>
      <c r="B19" s="192">
        <v>1</v>
      </c>
      <c r="C19" s="124" t="str">
        <f>IF( ISERROR(INDEX(seznam!B$2:'seznam'!B$154,MATCH(ROW()-2,seznam!$H$2:'seznam'!$H$154,0))), "", INDEX(seznam!B$2:'seznam'!B$154,MATCH(ROW()-2,seznam!$H$2:'seznam'!$H$154,0)))</f>
        <v>Kuchar Štěpán</v>
      </c>
      <c r="D19" s="124" t="str">
        <f>IF( ISERROR(INDEX(seznam!C$2:'seznam'!C$154,MATCH(ROW()-2,seznam!$H$2:'seznam'!$H$154,0))), "", INDEX(seznam!C$2:'seznam'!C$154,MATCH(ROW()-2,seznam!$H$2:'seznam'!$H$154,0)))</f>
        <v>Blansko</v>
      </c>
      <c r="E19" s="124">
        <f>IF( ISERROR(INDEX(seznam!D$2:'seznam'!D$154,MATCH(ROW()-2,seznam!$H$2:'seznam'!$H$154,0))), "", INDEX(seznam!D$2:'seznam'!D$154,MATCH(ROW()-2,seznam!$H$2:'seznam'!$H$154,0)))</f>
        <v>2009</v>
      </c>
      <c r="F19" s="124" t="str">
        <f>IF( LEN($E19)=0, "", IF($E19&lt;=Prehledy!$K$3,"U17,U19",  IF( AND($E19&lt;=Prehledy!$K$4,$E19&gt;=Prehledy!$L$4), "U15",  IF( AND($E19&lt;=Prehledy!$K$5, $E19&gt;=Prehledy!$L$5), "U13","U11"))))</f>
        <v>U15</v>
      </c>
    </row>
    <row r="20" spans="1:6">
      <c r="A20" s="176">
        <v>18</v>
      </c>
      <c r="B20" s="191">
        <v>2</v>
      </c>
      <c r="C20" s="124" t="str">
        <f>IF( ISERROR(INDEX(seznam!B$2:'seznam'!B$154,MATCH(ROW()-2,seznam!$H$2:'seznam'!$H$154,0))), "", INDEX(seznam!B$2:'seznam'!B$154,MATCH(ROW()-2,seznam!$H$2:'seznam'!$H$154,0)))</f>
        <v>Švarc Robert</v>
      </c>
      <c r="D20" s="124" t="str">
        <f>IF( ISERROR(INDEX(seznam!C$2:'seznam'!C$154,MATCH(ROW()-2,seznam!$H$2:'seznam'!$H$154,0))), "", INDEX(seznam!C$2:'seznam'!C$154,MATCH(ROW()-2,seznam!$H$2:'seznam'!$H$154,0)))</f>
        <v>Blansko</v>
      </c>
      <c r="E20" s="124">
        <f>IF( ISERROR(INDEX(seznam!D$2:'seznam'!D$154,MATCH(ROW()-2,seznam!$H$2:'seznam'!$H$154,0))), "", INDEX(seznam!D$2:'seznam'!D$154,MATCH(ROW()-2,seznam!$H$2:'seznam'!$H$154,0)))</f>
        <v>2009</v>
      </c>
      <c r="F20" s="124" t="str">
        <f>IF( LEN($E20)=0, "", IF($E20&lt;=Prehledy!$K$3,"U17,U19",  IF( AND($E20&lt;=Prehledy!$K$4,$E20&gt;=Prehledy!$L$4), "U15",  IF( AND($E20&lt;=Prehledy!$K$5, $E20&gt;=Prehledy!$L$5), "U13","U11"))))</f>
        <v>U15</v>
      </c>
    </row>
    <row r="21" spans="1:6">
      <c r="A21" s="176">
        <v>19</v>
      </c>
      <c r="B21" s="191">
        <v>3</v>
      </c>
      <c r="C21" s="124" t="str">
        <f>IF( ISERROR(INDEX(seznam!B$2:'seznam'!B$154,MATCH(ROW()-2,seznam!$H$2:'seznam'!$H$154,0))), "", INDEX(seznam!B$2:'seznam'!B$154,MATCH(ROW()-2,seznam!$H$2:'seznam'!$H$154,0)))</f>
        <v>Voráč Pavel</v>
      </c>
      <c r="D21" s="124" t="str">
        <f>IF( ISERROR(INDEX(seznam!C$2:'seznam'!C$154,MATCH(ROW()-2,seznam!$H$2:'seznam'!$H$154,0))), "", INDEX(seznam!C$2:'seznam'!C$154,MATCH(ROW()-2,seznam!$H$2:'seznam'!$H$154,0)))</f>
        <v>Blansko</v>
      </c>
      <c r="E21" s="124">
        <f>IF( ISERROR(INDEX(seznam!D$2:'seznam'!D$154,MATCH(ROW()-2,seznam!$H$2:'seznam'!$H$154,0))), "", INDEX(seznam!D$2:'seznam'!D$154,MATCH(ROW()-2,seznam!$H$2:'seznam'!$H$154,0)))</f>
        <v>2015</v>
      </c>
      <c r="F21" s="124" t="str">
        <f>IF( LEN($E21)=0, "", IF($E21&lt;=Prehledy!$K$3,"U17,U19",  IF( AND($E21&lt;=Prehledy!$K$4,$E21&gt;=Prehledy!$L$4), "U15",  IF( AND($E21&lt;=Prehledy!$K$5, $E21&gt;=Prehledy!$L$5), "U13","U11"))))</f>
        <v>U11</v>
      </c>
    </row>
    <row r="22" spans="1:6">
      <c r="A22" s="176">
        <v>20</v>
      </c>
      <c r="B22" s="176">
        <v>4</v>
      </c>
      <c r="C22" s="124" t="str">
        <f>IF( ISERROR(INDEX(seznam!B$2:'seznam'!B$154,MATCH(ROW()-2,seznam!$H$2:'seznam'!$H$154,0))), "", INDEX(seznam!B$2:'seznam'!B$154,MATCH(ROW()-2,seznam!$H$2:'seznam'!$H$154,0)))</f>
        <v>Kopanický Aleš</v>
      </c>
      <c r="D22" s="124" t="str">
        <f>IF( ISERROR(INDEX(seznam!C$2:'seznam'!C$154,MATCH(ROW()-2,seznam!$H$2:'seznam'!$H$154,0))), "", INDEX(seznam!C$2:'seznam'!C$154,MATCH(ROW()-2,seznam!$H$2:'seznam'!$H$154,0)))</f>
        <v>Blansko</v>
      </c>
      <c r="E22" s="124">
        <f>IF( ISERROR(INDEX(seznam!D$2:'seznam'!D$154,MATCH(ROW()-2,seznam!$H$2:'seznam'!$H$154,0))), "", INDEX(seznam!D$2:'seznam'!D$154,MATCH(ROW()-2,seznam!$H$2:'seznam'!$H$154,0)))</f>
        <v>2009</v>
      </c>
      <c r="F22" s="124" t="str">
        <f>IF( LEN($E22)=0, "", IF($E22&lt;=Prehledy!$K$3,"U17,U19",  IF( AND($E22&lt;=Prehledy!$K$4,$E22&gt;=Prehledy!$L$4), "U15",  IF( AND($E22&lt;=Prehledy!$K$5, $E22&gt;=Prehledy!$L$5), "U13","U11"))))</f>
        <v>U15</v>
      </c>
    </row>
    <row r="23" spans="1:6">
      <c r="A23" s="176">
        <v>21</v>
      </c>
      <c r="B23" s="176">
        <v>5</v>
      </c>
      <c r="C23" s="124" t="str">
        <f>IF( ISERROR(INDEX(seznam!B$2:'seznam'!B$154,MATCH(ROW()-2,seznam!$H$2:'seznam'!$H$154,0))), "", INDEX(seznam!B$2:'seznam'!B$154,MATCH(ROW()-2,seznam!$H$2:'seznam'!$H$154,0)))</f>
        <v>Chloupek Tomáš</v>
      </c>
      <c r="D23" s="124" t="str">
        <f>IF( ISERROR(INDEX(seznam!C$2:'seznam'!C$154,MATCH(ROW()-2,seznam!$H$2:'seznam'!$H$154,0))), "", INDEX(seznam!C$2:'seznam'!C$154,MATCH(ROW()-2,seznam!$H$2:'seznam'!$H$154,0)))</f>
        <v>Kunštát</v>
      </c>
      <c r="E23" s="124">
        <f>IF( ISERROR(INDEX(seznam!D$2:'seznam'!D$154,MATCH(ROW()-2,seznam!$H$2:'seznam'!$H$154,0))), "", INDEX(seznam!D$2:'seznam'!D$154,MATCH(ROW()-2,seznam!$H$2:'seznam'!$H$154,0)))</f>
        <v>2011</v>
      </c>
      <c r="F23" s="124" t="str">
        <f>IF( LEN($E23)=0, "", IF($E23&lt;=Prehledy!$K$3,"U17,U19",  IF( AND($E23&lt;=Prehledy!$K$4,$E23&gt;=Prehledy!$L$4), "U15",  IF( AND($E23&lt;=Prehledy!$K$5, $E23&gt;=Prehledy!$L$5), "U13","U11"))))</f>
        <v>U13</v>
      </c>
    </row>
    <row r="24" spans="1:6">
      <c r="A24" s="176">
        <v>22</v>
      </c>
      <c r="B24" s="176">
        <v>6</v>
      </c>
      <c r="C24" s="124" t="str">
        <f>IF( ISERROR(INDEX(seznam!B$2:'seznam'!B$154,MATCH(ROW()-2,seznam!$H$2:'seznam'!$H$154,0))), "", INDEX(seznam!B$2:'seznam'!B$154,MATCH(ROW()-2,seznam!$H$2:'seznam'!$H$154,0)))</f>
        <v>Křepela David</v>
      </c>
      <c r="D24" s="124" t="str">
        <f>IF( ISERROR(INDEX(seznam!C$2:'seznam'!C$154,MATCH(ROW()-2,seznam!$H$2:'seznam'!$H$154,0))), "", INDEX(seznam!C$2:'seznam'!C$154,MATCH(ROW()-2,seznam!$H$2:'seznam'!$H$154,0)))</f>
        <v>Zbraslavec</v>
      </c>
      <c r="E24" s="124">
        <f>IF( ISERROR(INDEX(seznam!D$2:'seznam'!D$154,MATCH(ROW()-2,seznam!$H$2:'seznam'!$H$154,0))), "", INDEX(seznam!D$2:'seznam'!D$154,MATCH(ROW()-2,seznam!$H$2:'seznam'!$H$154,0)))</f>
        <v>2012</v>
      </c>
      <c r="F24" s="124" t="str">
        <f>IF( LEN($E24)=0, "", IF($E24&lt;=Prehledy!$K$3,"U17,U19",  IF( AND($E24&lt;=Prehledy!$K$4,$E24&gt;=Prehledy!$L$4), "U15",  IF( AND($E24&lt;=Prehledy!$K$5, $E24&gt;=Prehledy!$L$5), "U13","U11"))))</f>
        <v>U13</v>
      </c>
    </row>
    <row r="25" spans="1:6">
      <c r="A25" s="176">
        <v>23</v>
      </c>
      <c r="B25" s="176">
        <v>7</v>
      </c>
      <c r="C25" s="124" t="str">
        <f>IF( ISERROR(INDEX(seznam!B$2:'seznam'!B$154,MATCH(ROW()-2,seznam!$H$2:'seznam'!$H$154,0))), "", INDEX(seznam!B$2:'seznam'!B$154,MATCH(ROW()-2,seznam!$H$2:'seznam'!$H$154,0)))</f>
        <v>Borek Jan</v>
      </c>
      <c r="D25" s="124" t="str">
        <f>IF( ISERROR(INDEX(seznam!C$2:'seznam'!C$154,MATCH(ROW()-2,seznam!$H$2:'seznam'!$H$154,0))), "", INDEX(seznam!C$2:'seznam'!C$154,MATCH(ROW()-2,seznam!$H$2:'seznam'!$H$154,0)))</f>
        <v>Boskovice</v>
      </c>
      <c r="E25" s="124">
        <f>IF( ISERROR(INDEX(seznam!D$2:'seznam'!D$154,MATCH(ROW()-2,seznam!$H$2:'seznam'!$H$154,0))), "", INDEX(seznam!D$2:'seznam'!D$154,MATCH(ROW()-2,seznam!$H$2:'seznam'!$H$154,0)))</f>
        <v>2009</v>
      </c>
      <c r="F25" s="124" t="str">
        <f>IF( LEN($E25)=0, "", IF($E25&lt;=Prehledy!$K$3,"U17,U19",  IF( AND($E25&lt;=Prehledy!$K$4,$E25&gt;=Prehledy!$L$4), "U15",  IF( AND($E25&lt;=Prehledy!$K$5, $E25&gt;=Prehledy!$L$5), "U13","U11"))))</f>
        <v>U15</v>
      </c>
    </row>
    <row r="26" spans="1:6" ht="13.5" thickBot="1">
      <c r="A26" s="179">
        <v>24</v>
      </c>
      <c r="B26" s="179">
        <v>8</v>
      </c>
      <c r="C26" s="160" t="str">
        <f>IF( ISERROR(INDEX(seznam!B$2:'seznam'!B$154,MATCH(ROW()-2,seznam!$H$2:'seznam'!$H$154,0))), "", INDEX(seznam!B$2:'seznam'!B$154,MATCH(ROW()-2,seznam!$H$2:'seznam'!$H$154,0)))</f>
        <v>Smékal Jakub</v>
      </c>
      <c r="D26" s="160" t="str">
        <f>IF( ISERROR(INDEX(seznam!C$2:'seznam'!C$154,MATCH(ROW()-2,seznam!$H$2:'seznam'!$H$154,0))), "", INDEX(seznam!C$2:'seznam'!C$154,MATCH(ROW()-2,seznam!$H$2:'seznam'!$H$154,0)))</f>
        <v>V. Opatovice</v>
      </c>
      <c r="E26" s="179">
        <f>IF( ISERROR(INDEX(seznam!D$2:'seznam'!D$154,MATCH(ROW()-2,seznam!$H$2:'seznam'!$H$154,0))), "", INDEX(seznam!D$2:'seznam'!D$154,MATCH(ROW()-2,seznam!$H$2:'seznam'!$H$154,0)))</f>
        <v>2009</v>
      </c>
      <c r="F26" s="160" t="str">
        <f>IF( LEN($E26)=0, "", IF($E26&lt;=Prehledy!$K$3,"U17,U19",  IF( AND($E26&lt;=Prehledy!$K$4,$E26&gt;=Prehledy!$L$4), "U15",  IF( AND($E26&lt;=Prehledy!$K$5, $E26&gt;=Prehledy!$L$5), "U13","U11"))))</f>
        <v>U15</v>
      </c>
    </row>
    <row r="27" spans="1:6" ht="13.5" thickTop="1">
      <c r="A27" s="177">
        <v>25</v>
      </c>
      <c r="B27" s="192">
        <v>1</v>
      </c>
      <c r="C27" s="124" t="str">
        <f>IF( ISERROR(INDEX(seznam!B$2:'seznam'!B$154,MATCH(ROW()-2,seznam!$H$2:'seznam'!$H$154,0))), "", INDEX(seznam!B$2:'seznam'!B$154,MATCH(ROW()-2,seznam!$H$2:'seznam'!$H$154,0)))</f>
        <v>Bárta Martin</v>
      </c>
      <c r="D27" s="124" t="str">
        <f>IF( ISERROR(INDEX(seznam!C$2:'seznam'!C$154,MATCH(ROW()-2,seznam!$H$2:'seznam'!$H$154,0))), "", INDEX(seznam!C$2:'seznam'!C$154,MATCH(ROW()-2,seznam!$H$2:'seznam'!$H$154,0)))</f>
        <v>Blansko</v>
      </c>
      <c r="E27" s="124">
        <f>IF( ISERROR(INDEX(seznam!D$2:'seznam'!D$154,MATCH(ROW()-2,seznam!$H$2:'seznam'!$H$154,0))), "", INDEX(seznam!D$2:'seznam'!D$154,MATCH(ROW()-2,seznam!$H$2:'seznam'!$H$154,0)))</f>
        <v>2011</v>
      </c>
      <c r="F27" s="124" t="str">
        <f>IF( LEN($E27)=0, "", IF($E27&lt;=Prehledy!$K$3,"U17,U19",  IF( AND($E27&lt;=Prehledy!$K$4,$E27&gt;=Prehledy!$L$4), "U15",  IF( AND($E27&lt;=Prehledy!$K$5, $E27&gt;=Prehledy!$L$5), "U13","U11"))))</f>
        <v>U13</v>
      </c>
    </row>
    <row r="28" spans="1:6">
      <c r="A28" s="176">
        <v>26</v>
      </c>
      <c r="B28" s="191">
        <v>2</v>
      </c>
      <c r="C28" s="124" t="str">
        <f>IF( ISERROR(INDEX(seznam!B$2:'seznam'!B$154,MATCH(ROW()-2,seznam!$H$2:'seznam'!$H$154,0))), "", INDEX(seznam!B$2:'seznam'!B$154,MATCH(ROW()-2,seznam!$H$2:'seznam'!$H$154,0)))</f>
        <v>Hoppe Martin</v>
      </c>
      <c r="D28" s="124" t="str">
        <f>IF( ISERROR(INDEX(seznam!C$2:'seznam'!C$154,MATCH(ROW()-2,seznam!$H$2:'seznam'!$H$154,0))), "", INDEX(seznam!C$2:'seznam'!C$154,MATCH(ROW()-2,seznam!$H$2:'seznam'!$H$154,0)))</f>
        <v>Blansko</v>
      </c>
      <c r="E28" s="124">
        <f>IF( ISERROR(INDEX(seznam!D$2:'seznam'!D$154,MATCH(ROW()-2,seznam!$H$2:'seznam'!$H$154,0))), "", INDEX(seznam!D$2:'seznam'!D$154,MATCH(ROW()-2,seznam!$H$2:'seznam'!$H$154,0)))</f>
        <v>2009</v>
      </c>
      <c r="F28" s="124" t="str">
        <f>IF( LEN($E28)=0, "", IF($E28&lt;=Prehledy!$K$3,"U17,U19",  IF( AND($E28&lt;=Prehledy!$K$4,$E28&gt;=Prehledy!$L$4), "U15",  IF( AND($E28&lt;=Prehledy!$K$5, $E28&gt;=Prehledy!$L$5), "U13","U11"))))</f>
        <v>U15</v>
      </c>
    </row>
    <row r="29" spans="1:6">
      <c r="A29" s="176">
        <v>27</v>
      </c>
      <c r="B29" s="191">
        <v>3</v>
      </c>
      <c r="C29" s="124" t="str">
        <f>IF( ISERROR(INDEX(seznam!B$2:'seznam'!B$154,MATCH(ROW()-2,seznam!$H$2:'seznam'!$H$154,0))), "", INDEX(seznam!B$2:'seznam'!B$154,MATCH(ROW()-2,seznam!$H$2:'seznam'!$H$154,0)))</f>
        <v>Schön Zdeněk</v>
      </c>
      <c r="D29" s="124" t="str">
        <f>IF( ISERROR(INDEX(seznam!C$2:'seznam'!C$154,MATCH(ROW()-2,seznam!$H$2:'seznam'!$H$154,0))), "", INDEX(seznam!C$2:'seznam'!C$154,MATCH(ROW()-2,seznam!$H$2:'seznam'!$H$154,0)))</f>
        <v>Blansko</v>
      </c>
      <c r="E29" s="124">
        <f>IF( ISERROR(INDEX(seznam!D$2:'seznam'!D$154,MATCH(ROW()-2,seznam!$H$2:'seznam'!$H$154,0))), "", INDEX(seznam!D$2:'seznam'!D$154,MATCH(ROW()-2,seznam!$H$2:'seznam'!$H$154,0)))</f>
        <v>2007</v>
      </c>
      <c r="F29" s="124" t="str">
        <f>IF( LEN($E29)=0, "", IF($E29&lt;=Prehledy!$K$3,"U17,U19",  IF( AND($E29&lt;=Prehledy!$K$4,$E29&gt;=Prehledy!$L$4), "U15",  IF( AND($E29&lt;=Prehledy!$K$5, $E29&gt;=Prehledy!$L$5), "U13","U11"))))</f>
        <v>U17,U19</v>
      </c>
    </row>
    <row r="30" spans="1:6">
      <c r="A30" s="176">
        <v>28</v>
      </c>
      <c r="B30" s="176">
        <v>4</v>
      </c>
      <c r="C30" s="124" t="str">
        <f>IF( ISERROR(INDEX(seznam!B$2:'seznam'!B$154,MATCH(ROW()-2,seznam!$H$2:'seznam'!$H$154,0))), "", INDEX(seznam!B$2:'seznam'!B$154,MATCH(ROW()-2,seznam!$H$2:'seznam'!$H$154,0)))</f>
        <v xml:space="preserve">Polický Jan </v>
      </c>
      <c r="D30" s="124" t="str">
        <f>IF( ISERROR(INDEX(seznam!C$2:'seznam'!C$154,MATCH(ROW()-2,seznam!$H$2:'seznam'!$H$154,0))), "", INDEX(seznam!C$2:'seznam'!C$154,MATCH(ROW()-2,seznam!$H$2:'seznam'!$H$154,0)))</f>
        <v>Blansko</v>
      </c>
      <c r="E30" s="124">
        <f>IF( ISERROR(INDEX(seznam!D$2:'seznam'!D$154,MATCH(ROW()-2,seznam!$H$2:'seznam'!$H$154,0))), "", INDEX(seznam!D$2:'seznam'!D$154,MATCH(ROW()-2,seznam!$H$2:'seznam'!$H$154,0)))</f>
        <v>2012</v>
      </c>
      <c r="F30" s="124" t="str">
        <f>IF( LEN($E30)=0, "", IF($E30&lt;=Prehledy!$K$3,"U17,U19",  IF( AND($E30&lt;=Prehledy!$K$4,$E30&gt;=Prehledy!$L$4), "U15",  IF( AND($E30&lt;=Prehledy!$K$5, $E30&gt;=Prehledy!$L$5), "U13","U11"))))</f>
        <v>U13</v>
      </c>
    </row>
    <row r="31" spans="1:6">
      <c r="A31" s="176">
        <v>29</v>
      </c>
      <c r="B31" s="176">
        <v>5</v>
      </c>
      <c r="C31" s="124" t="str">
        <f>IF( ISERROR(INDEX(seznam!B$2:'seznam'!B$154,MATCH(ROW()-2,seznam!$H$2:'seznam'!$H$154,0))), "", INDEX(seznam!B$2:'seznam'!B$154,MATCH(ROW()-2,seznam!$H$2:'seznam'!$H$154,0)))</f>
        <v>Kovář Jakub</v>
      </c>
      <c r="D31" s="124" t="str">
        <f>IF( ISERROR(INDEX(seznam!C$2:'seznam'!C$154,MATCH(ROW()-2,seznam!$H$2:'seznam'!$H$154,0))), "", INDEX(seznam!C$2:'seznam'!C$154,MATCH(ROW()-2,seznam!$H$2:'seznam'!$H$154,0)))</f>
        <v>Bořitov</v>
      </c>
      <c r="E31" s="124">
        <f>IF( ISERROR(INDEX(seznam!D$2:'seznam'!D$154,MATCH(ROW()-2,seznam!$H$2:'seznam'!$H$154,0))), "", INDEX(seznam!D$2:'seznam'!D$154,MATCH(ROW()-2,seznam!$H$2:'seznam'!$H$154,0)))</f>
        <v>2011</v>
      </c>
      <c r="F31" s="124" t="str">
        <f>IF( LEN($E31)=0, "", IF($E31&lt;=Prehledy!$K$3,"U17,U19",  IF( AND($E31&lt;=Prehledy!$K$4,$E31&gt;=Prehledy!$L$4), "U15",  IF( AND($E31&lt;=Prehledy!$K$5, $E31&gt;=Prehledy!$L$5), "U13","U11"))))</f>
        <v>U13</v>
      </c>
    </row>
    <row r="32" spans="1:6">
      <c r="A32" s="176">
        <v>30</v>
      </c>
      <c r="B32" s="176">
        <v>6</v>
      </c>
      <c r="C32" s="124" t="str">
        <f>IF( ISERROR(INDEX(seznam!B$2:'seznam'!B$154,MATCH(ROW()-2,seznam!$H$2:'seznam'!$H$154,0))), "", INDEX(seznam!B$2:'seznam'!B$154,MATCH(ROW()-2,seznam!$H$2:'seznam'!$H$154,0)))</f>
        <v>Chloupek Jan</v>
      </c>
      <c r="D32" s="124" t="str">
        <f>IF( ISERROR(INDEX(seznam!C$2:'seznam'!C$154,MATCH(ROW()-2,seznam!$H$2:'seznam'!$H$154,0))), "", INDEX(seznam!C$2:'seznam'!C$154,MATCH(ROW()-2,seznam!$H$2:'seznam'!$H$154,0)))</f>
        <v>Kunštát</v>
      </c>
      <c r="E32" s="124">
        <f>IF( ISERROR(INDEX(seznam!D$2:'seznam'!D$154,MATCH(ROW()-2,seznam!$H$2:'seznam'!$H$154,0))), "", INDEX(seznam!D$2:'seznam'!D$154,MATCH(ROW()-2,seznam!$H$2:'seznam'!$H$154,0)))</f>
        <v>2009</v>
      </c>
      <c r="F32" s="124" t="str">
        <f>IF( LEN($E32)=0, "", IF($E32&lt;=Prehledy!$K$3,"U17,U19",  IF( AND($E32&lt;=Prehledy!$K$4,$E32&gt;=Prehledy!$L$4), "U15",  IF( AND($E32&lt;=Prehledy!$K$5, $E32&gt;=Prehledy!$L$5), "U13","U11"))))</f>
        <v>U15</v>
      </c>
    </row>
    <row r="33" spans="1:6">
      <c r="A33" s="176">
        <v>31</v>
      </c>
      <c r="B33" s="176">
        <v>7</v>
      </c>
      <c r="C33" s="124" t="str">
        <f>IF( ISERROR(INDEX(seznam!B$2:'seznam'!B$154,MATCH(ROW()-2,seznam!$H$2:'seznam'!$H$154,0))), "", INDEX(seznam!B$2:'seznam'!B$154,MATCH(ROW()-2,seznam!$H$2:'seznam'!$H$154,0)))</f>
        <v>Prchal Jindřich</v>
      </c>
      <c r="D33" s="124" t="str">
        <f>IF( ISERROR(INDEX(seznam!C$2:'seznam'!C$154,MATCH(ROW()-2,seznam!$H$2:'seznam'!$H$154,0))), "", INDEX(seznam!C$2:'seznam'!C$154,MATCH(ROW()-2,seznam!$H$2:'seznam'!$H$154,0)))</f>
        <v>Kunštát</v>
      </c>
      <c r="E33" s="124">
        <f>IF( ISERROR(INDEX(seznam!D$2:'seznam'!D$154,MATCH(ROW()-2,seznam!$H$2:'seznam'!$H$154,0))), "", INDEX(seznam!D$2:'seznam'!D$154,MATCH(ROW()-2,seznam!$H$2:'seznam'!$H$154,0)))</f>
        <v>2012</v>
      </c>
      <c r="F33" s="124" t="str">
        <f>IF( LEN($E33)=0, "", IF($E33&lt;=Prehledy!$K$3,"U17,U19",  IF( AND($E33&lt;=Prehledy!$K$4,$E33&gt;=Prehledy!$L$4), "U15",  IF( AND($E33&lt;=Prehledy!$K$5, $E33&gt;=Prehledy!$L$5), "U13","U11"))))</f>
        <v>U13</v>
      </c>
    </row>
    <row r="34" spans="1:6" ht="13.5" thickBot="1">
      <c r="A34" s="179">
        <v>32</v>
      </c>
      <c r="B34" s="179">
        <v>8</v>
      </c>
      <c r="C34" s="160" t="str">
        <f>IF( ISERROR(INDEX(seznam!B$2:'seznam'!B$154,MATCH(ROW()-2,seznam!$H$2:'seznam'!$H$154,0))), "", INDEX(seznam!B$2:'seznam'!B$154,MATCH(ROW()-2,seznam!$H$2:'seznam'!$H$154,0)))</f>
        <v>Křelina Matěj</v>
      </c>
      <c r="D34" s="160" t="str">
        <f>IF( ISERROR(INDEX(seznam!C$2:'seznam'!C$154,MATCH(ROW()-2,seznam!$H$2:'seznam'!$H$154,0))), "", INDEX(seznam!C$2:'seznam'!C$154,MATCH(ROW()-2,seznam!$H$2:'seznam'!$H$154,0)))</f>
        <v>Štěchov</v>
      </c>
      <c r="E34" s="179">
        <f>IF( ISERROR(INDEX(seznam!D$2:'seznam'!D$154,MATCH(ROW()-2,seznam!$H$2:'seznam'!$H$154,0))), "", INDEX(seznam!D$2:'seznam'!D$154,MATCH(ROW()-2,seznam!$H$2:'seznam'!$H$154,0)))</f>
        <v>2006</v>
      </c>
      <c r="F34" s="160" t="str">
        <f>IF( LEN($E34)=0, "", IF($E34&lt;=Prehledy!$K$3,"U17,U19",  IF( AND($E34&lt;=Prehledy!$K$4,$E34&gt;=Prehledy!$L$4), "U15",  IF( AND($E34&lt;=Prehledy!$K$5, $E34&gt;=Prehledy!$L$5), "U13","U11"))))</f>
        <v>U17,U19</v>
      </c>
    </row>
    <row r="35" spans="1:6" ht="13.5" thickTop="1">
      <c r="A35" s="176">
        <v>33</v>
      </c>
      <c r="B35" s="191">
        <v>1</v>
      </c>
      <c r="C35" s="124" t="str">
        <f>IF( ISERROR(INDEX(seznam!B$2:'seznam'!B$154,MATCH(ROW()-2,seznam!$H$2:'seznam'!$H$154,0))), "", INDEX(seznam!B$2:'seznam'!B$154,MATCH(ROW()-2,seznam!$H$2:'seznam'!$H$154,0)))</f>
        <v>Přikrylová Adéla</v>
      </c>
      <c r="D35" s="124" t="str">
        <f>IF( ISERROR(INDEX(seznam!C$2:'seznam'!C$154,MATCH(ROW()-2,seznam!$H$2:'seznam'!$H$154,0))), "", INDEX(seznam!C$2:'seznam'!C$154,MATCH(ROW()-2,seznam!$H$2:'seznam'!$H$154,0)))</f>
        <v>Blansko</v>
      </c>
      <c r="E35" s="124">
        <f>IF( ISERROR(INDEX(seznam!D$2:'seznam'!D$154,MATCH(ROW()-2,seznam!$H$2:'seznam'!$H$154,0))), "", INDEX(seznam!D$2:'seznam'!D$154,MATCH(ROW()-2,seznam!$H$2:'seznam'!$H$154,0)))</f>
        <v>2010</v>
      </c>
      <c r="F35" s="124" t="str">
        <f>IF( LEN($E35)=0, "", IF($E35&lt;=Prehledy!$K$3,"U17,U19",  IF( AND($E35&lt;=Prehledy!$K$4,$E35&gt;=Prehledy!$L$4), "U15",  IF( AND($E35&lt;=Prehledy!$K$5, $E35&gt;=Prehledy!$L$5), "U13","U11"))))</f>
        <v>U15</v>
      </c>
    </row>
    <row r="36" spans="1:6">
      <c r="A36" s="176">
        <v>34</v>
      </c>
      <c r="B36" s="191">
        <v>2</v>
      </c>
      <c r="C36" s="124" t="str">
        <f>IF( ISERROR(INDEX(seznam!B$2:'seznam'!B$154,MATCH(ROW()-2,seznam!$H$2:'seznam'!$H$154,0))), "", INDEX(seznam!B$2:'seznam'!B$154,MATCH(ROW()-2,seznam!$H$2:'seznam'!$H$154,0)))</f>
        <v>Kuchař Viktor</v>
      </c>
      <c r="D36" s="124" t="str">
        <f>IF( ISERROR(INDEX(seznam!C$2:'seznam'!C$154,MATCH(ROW()-2,seznam!$H$2:'seznam'!$H$154,0))), "", INDEX(seznam!C$2:'seznam'!C$154,MATCH(ROW()-2,seznam!$H$2:'seznam'!$H$154,0)))</f>
        <v>Blansko</v>
      </c>
      <c r="E36" s="124">
        <f>IF( ISERROR(INDEX(seznam!D$2:'seznam'!D$154,MATCH(ROW()-2,seznam!$H$2:'seznam'!$H$154,0))), "", INDEX(seznam!D$2:'seznam'!D$154,MATCH(ROW()-2,seznam!$H$2:'seznam'!$H$154,0)))</f>
        <v>2009</v>
      </c>
      <c r="F36" s="124" t="str">
        <f>IF( LEN($E36)=0, "", IF($E36&lt;=Prehledy!$K$3,"U17,U19",  IF( AND($E36&lt;=Prehledy!$K$4,$E36&gt;=Prehledy!$L$4), "U15",  IF( AND($E36&lt;=Prehledy!$K$5, $E36&gt;=Prehledy!$L$5), "U13","U11"))))</f>
        <v>U15</v>
      </c>
    </row>
    <row r="37" spans="1:6">
      <c r="A37" s="176">
        <v>35</v>
      </c>
      <c r="B37" s="191">
        <v>3</v>
      </c>
      <c r="C37" s="124" t="str">
        <f>IF( ISERROR(INDEX(seznam!B$2:'seznam'!B$154,MATCH(ROW()-2,seznam!$H$2:'seznam'!$H$154,0))), "", INDEX(seznam!B$2:'seznam'!B$154,MATCH(ROW()-2,seznam!$H$2:'seznam'!$H$154,0)))</f>
        <v>Kyzlinková Michaela</v>
      </c>
      <c r="D37" s="124" t="str">
        <f>IF( ISERROR(INDEX(seznam!C$2:'seznam'!C$154,MATCH(ROW()-2,seznam!$H$2:'seznam'!$H$154,0))), "", INDEX(seznam!C$2:'seznam'!C$154,MATCH(ROW()-2,seznam!$H$2:'seznam'!$H$154,0)))</f>
        <v>Blansko</v>
      </c>
      <c r="E37" s="124">
        <f>IF( ISERROR(INDEX(seznam!D$2:'seznam'!D$154,MATCH(ROW()-2,seznam!$H$2:'seznam'!$H$154,0))), "", INDEX(seznam!D$2:'seznam'!D$154,MATCH(ROW()-2,seznam!$H$2:'seznam'!$H$154,0)))</f>
        <v>2009</v>
      </c>
      <c r="F37" s="124" t="str">
        <f>IF( LEN($E37)=0, "", IF($E37&lt;=Prehledy!$K$3,"U17,U19",  IF( AND($E37&lt;=Prehledy!$K$4,$E37&gt;=Prehledy!$L$4), "U15",  IF( AND($E37&lt;=Prehledy!$K$5, $E37&gt;=Prehledy!$L$5), "U13","U11"))))</f>
        <v>U15</v>
      </c>
    </row>
    <row r="38" spans="1:6">
      <c r="A38" s="176">
        <v>36</v>
      </c>
      <c r="B38" s="176">
        <v>4</v>
      </c>
      <c r="C38" s="124" t="str">
        <f>IF( ISERROR(INDEX(seznam!B$2:'seznam'!B$154,MATCH(ROW()-2,seznam!$H$2:'seznam'!$H$154,0))), "", INDEX(seznam!B$2:'seznam'!B$154,MATCH(ROW()-2,seznam!$H$2:'seznam'!$H$154,0)))</f>
        <v>Kuběna Matěj</v>
      </c>
      <c r="D38" s="124" t="str">
        <f>IF( ISERROR(INDEX(seznam!C$2:'seznam'!C$154,MATCH(ROW()-2,seznam!$H$2:'seznam'!$H$154,0))), "", INDEX(seznam!C$2:'seznam'!C$154,MATCH(ROW()-2,seznam!$H$2:'seznam'!$H$154,0)))</f>
        <v>Vysočany</v>
      </c>
      <c r="E38" s="124">
        <f>IF( ISERROR(INDEX(seznam!D$2:'seznam'!D$154,MATCH(ROW()-2,seznam!$H$2:'seznam'!$H$154,0))), "", INDEX(seznam!D$2:'seznam'!D$154,MATCH(ROW()-2,seznam!$H$2:'seznam'!$H$154,0)))</f>
        <v>2011</v>
      </c>
      <c r="F38" s="124" t="str">
        <f>IF( LEN($E38)=0, "", IF($E38&lt;=Prehledy!$K$3,"U17,U19",  IF( AND($E38&lt;=Prehledy!$K$4,$E38&gt;=Prehledy!$L$4), "U15",  IF( AND($E38&lt;=Prehledy!$K$5, $E38&gt;=Prehledy!$L$5), "U13","U11"))))</f>
        <v>U13</v>
      </c>
    </row>
    <row r="39" spans="1:6">
      <c r="A39" s="176">
        <v>37</v>
      </c>
      <c r="B39" s="176">
        <v>5</v>
      </c>
      <c r="C39" s="124" t="str">
        <f>IF( ISERROR(INDEX(seznam!B$2:'seznam'!B$154,MATCH(ROW()-2,seznam!$H$2:'seznam'!$H$154,0))), "", INDEX(seznam!B$2:'seznam'!B$154,MATCH(ROW()-2,seznam!$H$2:'seznam'!$H$154,0)))</f>
        <v>Přikryl Jan</v>
      </c>
      <c r="D39" s="124" t="str">
        <f>IF( ISERROR(INDEX(seznam!C$2:'seznam'!C$154,MATCH(ROW()-2,seznam!$H$2:'seznam'!$H$154,0))), "", INDEX(seznam!C$2:'seznam'!C$154,MATCH(ROW()-2,seznam!$H$2:'seznam'!$H$154,0)))</f>
        <v>Blansko</v>
      </c>
      <c r="E39" s="124">
        <f>IF( ISERROR(INDEX(seznam!D$2:'seznam'!D$154,MATCH(ROW()-2,seznam!$H$2:'seznam'!$H$154,0))), "", INDEX(seznam!D$2:'seznam'!D$154,MATCH(ROW()-2,seznam!$H$2:'seznam'!$H$154,0)))</f>
        <v>2013</v>
      </c>
      <c r="F39" s="124" t="str">
        <f>IF( LEN($E39)=0, "", IF($E39&lt;=Prehledy!$K$3,"U17,U19",  IF( AND($E39&lt;=Prehledy!$K$4,$E39&gt;=Prehledy!$L$4), "U15",  IF( AND($E39&lt;=Prehledy!$K$5, $E39&gt;=Prehledy!$L$5), "U13","U11"))))</f>
        <v>U11</v>
      </c>
    </row>
    <row r="40" spans="1:6">
      <c r="A40" s="176">
        <v>38</v>
      </c>
      <c r="B40" s="176">
        <v>6</v>
      </c>
      <c r="C40" s="124" t="str">
        <f>IF( ISERROR(INDEX(seznam!B$2:'seznam'!B$154,MATCH(ROW()-2,seznam!$H$2:'seznam'!$H$154,0))), "", INDEX(seznam!B$2:'seznam'!B$154,MATCH(ROW()-2,seznam!$H$2:'seznam'!$H$154,0)))</f>
        <v>Křepelová Kamila</v>
      </c>
      <c r="D40" s="124" t="str">
        <f>IF( ISERROR(INDEX(seznam!C$2:'seznam'!C$154,MATCH(ROW()-2,seznam!$H$2:'seznam'!$H$154,0))), "", INDEX(seznam!C$2:'seznam'!C$154,MATCH(ROW()-2,seznam!$H$2:'seznam'!$H$154,0)))</f>
        <v>Zbraslavec</v>
      </c>
      <c r="E40" s="124">
        <f>IF( ISERROR(INDEX(seznam!D$2:'seznam'!D$154,MATCH(ROW()-2,seznam!$H$2:'seznam'!$H$154,0))), "", INDEX(seznam!D$2:'seznam'!D$154,MATCH(ROW()-2,seznam!$H$2:'seznam'!$H$154,0)))</f>
        <v>2014</v>
      </c>
      <c r="F40" s="124" t="str">
        <f>IF( LEN($E40)=0, "", IF($E40&lt;=Prehledy!$K$3,"U17,U19",  IF( AND($E40&lt;=Prehledy!$K$4,$E40&gt;=Prehledy!$L$4), "U15",  IF( AND($E40&lt;=Prehledy!$K$5, $E40&gt;=Prehledy!$L$5), "U13","U11"))))</f>
        <v>U11</v>
      </c>
    </row>
    <row r="41" spans="1:6">
      <c r="A41" s="176">
        <v>39</v>
      </c>
      <c r="B41" s="176">
        <v>7</v>
      </c>
      <c r="C41" s="124" t="str">
        <f>IF( ISERROR(INDEX(seznam!B$2:'seznam'!B$154,MATCH(ROW()-2,seznam!$H$2:'seznam'!$H$154,0))), "", INDEX(seznam!B$2:'seznam'!B$154,MATCH(ROW()-2,seznam!$H$2:'seznam'!$H$154,0)))</f>
        <v>Kuběna Adam</v>
      </c>
      <c r="D41" s="124" t="str">
        <f>IF( ISERROR(INDEX(seznam!C$2:'seznam'!C$154,MATCH(ROW()-2,seznam!$H$2:'seznam'!$H$154,0))), "", INDEX(seznam!C$2:'seznam'!C$154,MATCH(ROW()-2,seznam!$H$2:'seznam'!$H$154,0)))</f>
        <v>Vysočany</v>
      </c>
      <c r="E41" s="124">
        <f>IF( ISERROR(INDEX(seznam!D$2:'seznam'!D$154,MATCH(ROW()-2,seznam!$H$2:'seznam'!$H$154,0))), "", INDEX(seznam!D$2:'seznam'!D$154,MATCH(ROW()-2,seznam!$H$2:'seznam'!$H$154,0)))</f>
        <v>2011</v>
      </c>
      <c r="F41" s="124" t="str">
        <f>IF( LEN($E41)=0, "", IF($E41&lt;=Prehledy!$K$3,"U17,U19",  IF( AND($E41&lt;=Prehledy!$K$4,$E41&gt;=Prehledy!$L$4), "U15",  IF( AND($E41&lt;=Prehledy!$K$5, $E41&gt;=Prehledy!$L$5), "U13","U11"))))</f>
        <v>U13</v>
      </c>
    </row>
    <row r="42" spans="1:6" ht="13.5" thickBot="1">
      <c r="A42" s="179">
        <v>40</v>
      </c>
      <c r="B42" s="179">
        <v>8</v>
      </c>
      <c r="C42" s="160" t="str">
        <f>IF( ISERROR(INDEX(seznam!B$2:'seznam'!B$154,MATCH(ROW()-2,seznam!$H$2:'seznam'!$H$154,0))), "", INDEX(seznam!B$2:'seznam'!B$154,MATCH(ROW()-2,seznam!$H$2:'seznam'!$H$154,0)))</f>
        <v>Štaud Brian</v>
      </c>
      <c r="D42" s="160" t="str">
        <f>IF( ISERROR(INDEX(seznam!C$2:'seznam'!C$154,MATCH(ROW()-2,seznam!$H$2:'seznam'!$H$154,0))), "", INDEX(seznam!C$2:'seznam'!C$154,MATCH(ROW()-2,seznam!$H$2:'seznam'!$H$154,0)))</f>
        <v>Kunštát</v>
      </c>
      <c r="E42" s="179">
        <f>IF( ISERROR(INDEX(seznam!D$2:'seznam'!D$154,MATCH(ROW()-2,seznam!$H$2:'seznam'!$H$154,0))), "", INDEX(seznam!D$2:'seznam'!D$154,MATCH(ROW()-2,seznam!$H$2:'seznam'!$H$154,0)))</f>
        <v>2011</v>
      </c>
      <c r="F42" s="160" t="str">
        <f>IF( LEN($E42)=0, "", IF($E42&lt;=Prehledy!$K$3,"U17,U19",  IF( AND($E42&lt;=Prehledy!$K$4,$E42&gt;=Prehledy!$L$4), "U15",  IF( AND($E42&lt;=Prehledy!$K$5, $E42&gt;=Prehledy!$L$5), "U13","U11"))))</f>
        <v>U13</v>
      </c>
    </row>
    <row r="43" spans="1:6" ht="13.5" thickTop="1">
      <c r="A43" s="177">
        <v>41</v>
      </c>
      <c r="B43" s="176">
        <v>1</v>
      </c>
      <c r="C43" s="124" t="str">
        <f>IF( ISERROR(INDEX(seznam!B$2:'seznam'!B$154,MATCH(ROW()-2,seznam!$H$2:'seznam'!$H$154,0))), "", INDEX(seznam!B$2:'seznam'!B$154,MATCH(ROW()-2,seznam!$H$2:'seznam'!$H$154,0)))</f>
        <v>Musil Jan</v>
      </c>
      <c r="D43" s="124" t="str">
        <f>IF( ISERROR(INDEX(seznam!C$2:'seznam'!C$154,MATCH(ROW()-2,seznam!$H$2:'seznam'!$H$154,0))), "", INDEX(seznam!C$2:'seznam'!C$154,MATCH(ROW()-2,seznam!$H$2:'seznam'!$H$154,0)))</f>
        <v>Blansko</v>
      </c>
      <c r="E43" s="124">
        <f>IF( ISERROR(INDEX(seznam!D$2:'seznam'!D$154,MATCH(ROW()-2,seznam!$H$2:'seznam'!$H$154,0))), "", INDEX(seznam!D$2:'seznam'!D$154,MATCH(ROW()-2,seznam!$H$2:'seznam'!$H$154,0)))</f>
        <v>2012</v>
      </c>
      <c r="F43" s="124" t="str">
        <f>IF( LEN($E43)=0, "", IF($E43&lt;=Prehledy!$K$3,"U17,U19",  IF( AND($E43&lt;=Prehledy!$K$4,$E43&gt;=Prehledy!$L$4), "U15",  IF( AND($E43&lt;=Prehledy!$K$5, $E43&gt;=Prehledy!$L$5), "U13","U11"))))</f>
        <v>U13</v>
      </c>
    </row>
    <row r="44" spans="1:6">
      <c r="A44" s="176">
        <v>42</v>
      </c>
      <c r="B44" s="176">
        <v>2</v>
      </c>
      <c r="C44" s="124" t="str">
        <f>IF( ISERROR(INDEX(seznam!B$2:'seznam'!B$154,MATCH(ROW()-2,seznam!$H$2:'seznam'!$H$154,0))), "", INDEX(seznam!B$2:'seznam'!B$154,MATCH(ROW()-2,seznam!$H$2:'seznam'!$H$154,0)))</f>
        <v>Matoušek Michal</v>
      </c>
      <c r="D44" s="124" t="str">
        <f>IF( ISERROR(INDEX(seznam!C$2:'seznam'!C$154,MATCH(ROW()-2,seznam!$H$2:'seznam'!$H$154,0))), "", INDEX(seznam!C$2:'seznam'!C$154,MATCH(ROW()-2,seznam!$H$2:'seznam'!$H$154,0)))</f>
        <v>Vysočany</v>
      </c>
      <c r="E44" s="124">
        <f>IF( ISERROR(INDEX(seznam!D$2:'seznam'!D$154,MATCH(ROW()-2,seznam!$H$2:'seznam'!$H$154,0))), "", INDEX(seznam!D$2:'seznam'!D$154,MATCH(ROW()-2,seznam!$H$2:'seznam'!$H$154,0)))</f>
        <v>2009</v>
      </c>
      <c r="F44" s="124" t="str">
        <f>IF( LEN($E44)=0, "", IF($E44&lt;=Prehledy!$K$3,"U17,U19",  IF( AND($E44&lt;=Prehledy!$K$4,$E44&gt;=Prehledy!$L$4), "U15",  IF( AND($E44&lt;=Prehledy!$K$5, $E44&gt;=Prehledy!$L$5), "U13","U11"))))</f>
        <v>U15</v>
      </c>
    </row>
    <row r="45" spans="1:6">
      <c r="A45" s="176">
        <v>43</v>
      </c>
      <c r="B45" s="176">
        <v>3</v>
      </c>
      <c r="C45" s="124" t="str">
        <f>IF( ISERROR(INDEX(seznam!B$2:'seznam'!B$154,MATCH(ROW()-2,seznam!$H$2:'seznam'!$H$154,0))), "", INDEX(seznam!B$2:'seznam'!B$154,MATCH(ROW()-2,seznam!$H$2:'seznam'!$H$154,0)))</f>
        <v>Dlapa Tomáš</v>
      </c>
      <c r="D45" s="124" t="str">
        <f>IF( ISERROR(INDEX(seznam!C$2:'seznam'!C$154,MATCH(ROW()-2,seznam!$H$2:'seznam'!$H$154,0))), "", INDEX(seznam!C$2:'seznam'!C$154,MATCH(ROW()-2,seznam!$H$2:'seznam'!$H$154,0)))</f>
        <v>Kunštát</v>
      </c>
      <c r="E45" s="124">
        <f>IF( ISERROR(INDEX(seznam!D$2:'seznam'!D$154,MATCH(ROW()-2,seznam!$H$2:'seznam'!$H$154,0))), "", INDEX(seznam!D$2:'seznam'!D$154,MATCH(ROW()-2,seznam!$H$2:'seznam'!$H$154,0)))</f>
        <v>2009</v>
      </c>
      <c r="F45" s="124" t="str">
        <f>IF( LEN($E45)=0, "", IF($E45&lt;=Prehledy!$K$3,"U17,U19",  IF( AND($E45&lt;=Prehledy!$K$4,$E45&gt;=Prehledy!$L$4), "U15",  IF( AND($E45&lt;=Prehledy!$K$5, $E45&gt;=Prehledy!$L$5), "U13","U11"))))</f>
        <v>U15</v>
      </c>
    </row>
    <row r="46" spans="1:6">
      <c r="A46" s="176">
        <v>44</v>
      </c>
      <c r="B46" s="176">
        <v>4</v>
      </c>
      <c r="C46" s="124" t="str">
        <f>IF( ISERROR(INDEX(seznam!B$2:'seznam'!B$154,MATCH(ROW()-2,seznam!$H$2:'seznam'!$H$154,0))), "", INDEX(seznam!B$2:'seznam'!B$154,MATCH(ROW()-2,seznam!$H$2:'seznam'!$H$154,0)))</f>
        <v>Zouhar Jakub</v>
      </c>
      <c r="D46" s="124" t="str">
        <f>IF( ISERROR(INDEX(seznam!C$2:'seznam'!C$154,MATCH(ROW()-2,seznam!$H$2:'seznam'!$H$154,0))), "", INDEX(seznam!C$2:'seznam'!C$154,MATCH(ROW()-2,seznam!$H$2:'seznam'!$H$154,0)))</f>
        <v>Šošůvka</v>
      </c>
      <c r="E46" s="124">
        <f>IF( ISERROR(INDEX(seznam!D$2:'seznam'!D$154,MATCH(ROW()-2,seznam!$H$2:'seznam'!$H$154,0))), "", INDEX(seznam!D$2:'seznam'!D$154,MATCH(ROW()-2,seznam!$H$2:'seznam'!$H$154,0)))</f>
        <v>2008</v>
      </c>
      <c r="F46" s="124" t="str">
        <f>IF( LEN($E46)=0, "", IF($E46&lt;=Prehledy!$K$3,"U17,U19",  IF( AND($E46&lt;=Prehledy!$K$4,$E46&gt;=Prehledy!$L$4), "U15",  IF( AND($E46&lt;=Prehledy!$K$5, $E46&gt;=Prehledy!$L$5), "U13","U11"))))</f>
        <v>U17,U19</v>
      </c>
    </row>
    <row r="47" spans="1:6">
      <c r="A47" s="176">
        <v>45</v>
      </c>
      <c r="B47" s="176">
        <v>5</v>
      </c>
      <c r="C47" s="124" t="str">
        <f>IF( ISERROR(INDEX(seznam!B$2:'seznam'!B$154,MATCH(ROW()-2,seznam!$H$2:'seznam'!$H$154,0))), "", INDEX(seznam!B$2:'seznam'!B$154,MATCH(ROW()-2,seznam!$H$2:'seznam'!$H$154,0)))</f>
        <v>Hrabal František</v>
      </c>
      <c r="D47" s="124" t="str">
        <f>IF( ISERROR(INDEX(seznam!C$2:'seznam'!C$154,MATCH(ROW()-2,seznam!$H$2:'seznam'!$H$154,0))), "", INDEX(seznam!C$2:'seznam'!C$154,MATCH(ROW()-2,seznam!$H$2:'seznam'!$H$154,0)))</f>
        <v>Letovice</v>
      </c>
      <c r="E47" s="124">
        <f>IF( ISERROR(INDEX(seznam!D$2:'seznam'!D$154,MATCH(ROW()-2,seznam!$H$2:'seznam'!$H$154,0))), "", INDEX(seznam!D$2:'seznam'!D$154,MATCH(ROW()-2,seznam!$H$2:'seznam'!$H$154,0)))</f>
        <v>2008</v>
      </c>
      <c r="F47" s="124" t="str">
        <f>IF( LEN($E47)=0, "", IF($E47&lt;=Prehledy!$K$3,"U17,U19",  IF( AND($E47&lt;=Prehledy!$K$4,$E47&gt;=Prehledy!$L$4), "U15",  IF( AND($E47&lt;=Prehledy!$K$5, $E47&gt;=Prehledy!$L$5), "U13","U11"))))</f>
        <v>U17,U19</v>
      </c>
    </row>
    <row r="48" spans="1:6">
      <c r="A48" s="176">
        <v>46</v>
      </c>
      <c r="B48" s="176">
        <v>6</v>
      </c>
      <c r="C48" s="124" t="str">
        <f>IF( ISERROR(INDEX(seznam!B$2:'seznam'!B$154,MATCH(ROW()-2,seznam!$H$2:'seznam'!$H$154,0))), "", INDEX(seznam!B$2:'seznam'!B$154,MATCH(ROW()-2,seznam!$H$2:'seznam'!$H$154,0)))</f>
        <v>Faltejsek Ondřej</v>
      </c>
      <c r="D48" s="124" t="str">
        <f>IF( ISERROR(INDEX(seznam!C$2:'seznam'!C$154,MATCH(ROW()-2,seznam!$H$2:'seznam'!$H$154,0))), "", INDEX(seznam!C$2:'seznam'!C$154,MATCH(ROW()-2,seznam!$H$2:'seznam'!$H$154,0)))</f>
        <v>Kunštát</v>
      </c>
      <c r="E48" s="124">
        <f>IF( ISERROR(INDEX(seznam!D$2:'seznam'!D$154,MATCH(ROW()-2,seznam!$H$2:'seznam'!$H$154,0))), "", INDEX(seznam!D$2:'seznam'!D$154,MATCH(ROW()-2,seznam!$H$2:'seznam'!$H$154,0)))</f>
        <v>2011</v>
      </c>
      <c r="F48" s="124" t="str">
        <f>IF( LEN($E48)=0, "", IF($E48&lt;=Prehledy!$K$3,"U17,U19",  IF( AND($E48&lt;=Prehledy!$K$4,$E48&gt;=Prehledy!$L$4), "U15",  IF( AND($E48&lt;=Prehledy!$K$5, $E48&gt;=Prehledy!$L$5), "U13","U11"))))</f>
        <v>U13</v>
      </c>
    </row>
    <row r="49" spans="1:6">
      <c r="A49" s="176">
        <v>47</v>
      </c>
      <c r="B49" s="176">
        <v>7</v>
      </c>
      <c r="C49" s="124" t="str">
        <f>IF( ISERROR(INDEX(seznam!B$2:'seznam'!B$154,MATCH(ROW()-2,seznam!$H$2:'seznam'!$H$154,0))), "", INDEX(seznam!B$2:'seznam'!B$154,MATCH(ROW()-2,seznam!$H$2:'seznam'!$H$154,0)))</f>
        <v>Pospíšil Jonáš</v>
      </c>
      <c r="D49" s="124" t="str">
        <f>IF( ISERROR(INDEX(seznam!C$2:'seznam'!C$154,MATCH(ROW()-2,seznam!$H$2:'seznam'!$H$154,0))), "", INDEX(seznam!C$2:'seznam'!C$154,MATCH(ROW()-2,seznam!$H$2:'seznam'!$H$154,0)))</f>
        <v>Letovice</v>
      </c>
      <c r="E49" s="124">
        <f>IF( ISERROR(INDEX(seznam!D$2:'seznam'!D$154,MATCH(ROW()-2,seznam!$H$2:'seznam'!$H$154,0))), "", INDEX(seznam!D$2:'seznam'!D$154,MATCH(ROW()-2,seznam!$H$2:'seznam'!$H$154,0)))</f>
        <v>2010</v>
      </c>
      <c r="F49" s="124" t="str">
        <f>IF( LEN($E49)=0, "", IF($E49&lt;=Prehledy!$K$3,"U17,U19",  IF( AND($E49&lt;=Prehledy!$K$4,$E49&gt;=Prehledy!$L$4), "U15",  IF( AND($E49&lt;=Prehledy!$K$5, $E49&gt;=Prehledy!$L$5), "U13","U11"))))</f>
        <v>U15</v>
      </c>
    </row>
    <row r="50" spans="1:6" ht="13.5" thickBot="1">
      <c r="A50" s="176">
        <v>48</v>
      </c>
      <c r="B50" s="179">
        <v>8</v>
      </c>
      <c r="C50" s="160" t="str">
        <f>IF( ISERROR(INDEX(seznam!B$2:'seznam'!B$154,MATCH(ROW()-2,seznam!$H$2:'seznam'!$H$154,0))), "", INDEX(seznam!B$2:'seznam'!B$154,MATCH(ROW()-2,seznam!$H$2:'seznam'!$H$154,0)))</f>
        <v>Smékal Adam</v>
      </c>
      <c r="D50" s="160" t="str">
        <f>IF( ISERROR(INDEX(seznam!C$2:'seznam'!C$154,MATCH(ROW()-2,seznam!$H$2:'seznam'!$H$154,0))), "", INDEX(seznam!C$2:'seznam'!C$154,MATCH(ROW()-2,seznam!$H$2:'seznam'!$H$154,0)))</f>
        <v>V. Opatovice</v>
      </c>
      <c r="E50" s="179">
        <f>IF( ISERROR(INDEX(seznam!D$2:'seznam'!D$154,MATCH(ROW()-2,seznam!$H$2:'seznam'!$H$154,0))), "", INDEX(seznam!D$2:'seznam'!D$154,MATCH(ROW()-2,seznam!$H$2:'seznam'!$H$154,0)))</f>
        <v>2011</v>
      </c>
      <c r="F50" s="160" t="str">
        <f>IF( LEN($E50)=0, "", IF($E50&lt;=Prehledy!$K$3,"U17,U19",  IF( AND($E50&lt;=Prehledy!$K$4,$E50&gt;=Prehledy!$L$4), "U15",  IF( AND($E50&lt;=Prehledy!$K$5, $E50&gt;=Prehledy!$L$5), "U13","U11"))))</f>
        <v>U13</v>
      </c>
    </row>
    <row r="51" spans="1:6" ht="13.5" thickTop="1">
      <c r="A51" s="176">
        <v>49</v>
      </c>
      <c r="B51" s="176">
        <v>1</v>
      </c>
      <c r="C51" s="124" t="str">
        <f>IF( ISERROR(INDEX(seznam!B$2:'seznam'!B$154,MATCH(ROW()-2,seznam!$H$2:'seznam'!$H$154,0))), "", INDEX(seznam!B$2:'seznam'!B$154,MATCH(ROW()-2,seznam!$H$2:'seznam'!$H$154,0)))</f>
        <v>Doležel Ondřej</v>
      </c>
      <c r="D51" s="124" t="str">
        <f>IF( ISERROR(INDEX(seznam!C$2:'seznam'!C$154,MATCH(ROW()-2,seznam!$H$2:'seznam'!$H$154,0))), "", INDEX(seznam!C$2:'seznam'!C$154,MATCH(ROW()-2,seznam!$H$2:'seznam'!$H$154,0)))</f>
        <v>Blansko</v>
      </c>
      <c r="E51" s="124">
        <f>IF( ISERROR(INDEX(seznam!D$2:'seznam'!D$154,MATCH(ROW()-2,seznam!$H$2:'seznam'!$H$154,0))), "", INDEX(seznam!D$2:'seznam'!D$154,MATCH(ROW()-2,seznam!$H$2:'seznam'!$H$154,0)))</f>
        <v>2011</v>
      </c>
      <c r="F51" s="124" t="str">
        <f>IF( LEN($E51)=0, "", IF($E51&lt;=Prehledy!$K$3,"U17,U19",  IF( AND($E51&lt;=Prehledy!$K$4,$E51&gt;=Prehledy!$L$4), "U15",  IF( AND($E51&lt;=Prehledy!$K$5, $E51&gt;=Prehledy!$L$5), "U13","U11"))))</f>
        <v>U13</v>
      </c>
    </row>
    <row r="52" spans="1:6">
      <c r="A52" s="176">
        <v>50</v>
      </c>
      <c r="B52" s="176">
        <v>2</v>
      </c>
      <c r="C52" s="124" t="str">
        <f>IF( ISERROR(INDEX(seznam!B$2:'seznam'!B$154,MATCH(ROW()-2,seznam!$H$2:'seznam'!$H$154,0))), "", INDEX(seznam!B$2:'seznam'!B$154,MATCH(ROW()-2,seznam!$H$2:'seznam'!$H$154,0)))</f>
        <v>Alexa David</v>
      </c>
      <c r="D52" s="124" t="str">
        <f>IF( ISERROR(INDEX(seznam!C$2:'seznam'!C$154,MATCH(ROW()-2,seznam!$H$2:'seznam'!$H$154,0))), "", INDEX(seznam!C$2:'seznam'!C$154,MATCH(ROW()-2,seznam!$H$2:'seznam'!$H$154,0)))</f>
        <v>V. Opatovice</v>
      </c>
      <c r="E52" s="124">
        <f>IF( ISERROR(INDEX(seznam!D$2:'seznam'!D$154,MATCH(ROW()-2,seznam!$H$2:'seznam'!$H$154,0))), "", INDEX(seznam!D$2:'seznam'!D$154,MATCH(ROW()-2,seznam!$H$2:'seznam'!$H$154,0)))</f>
        <v>2013</v>
      </c>
      <c r="F52" s="124" t="str">
        <f>IF( LEN($E52)=0, "", IF($E52&lt;=Prehledy!$K$3,"U17,U19",  IF( AND($E52&lt;=Prehledy!$K$4,$E52&gt;=Prehledy!$L$4), "U15",  IF( AND($E52&lt;=Prehledy!$K$5, $E52&gt;=Prehledy!$L$5), "U13","U11"))))</f>
        <v>U11</v>
      </c>
    </row>
    <row r="53" spans="1:6">
      <c r="A53" s="176">
        <v>51</v>
      </c>
      <c r="B53" s="176">
        <v>3</v>
      </c>
      <c r="C53" s="124" t="str">
        <f>IF( ISERROR(INDEX(seznam!B$2:'seznam'!B$154,MATCH(ROW()-2,seznam!$H$2:'seznam'!$H$154,0))), "", INDEX(seznam!B$2:'seznam'!B$154,MATCH(ROW()-2,seznam!$H$2:'seznam'!$H$154,0)))</f>
        <v>Peška Lukáš</v>
      </c>
      <c r="D53" s="124" t="str">
        <f>IF( ISERROR(INDEX(seznam!C$2:'seznam'!C$154,MATCH(ROW()-2,seznam!$H$2:'seznam'!$H$154,0))), "", INDEX(seznam!C$2:'seznam'!C$154,MATCH(ROW()-2,seznam!$H$2:'seznam'!$H$154,0)))</f>
        <v>Kunštát</v>
      </c>
      <c r="E53" s="124">
        <f>IF( ISERROR(INDEX(seznam!D$2:'seznam'!D$154,MATCH(ROW()-2,seznam!$H$2:'seznam'!$H$154,0))), "", INDEX(seznam!D$2:'seznam'!D$154,MATCH(ROW()-2,seznam!$H$2:'seznam'!$H$154,0)))</f>
        <v>2012</v>
      </c>
      <c r="F53" s="124" t="str">
        <f>IF( LEN($E53)=0, "", IF($E53&lt;=Prehledy!$K$3,"U17,U19",  IF( AND($E53&lt;=Prehledy!$K$4,$E53&gt;=Prehledy!$L$4), "U15",  IF( AND($E53&lt;=Prehledy!$K$5, $E53&gt;=Prehledy!$L$5), "U13","U11"))))</f>
        <v>U13</v>
      </c>
    </row>
    <row r="54" spans="1:6">
      <c r="A54" s="176">
        <v>52</v>
      </c>
      <c r="B54" s="176">
        <v>4</v>
      </c>
      <c r="C54" s="124" t="str">
        <f>IF( ISERROR(INDEX(seznam!B$2:'seznam'!B$154,MATCH(ROW()-2,seznam!$H$2:'seznam'!$H$154,0))), "", INDEX(seznam!B$2:'seznam'!B$154,MATCH(ROW()-2,seznam!$H$2:'seznam'!$H$154,0)))</f>
        <v>Lizna Dominik</v>
      </c>
      <c r="D54" s="124" t="str">
        <f>IF( ISERROR(INDEX(seznam!C$2:'seznam'!C$154,MATCH(ROW()-2,seznam!$H$2:'seznam'!$H$154,0))), "", INDEX(seznam!C$2:'seznam'!C$154,MATCH(ROW()-2,seznam!$H$2:'seznam'!$H$154,0)))</f>
        <v>Vysočany</v>
      </c>
      <c r="E54" s="124">
        <f>IF( ISERROR(INDEX(seznam!D$2:'seznam'!D$154,MATCH(ROW()-2,seznam!$H$2:'seznam'!$H$154,0))), "", INDEX(seznam!D$2:'seznam'!D$154,MATCH(ROW()-2,seznam!$H$2:'seznam'!$H$154,0)))</f>
        <v>2010</v>
      </c>
      <c r="F54" s="124" t="str">
        <f>IF( LEN($E54)=0, "", IF($E54&lt;=Prehledy!$K$3,"U17,U19",  IF( AND($E54&lt;=Prehledy!$K$4,$E54&gt;=Prehledy!$L$4), "U15",  IF( AND($E54&lt;=Prehledy!$K$5, $E54&gt;=Prehledy!$L$5), "U13","U11"))))</f>
        <v>U15</v>
      </c>
    </row>
    <row r="55" spans="1:6">
      <c r="A55" s="176">
        <v>53</v>
      </c>
      <c r="B55" s="176">
        <v>5</v>
      </c>
      <c r="C55" s="124" t="str">
        <f>IF( ISERROR(INDEX(seznam!B$2:'seznam'!B$154,MATCH(ROW()-2,seznam!$H$2:'seznam'!$H$154,0))), "", INDEX(seznam!B$2:'seznam'!B$154,MATCH(ROW()-2,seznam!$H$2:'seznam'!$H$154,0)))</f>
        <v>Celý Šimon</v>
      </c>
      <c r="D55" s="124" t="str">
        <f>IF( ISERROR(INDEX(seznam!C$2:'seznam'!C$154,MATCH(ROW()-2,seznam!$H$2:'seznam'!$H$154,0))), "", INDEX(seznam!C$2:'seznam'!C$154,MATCH(ROW()-2,seznam!$H$2:'seznam'!$H$154,0)))</f>
        <v>Blansko</v>
      </c>
      <c r="E55" s="124">
        <f>IF( ISERROR(INDEX(seznam!D$2:'seznam'!D$154,MATCH(ROW()-2,seznam!$H$2:'seznam'!$H$154,0))), "", INDEX(seznam!D$2:'seznam'!D$154,MATCH(ROW()-2,seznam!$H$2:'seznam'!$H$154,0)))</f>
        <v>2009</v>
      </c>
      <c r="F55" s="124" t="str">
        <f>IF( LEN($E55)=0, "", IF($E55&lt;=Prehledy!$K$3,"U17,U19",  IF( AND($E55&lt;=Prehledy!$K$4,$E55&gt;=Prehledy!$L$4), "U15",  IF( AND($E55&lt;=Prehledy!$K$5, $E55&gt;=Prehledy!$L$5), "U13","U11"))))</f>
        <v>U15</v>
      </c>
    </row>
    <row r="56" spans="1:6">
      <c r="A56" s="176">
        <v>54</v>
      </c>
      <c r="B56" s="176">
        <v>6</v>
      </c>
      <c r="C56" s="124" t="str">
        <f>IF( ISERROR(INDEX(seznam!B$2:'seznam'!B$154,MATCH(ROW()-2,seznam!$H$2:'seznam'!$H$154,0))), "", INDEX(seznam!B$2:'seznam'!B$154,MATCH(ROW()-2,seznam!$H$2:'seznam'!$H$154,0)))</f>
        <v>Pilitowská Ela</v>
      </c>
      <c r="D56" s="124" t="str">
        <f>IF( ISERROR(INDEX(seznam!C$2:'seznam'!C$154,MATCH(ROW()-2,seznam!$H$2:'seznam'!$H$154,0))), "", INDEX(seznam!C$2:'seznam'!C$154,MATCH(ROW()-2,seznam!$H$2:'seznam'!$H$154,0)))</f>
        <v>Blansko</v>
      </c>
      <c r="E56" s="124">
        <f>IF( ISERROR(INDEX(seznam!D$2:'seznam'!D$154,MATCH(ROW()-2,seznam!$H$2:'seznam'!$H$154,0))), "", INDEX(seznam!D$2:'seznam'!D$154,MATCH(ROW()-2,seznam!$H$2:'seznam'!$H$154,0)))</f>
        <v>2014</v>
      </c>
      <c r="F56" s="124" t="str">
        <f>IF( LEN($E56)=0, "", IF($E56&lt;=Prehledy!$K$3,"U17,U19",  IF( AND($E56&lt;=Prehledy!$K$4,$E56&gt;=Prehledy!$L$4), "U15",  IF( AND($E56&lt;=Prehledy!$K$5, $E56&gt;=Prehledy!$L$5), "U13","U11"))))</f>
        <v>U11</v>
      </c>
    </row>
    <row r="57" spans="1:6">
      <c r="A57" s="176">
        <v>55</v>
      </c>
      <c r="B57" s="176">
        <v>7</v>
      </c>
      <c r="C57" s="124" t="str">
        <f>IF( ISERROR(INDEX(seznam!B$2:'seznam'!B$154,MATCH(ROW()-2,seznam!$H$2:'seznam'!$H$154,0))), "", INDEX(seznam!B$2:'seznam'!B$154,MATCH(ROW()-2,seznam!$H$2:'seznam'!$H$154,0)))</f>
        <v>Žid Marek</v>
      </c>
      <c r="D57" s="124" t="str">
        <f>IF( ISERROR(INDEX(seznam!C$2:'seznam'!C$154,MATCH(ROW()-2,seznam!$H$2:'seznam'!$H$154,0))), "", INDEX(seznam!C$2:'seznam'!C$154,MATCH(ROW()-2,seznam!$H$2:'seznam'!$H$154,0)))</f>
        <v>Bořitov</v>
      </c>
      <c r="E57" s="124">
        <f>IF( ISERROR(INDEX(seznam!D$2:'seznam'!D$154,MATCH(ROW()-2,seznam!$H$2:'seznam'!$H$154,0))), "", INDEX(seznam!D$2:'seznam'!D$154,MATCH(ROW()-2,seznam!$H$2:'seznam'!$H$154,0)))</f>
        <v>2012</v>
      </c>
      <c r="F57" s="124" t="str">
        <f>IF( LEN($E57)=0, "", IF($E57&lt;=Prehledy!$K$3,"U17,U19",  IF( AND($E57&lt;=Prehledy!$K$4,$E57&gt;=Prehledy!$L$4), "U15",  IF( AND($E57&lt;=Prehledy!$K$5, $E57&gt;=Prehledy!$L$5), "U13","U11"))))</f>
        <v>U13</v>
      </c>
    </row>
    <row r="58" spans="1:6">
      <c r="A58" s="176">
        <v>56</v>
      </c>
      <c r="B58" s="176">
        <v>8</v>
      </c>
      <c r="C58" s="124" t="str">
        <f>IF( ISERROR(INDEX(seznam!B$2:'seznam'!B$154,MATCH(ROW()-2,seznam!$H$2:'seznam'!$H$154,0))), "", INDEX(seznam!B$2:'seznam'!B$154,MATCH(ROW()-2,seznam!$H$2:'seznam'!$H$154,0)))</f>
        <v>Hernandez Cristian</v>
      </c>
      <c r="D58" s="124" t="str">
        <f>IF( ISERROR(INDEX(seznam!C$2:'seznam'!C$154,MATCH(ROW()-2,seznam!$H$2:'seznam'!$H$154,0))), "", INDEX(seznam!C$2:'seznam'!C$154,MATCH(ROW()-2,seznam!$H$2:'seznam'!$H$154,0)))</f>
        <v>Bořitov</v>
      </c>
      <c r="E58" s="124">
        <f>IF( ISERROR(INDEX(seznam!D$2:'seznam'!D$154,MATCH(ROW()-2,seznam!$H$2:'seznam'!$H$154,0))), "", INDEX(seznam!D$2:'seznam'!D$154,MATCH(ROW()-2,seznam!$H$2:'seznam'!$H$154,0)))</f>
        <v>2012</v>
      </c>
      <c r="F58" s="124" t="str">
        <f>IF( LEN($E58)=0, "", IF($E58&lt;=Prehledy!$K$3,"U17,U19",  IF( AND($E58&lt;=Prehledy!$K$4,$E58&gt;=Prehledy!$L$4), "U15",  IF( AND($E58&lt;=Prehledy!$K$5, $E58&gt;=Prehledy!$L$5), "U13","U11"))))</f>
        <v>U13</v>
      </c>
    </row>
    <row r="59" spans="1:6">
      <c r="A59" s="176">
        <v>57</v>
      </c>
      <c r="B59" s="176" t="s">
        <v>203</v>
      </c>
      <c r="C59" s="124" t="str">
        <f>IF( ISERROR(INDEX(seznam!B$2:'seznam'!B$154,MATCH(ROW()-2,seznam!$H$2:'seznam'!$H$154,0))), "", INDEX(seznam!B$2:'seznam'!B$154,MATCH(ROW()-2,seznam!$H$2:'seznam'!$H$154,0)))</f>
        <v>Vladík Štěpán</v>
      </c>
      <c r="D59" s="124" t="str">
        <f>IF( ISERROR(INDEX(seznam!C$2:'seznam'!C$154,MATCH(ROW()-2,seznam!$H$2:'seznam'!$H$154,0))), "", INDEX(seznam!C$2:'seznam'!C$154,MATCH(ROW()-2,seznam!$H$2:'seznam'!$H$154,0)))</f>
        <v>Blansko</v>
      </c>
      <c r="E59" s="124">
        <f>IF( ISERROR(INDEX(seznam!D$2:'seznam'!D$154,MATCH(ROW()-2,seznam!$H$2:'seznam'!$H$154,0))), "", INDEX(seznam!D$2:'seznam'!D$154,MATCH(ROW()-2,seznam!$H$2:'seznam'!$H$154,0)))</f>
        <v>2012</v>
      </c>
      <c r="F59" s="124" t="str">
        <f>IF( LEN($E59)=0, "", IF($E59&lt;=Prehledy!$K$3,"U17,U19",  IF( AND($E59&lt;=Prehledy!$K$4,$E59&gt;=Prehledy!$L$4), "U15",  IF( AND($E59&lt;=Prehledy!$K$5, $E59&gt;=Prehledy!$L$5), "U13","U11"))))</f>
        <v>U13</v>
      </c>
    </row>
    <row r="60" spans="1:6">
      <c r="A60" s="176">
        <v>58</v>
      </c>
      <c r="B60" s="176" t="s">
        <v>202</v>
      </c>
      <c r="C60" s="124" t="str">
        <f>IF( ISERROR(INDEX(seznam!B$2:'seznam'!B$154,MATCH(ROW()-2,seznam!$H$2:'seznam'!$H$154,0))), "", INDEX(seznam!B$2:'seznam'!B$154,MATCH(ROW()-2,seznam!$H$2:'seznam'!$H$154,0)))</f>
        <v>Záviška Jan</v>
      </c>
      <c r="D60" s="124" t="str">
        <f>IF( ISERROR(INDEX(seznam!C$2:'seznam'!C$154,MATCH(ROW()-2,seznam!$H$2:'seznam'!$H$154,0))), "", INDEX(seznam!C$2:'seznam'!C$154,MATCH(ROW()-2,seznam!$H$2:'seznam'!$H$154,0)))</f>
        <v>Blansko</v>
      </c>
      <c r="E60" s="124">
        <f>IF( ISERROR(INDEX(seznam!D$2:'seznam'!D$154,MATCH(ROW()-2,seznam!$H$2:'seznam'!$H$154,0))), "", INDEX(seznam!D$2:'seznam'!D$154,MATCH(ROW()-2,seznam!$H$2:'seznam'!$H$154,0)))</f>
        <v>2015</v>
      </c>
      <c r="F60" s="124" t="str">
        <f>IF( LEN($E60)=0, "", IF($E60&lt;=Prehledy!$K$3,"U17,U19",  IF( AND($E60&lt;=Prehledy!$K$4,$E60&gt;=Prehledy!$L$4), "U15",  IF( AND($E60&lt;=Prehledy!$K$5, $E60&gt;=Prehledy!$L$5), "U13","U11"))))</f>
        <v>U11</v>
      </c>
    </row>
    <row r="61" spans="1:6">
      <c r="A61" s="176">
        <v>59</v>
      </c>
      <c r="B61" s="176" t="s">
        <v>201</v>
      </c>
      <c r="C61" s="124" t="str">
        <f>IF( ISERROR(INDEX(seznam!B$2:'seznam'!B$154,MATCH(ROW()-2,seznam!$H$2:'seznam'!$H$154,0))), "", INDEX(seznam!B$2:'seznam'!B$154,MATCH(ROW()-2,seznam!$H$2:'seznam'!$H$154,0)))</f>
        <v>Ryšávka Matěj</v>
      </c>
      <c r="D61" s="124" t="str">
        <f>IF( ISERROR(INDEX(seznam!C$2:'seznam'!C$154,MATCH(ROW()-2,seznam!$H$2:'seznam'!$H$154,0))), "", INDEX(seznam!C$2:'seznam'!C$154,MATCH(ROW()-2,seznam!$H$2:'seznam'!$H$154,0)))</f>
        <v>Boskovice</v>
      </c>
      <c r="E61" s="124">
        <f>IF( ISERROR(INDEX(seznam!D$2:'seznam'!D$154,MATCH(ROW()-2,seznam!$H$2:'seznam'!$H$154,0))), "", INDEX(seznam!D$2:'seznam'!D$154,MATCH(ROW()-2,seznam!$H$2:'seznam'!$H$154,0)))</f>
        <v>2015</v>
      </c>
      <c r="F61" s="124" t="str">
        <f>IF( LEN($E61)=0, "", IF($E61&lt;=Prehledy!$K$3,"U17,U19",  IF( AND($E61&lt;=Prehledy!$K$4,$E61&gt;=Prehledy!$L$4), "U15",  IF( AND($E61&lt;=Prehledy!$K$5, $E61&gt;=Prehledy!$L$5), "U13","U11"))))</f>
        <v>U11</v>
      </c>
    </row>
    <row r="62" spans="1:6">
      <c r="A62" s="176">
        <v>60</v>
      </c>
      <c r="B62" s="176" t="s">
        <v>144</v>
      </c>
      <c r="C62" s="124" t="str">
        <f>IF( ISERROR(INDEX(seznam!B$2:'seznam'!B$154,MATCH(ROW()-2,seznam!$H$2:'seznam'!$H$154,0))), "", INDEX(seznam!B$2:'seznam'!B$154,MATCH(ROW()-2,seznam!$H$2:'seznam'!$H$154,0)))</f>
        <v>Krupková Amálie</v>
      </c>
      <c r="D62" s="124" t="str">
        <f>IF( ISERROR(INDEX(seznam!C$2:'seznam'!C$154,MATCH(ROW()-2,seznam!$H$2:'seznam'!$H$154,0))), "", INDEX(seznam!C$2:'seznam'!C$154,MATCH(ROW()-2,seznam!$H$2:'seznam'!$H$154,0)))</f>
        <v>Blansko</v>
      </c>
      <c r="E62" s="124">
        <f>IF( ISERROR(INDEX(seznam!D$2:'seznam'!D$154,MATCH(ROW()-2,seznam!$H$2:'seznam'!$H$154,0))), "", INDEX(seznam!D$2:'seznam'!D$154,MATCH(ROW()-2,seznam!$H$2:'seznam'!$H$154,0)))</f>
        <v>2013</v>
      </c>
      <c r="F62" s="124" t="str">
        <f>IF( LEN($E62)=0, "", IF($E62&lt;=Prehledy!$K$3,"U17,U19",  IF( AND($E62&lt;=Prehledy!$K$4,$E62&gt;=Prehledy!$L$4), "U15",  IF( AND($E62&lt;=Prehledy!$K$5, $E62&gt;=Prehledy!$L$5), "U13","U11"))))</f>
        <v>U11</v>
      </c>
    </row>
    <row r="63" spans="1:6">
      <c r="A63" s="176" t="s">
        <v>266</v>
      </c>
      <c r="B63" s="176" t="s">
        <v>37</v>
      </c>
      <c r="C63" s="124" t="str">
        <f>IF( ISERROR(INDEX(seznam!B$2:'seznam'!B$154,MATCH(ROW()-2,seznam!$H$2:'seznam'!$H$154,0))), "", INDEX(seznam!B$2:'seznam'!B$154,MATCH(ROW()-2,seznam!$H$2:'seznam'!$H$154,0)))</f>
        <v>Polák Matěj</v>
      </c>
      <c r="D63" s="124" t="str">
        <f>IF( ISERROR(INDEX(seznam!C$2:'seznam'!C$154,MATCH(ROW()-2,seznam!$H$2:'seznam'!$H$154,0))), "", INDEX(seznam!C$2:'seznam'!C$154,MATCH(ROW()-2,seznam!$H$2:'seznam'!$H$154,0)))</f>
        <v>Kunštát</v>
      </c>
      <c r="E63" s="124">
        <f>IF( ISERROR(INDEX(seznam!D$2:'seznam'!D$154,MATCH(ROW()-2,seznam!$H$2:'seznam'!$H$154,0))), "", INDEX(seznam!D$2:'seznam'!D$154,MATCH(ROW()-2,seznam!$H$2:'seznam'!$H$154,0)))</f>
        <v>2013</v>
      </c>
      <c r="F63" s="124" t="str">
        <f>IF( LEN($E63)=0, "", IF($E63&lt;=Prehledy!$K$3,"U17,U19",  IF( AND($E63&lt;=Prehledy!$K$4,$E63&gt;=Prehledy!$L$4), "U15",  IF( AND($E63&lt;=Prehledy!$K$5, $E63&gt;=Prehledy!$L$5), "U13","U11"))))</f>
        <v>U11</v>
      </c>
    </row>
    <row r="64" spans="1:6">
      <c r="A64" s="176" t="s">
        <v>266</v>
      </c>
      <c r="B64" s="176" t="s">
        <v>37</v>
      </c>
      <c r="C64" s="124" t="str">
        <f>IF( ISERROR(INDEX(seznam!B$2:'seznam'!B$154,MATCH(ROW()-2,seznam!$H$2:'seznam'!$H$154,0))), "", INDEX(seznam!B$2:'seznam'!B$154,MATCH(ROW()-2,seznam!$H$2:'seznam'!$H$154,0)))</f>
        <v>Jonášová Kristýna</v>
      </c>
      <c r="D64" s="124" t="str">
        <f>IF( ISERROR(INDEX(seznam!C$2:'seznam'!C$154,MATCH(ROW()-2,seznam!$H$2:'seznam'!$H$154,0))), "", INDEX(seznam!C$2:'seznam'!C$154,MATCH(ROW()-2,seznam!$H$2:'seznam'!$H$154,0)))</f>
        <v>Zbraslavec</v>
      </c>
      <c r="E64" s="124">
        <f>IF( ISERROR(INDEX(seznam!D$2:'seznam'!D$154,MATCH(ROW()-2,seznam!$H$2:'seznam'!$H$154,0))), "", INDEX(seznam!D$2:'seznam'!D$154,MATCH(ROW()-2,seznam!$H$2:'seznam'!$H$154,0)))</f>
        <v>2014</v>
      </c>
      <c r="F64" s="124" t="str">
        <f>IF( LEN($E64)=0, "", IF($E64&lt;=Prehledy!$K$3,"U17,U19",  IF( AND($E64&lt;=Prehledy!$K$4,$E64&gt;=Prehledy!$L$4), "U15",  IF( AND($E64&lt;=Prehledy!$K$5, $E64&gt;=Prehledy!$L$5), "U13","U11"))))</f>
        <v>U11</v>
      </c>
    </row>
    <row r="65" spans="1:6">
      <c r="A65" s="176" t="s">
        <v>266</v>
      </c>
      <c r="B65" s="176" t="s">
        <v>37</v>
      </c>
      <c r="C65" s="124" t="str">
        <f>IF( ISERROR(INDEX(seznam!B$2:'seznam'!B$154,MATCH(ROW()-2,seznam!$H$2:'seznam'!$H$154,0))), "", INDEX(seznam!B$2:'seznam'!B$154,MATCH(ROW()-2,seznam!$H$2:'seznam'!$H$154,0)))</f>
        <v>Jonášová Karolína</v>
      </c>
      <c r="D65" s="124" t="str">
        <f>IF( ISERROR(INDEX(seznam!C$2:'seznam'!C$154,MATCH(ROW()-2,seznam!$H$2:'seznam'!$H$154,0))), "", INDEX(seznam!C$2:'seznam'!C$154,MATCH(ROW()-2,seznam!$H$2:'seznam'!$H$154,0)))</f>
        <v>Zbraslavec</v>
      </c>
      <c r="E65" s="124">
        <f>IF( ISERROR(INDEX(seznam!D$2:'seznam'!D$154,MATCH(ROW()-2,seznam!$H$2:'seznam'!$H$154,0))), "", INDEX(seznam!D$2:'seznam'!D$154,MATCH(ROW()-2,seznam!$H$2:'seznam'!$H$154,0)))</f>
        <v>2011</v>
      </c>
      <c r="F65" s="124" t="str">
        <f>IF( LEN($E65)=0, "", IF($E65&lt;=Prehledy!$K$3,"U17,U19",  IF( AND($E65&lt;=Prehledy!$K$4,$E65&gt;=Prehledy!$L$4), "U15",  IF( AND($E65&lt;=Prehledy!$K$5, $E65&gt;=Prehledy!$L$5), "U13","U11"))))</f>
        <v>U13</v>
      </c>
    </row>
    <row r="66" spans="1:6">
      <c r="A66" s="176" t="s">
        <v>266</v>
      </c>
      <c r="B66" s="176" t="s">
        <v>37</v>
      </c>
      <c r="C66" s="124" t="str">
        <f>IF( ISERROR(INDEX(seznam!B$2:'seznam'!B$154,MATCH(ROW()-2,seznam!$H$2:'seznam'!$H$154,0))), "", INDEX(seznam!B$2:'seznam'!B$154,MATCH(ROW()-2,seznam!$H$2:'seznam'!$H$154,0)))</f>
        <v>Hernandez Damián</v>
      </c>
      <c r="D66" s="124" t="str">
        <f>IF( ISERROR(INDEX(seznam!C$2:'seznam'!C$154,MATCH(ROW()-2,seznam!$H$2:'seznam'!$H$154,0))), "", INDEX(seznam!C$2:'seznam'!C$154,MATCH(ROW()-2,seznam!$H$2:'seznam'!$H$154,0)))</f>
        <v>Bořitov</v>
      </c>
      <c r="E66" s="124">
        <f>IF( ISERROR(INDEX(seznam!D$2:'seznam'!D$154,MATCH(ROW()-2,seznam!$H$2:'seznam'!$H$154,0))), "", INDEX(seznam!D$2:'seznam'!D$154,MATCH(ROW()-2,seznam!$H$2:'seznam'!$H$154,0)))</f>
        <v>2015</v>
      </c>
      <c r="F66" s="124" t="str">
        <f>IF( LEN($E66)=0, "", IF($E66&lt;=Prehledy!$K$3,"U17,U19",  IF( AND($E66&lt;=Prehledy!$K$4,$E66&gt;=Prehledy!$L$4), "U15",  IF( AND($E66&lt;=Prehledy!$K$5, $E66&gt;=Prehledy!$L$5), "U13","U11"))))</f>
        <v>U11</v>
      </c>
    </row>
    <row r="67" spans="1:6">
      <c r="A67" s="176" t="s">
        <v>267</v>
      </c>
      <c r="B67" s="176" t="s">
        <v>265</v>
      </c>
      <c r="C67" s="124" t="str">
        <f>IF( ISERROR(INDEX(seznam!B$2:'seznam'!B$154,MATCH(ROW()-2,seznam!$H$2:'seznam'!$H$154,0))), "", INDEX(seznam!B$2:'seznam'!B$154,MATCH(ROW()-2,seznam!$H$2:'seznam'!$H$154,0)))</f>
        <v>Podsedníková Nela</v>
      </c>
      <c r="D67" s="124" t="str">
        <f>IF( ISERROR(INDEX(seznam!C$2:'seznam'!C$154,MATCH(ROW()-2,seznam!$H$2:'seznam'!$H$154,0))), "", INDEX(seznam!C$2:'seznam'!C$154,MATCH(ROW()-2,seznam!$H$2:'seznam'!$H$154,0)))</f>
        <v>Kunštát</v>
      </c>
      <c r="E67" s="124">
        <f>IF( ISERROR(INDEX(seznam!D$2:'seznam'!D$154,MATCH(ROW()-2,seznam!$H$2:'seznam'!$H$154,0))), "", INDEX(seznam!D$2:'seznam'!D$154,MATCH(ROW()-2,seznam!$H$2:'seznam'!$H$154,0)))</f>
        <v>2014</v>
      </c>
      <c r="F67" s="124" t="str">
        <f>IF( LEN($E67)=0, "", IF($E67&lt;=Prehledy!$K$3,"U17,U19",  IF( AND($E67&lt;=Prehledy!$K$4,$E67&gt;=Prehledy!$L$4), "U15",  IF( AND($E67&lt;=Prehledy!$K$5, $E67&gt;=Prehledy!$L$5), "U13","U11"))))</f>
        <v>U11</v>
      </c>
    </row>
    <row r="68" spans="1:6">
      <c r="A68" s="176" t="s">
        <v>267</v>
      </c>
      <c r="B68" s="176" t="s">
        <v>265</v>
      </c>
      <c r="C68" s="124" t="str">
        <f>IF( ISERROR(INDEX(seznam!B$2:'seznam'!B$154,MATCH(ROW()-2,seznam!$H$2:'seznam'!$H$154,0))), "", INDEX(seznam!B$2:'seznam'!B$154,MATCH(ROW()-2,seznam!$H$2:'seznam'!$H$154,0)))</f>
        <v>Krupková Klaudie</v>
      </c>
      <c r="D68" s="124" t="str">
        <f>IF( ISERROR(INDEX(seznam!C$2:'seznam'!C$154,MATCH(ROW()-2,seznam!$H$2:'seznam'!$H$154,0))), "", INDEX(seznam!C$2:'seznam'!C$154,MATCH(ROW()-2,seznam!$H$2:'seznam'!$H$154,0)))</f>
        <v>Blansko</v>
      </c>
      <c r="E68" s="124">
        <f>IF( ISERROR(INDEX(seznam!D$2:'seznam'!D$154,MATCH(ROW()-2,seznam!$H$2:'seznam'!$H$154,0))), "", INDEX(seznam!D$2:'seznam'!D$154,MATCH(ROW()-2,seznam!$H$2:'seznam'!$H$154,0)))</f>
        <v>2016</v>
      </c>
      <c r="F68" s="124" t="str">
        <f>IF( LEN($E68)=0, "", IF($E68&lt;=Prehledy!$K$3,"U17,U19",  IF( AND($E68&lt;=Prehledy!$K$4,$E68&gt;=Prehledy!$L$4), "U15",  IF( AND($E68&lt;=Prehledy!$K$5, $E68&gt;=Prehledy!$L$5), "U13","U11"))))</f>
        <v>U11</v>
      </c>
    </row>
    <row r="69" spans="1:6">
      <c r="A69" s="176" t="s">
        <v>267</v>
      </c>
      <c r="B69" s="176" t="s">
        <v>265</v>
      </c>
      <c r="C69" s="124" t="str">
        <f>IF( ISERROR(INDEX(seznam!B$2:'seznam'!B$154,MATCH(ROW()-2,seznam!$H$2:'seznam'!$H$154,0))), "", INDEX(seznam!B$2:'seznam'!B$154,MATCH(ROW()-2,seznam!$H$2:'seznam'!$H$154,0)))</f>
        <v>Zouharová Beáta</v>
      </c>
      <c r="D69" s="124" t="str">
        <f>IF( ISERROR(INDEX(seznam!C$2:'seznam'!C$154,MATCH(ROW()-2,seznam!$H$2:'seznam'!$H$154,0))), "", INDEX(seznam!C$2:'seznam'!C$154,MATCH(ROW()-2,seznam!$H$2:'seznam'!$H$154,0)))</f>
        <v>Blansko</v>
      </c>
      <c r="E69" s="124">
        <f>IF( ISERROR(INDEX(seznam!D$2:'seznam'!D$154,MATCH(ROW()-2,seznam!$H$2:'seznam'!$H$154,0))), "", INDEX(seznam!D$2:'seznam'!D$154,MATCH(ROW()-2,seznam!$H$2:'seznam'!$H$154,0)))</f>
        <v>2014</v>
      </c>
      <c r="F69" s="124" t="str">
        <f>IF( LEN($E69)=0, "", IF($E69&lt;=Prehledy!$K$3,"U17,U19",  IF( AND($E69&lt;=Prehledy!$K$4,$E69&gt;=Prehledy!$L$4), "U15",  IF( AND($E69&lt;=Prehledy!$K$5, $E69&gt;=Prehledy!$L$5), "U13","U11"))))</f>
        <v>U11</v>
      </c>
    </row>
    <row r="70" spans="1:6">
      <c r="A70" s="176" t="s">
        <v>267</v>
      </c>
      <c r="B70" s="176" t="s">
        <v>265</v>
      </c>
      <c r="C70" s="124" t="str">
        <f>IF( ISERROR(INDEX(seznam!B$2:'seznam'!B$154,MATCH(ROW()-2,seznam!$H$2:'seznam'!$H$154,0))), "", INDEX(seznam!B$2:'seznam'!B$154,MATCH(ROW()-2,seznam!$H$2:'seznam'!$H$154,0)))</f>
        <v>Zábojová Terezie</v>
      </c>
      <c r="D70" s="124" t="str">
        <f>IF( ISERROR(INDEX(seznam!C$2:'seznam'!C$154,MATCH(ROW()-2,seznam!$H$2:'seznam'!$H$154,0))), "", INDEX(seznam!C$2:'seznam'!C$154,MATCH(ROW()-2,seznam!$H$2:'seznam'!$H$154,0)))</f>
        <v>Blansko</v>
      </c>
      <c r="E70" s="124">
        <f>IF( ISERROR(INDEX(seznam!D$2:'seznam'!D$154,MATCH(ROW()-2,seznam!$H$2:'seznam'!$H$154,0))), "", INDEX(seznam!D$2:'seznam'!D$154,MATCH(ROW()-2,seznam!$H$2:'seznam'!$H$154,0)))</f>
        <v>2011</v>
      </c>
      <c r="F70" s="124" t="str">
        <f>IF( LEN($E70)=0, "", IF($E70&lt;=Prehledy!$K$3,"U17,U19",  IF( AND($E70&lt;=Prehledy!$K$4,$E70&gt;=Prehledy!$L$4), "U15",  IF( AND($E70&lt;=Prehledy!$K$5, $E70&gt;=Prehledy!$L$5), "U13","U11"))))</f>
        <v>U13</v>
      </c>
    </row>
    <row r="71" spans="1:6">
      <c r="A71" s="176" t="s">
        <v>267</v>
      </c>
      <c r="B71" s="176" t="s">
        <v>265</v>
      </c>
      <c r="C71" s="124" t="str">
        <f>IF( ISERROR(INDEX(seznam!B$2:'seznam'!B$154,MATCH(ROW()-2,seznam!$H$2:'seznam'!$H$154,0))), "", INDEX(seznam!B$2:'seznam'!B$154,MATCH(ROW()-2,seznam!$H$2:'seznam'!$H$154,0)))</f>
        <v>Chloupková Lucie</v>
      </c>
      <c r="D71" s="124" t="str">
        <f>IF( ISERROR(INDEX(seznam!C$2:'seznam'!C$154,MATCH(ROW()-2,seznam!$H$2:'seznam'!$H$154,0))), "", INDEX(seznam!C$2:'seznam'!C$154,MATCH(ROW()-2,seznam!$H$2:'seznam'!$H$154,0)))</f>
        <v>Kunštát</v>
      </c>
      <c r="E71" s="124">
        <f>IF( ISERROR(INDEX(seznam!D$2:'seznam'!D$154,MATCH(ROW()-2,seznam!$H$2:'seznam'!$H$154,0))), "", INDEX(seznam!D$2:'seznam'!D$154,MATCH(ROW()-2,seznam!$H$2:'seznam'!$H$154,0)))</f>
        <v>2014</v>
      </c>
      <c r="F71" s="124" t="str">
        <f>IF( LEN($E71)=0, "", IF($E71&lt;=Prehledy!$K$3,"U17,U19",  IF( AND($E71&lt;=Prehledy!$K$4,$E71&gt;=Prehledy!$L$4), "U15",  IF( AND($E71&lt;=Prehledy!$K$5, $E71&gt;=Prehledy!$L$5), "U13","U11"))))</f>
        <v>U11</v>
      </c>
    </row>
  </sheetData>
  <phoneticPr fontId="12" type="noConversion"/>
  <conditionalFormatting sqref="F49 E3:E9 C3:C9 C27:C33 E27:E33 C19:C25 C11:C17 E35:E41 C35:C41 E11:E25 C43:C49 E43:E49 C51:F71">
    <cfRule type="expression" dxfId="5" priority="57">
      <formula>$E3="x"</formula>
    </cfRule>
  </conditionalFormatting>
  <conditionalFormatting sqref="D3:D9 D27:D33 D19:D25 D11:D17 D35:D41 D43:D49">
    <cfRule type="expression" dxfId="4" priority="55">
      <formula>$E3="x"</formula>
    </cfRule>
  </conditionalFormatting>
  <conditionalFormatting sqref="F3">
    <cfRule type="expression" dxfId="3" priority="52">
      <formula>$E3="x"</formula>
    </cfRule>
  </conditionalFormatting>
  <conditionalFormatting sqref="F4:F9 F11:F17 F19:F25 F27:F33 F35:F39 F43:F47 F41">
    <cfRule type="expression" dxfId="2" priority="21">
      <formula>$E4="x"</formula>
    </cfRule>
  </conditionalFormatting>
  <conditionalFormatting sqref="F40">
    <cfRule type="expression" dxfId="1" priority="15">
      <formula>$E40="x"</formula>
    </cfRule>
  </conditionalFormatting>
  <conditionalFormatting sqref="F48">
    <cfRule type="expression" dxfId="0" priority="9">
      <formula>$E48="x"</formula>
    </cfRule>
  </conditionalFormatting>
  <pageMargins left="0.7" right="0.7" top="0.78740157499999996" bottom="0.78740157499999996" header="0.3" footer="0.3"/>
  <pageSetup paperSize="9" scale="79" orientation="portrait" horizontalDpi="300" verticalDpi="300" r:id="rId1"/>
  <colBreaks count="1" manualBreakCount="1">
    <brk id="6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pageSetUpPr fitToPage="1"/>
  </sheetPr>
  <dimension ref="A1:G66"/>
  <sheetViews>
    <sheetView view="pageBreakPreview" topLeftCell="A4" zoomScale="115" zoomScaleNormal="85" zoomScaleSheetLayoutView="115" workbookViewId="0">
      <selection activeCell="G24" sqref="G24"/>
    </sheetView>
  </sheetViews>
  <sheetFormatPr defaultRowHeight="12.75"/>
  <cols>
    <col min="1" max="1" width="5.42578125" style="2" customWidth="1"/>
    <col min="2" max="2" width="3.425781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93"/>
      <c r="B1" s="303" t="str">
        <f>CONCATENATE(Výsledky!$A$1," - ",Výsledky!$B$1,"  ",Výsledky!$C$1,"   II. stupeň ","  ",Výsledky!$D$1)</f>
        <v xml:space="preserve">OBTM - Vysočany  26.11.2023   II. stupeň   </v>
      </c>
      <c r="C1" s="303"/>
      <c r="D1" s="303"/>
      <c r="E1" s="303"/>
      <c r="F1" s="303"/>
      <c r="G1" s="303"/>
    </row>
    <row r="2" spans="1:7" ht="12" customHeight="1">
      <c r="A2" s="287">
        <v>37</v>
      </c>
      <c r="B2" s="287">
        <v>1</v>
      </c>
      <c r="C2" s="94" t="str">
        <f>IF(A2&gt;0,VLOOKUP(A2,seznam!$A$2:$C$153,3),"------")</f>
        <v>Kunštát</v>
      </c>
      <c r="D2" s="46"/>
      <c r="E2" s="46"/>
      <c r="F2" s="46"/>
      <c r="G2" s="46"/>
    </row>
    <row r="3" spans="1:7" ht="12" customHeight="1">
      <c r="A3" s="233"/>
      <c r="B3" s="233"/>
      <c r="C3" s="141" t="str">
        <f>IF(A2&gt;0,VLOOKUP(A2,seznam!$A$2:$C$153,2),"------")</f>
        <v>Polák Matěj</v>
      </c>
      <c r="D3" s="46"/>
      <c r="E3" s="46"/>
      <c r="F3" s="46"/>
      <c r="G3" s="46"/>
    </row>
    <row r="4" spans="1:7" ht="12" customHeight="1">
      <c r="A4" s="287">
        <v>0</v>
      </c>
      <c r="B4" s="302">
        <v>2</v>
      </c>
      <c r="C4" s="142" t="str">
        <f>IF(A4&gt;0,VLOOKUP(A4,seznam!$A$2:$C$153,3),"------")</f>
        <v>------</v>
      </c>
      <c r="D4" s="47" t="str">
        <f>IF(zap_pav!J2&gt;zap_pav!L2,zap_pav!B2,IF(zap_pav!J2&lt;zap_pav!L2,zap_pav!D2," "))</f>
        <v>Polák Matěj</v>
      </c>
      <c r="E4" s="46"/>
      <c r="F4" s="46"/>
      <c r="G4" s="46"/>
    </row>
    <row r="5" spans="1:7" ht="12" customHeight="1">
      <c r="A5" s="233"/>
      <c r="B5" s="302"/>
      <c r="C5" s="141" t="str">
        <f>IF(A4&gt;0,VLOOKUP(A4,seznam!$A$2:$C$153,2),"------")</f>
        <v>------</v>
      </c>
      <c r="D5" s="46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(0;0;0;;)</v>
      </c>
      <c r="E5" s="48"/>
      <c r="F5" s="46"/>
      <c r="G5" s="46"/>
    </row>
    <row r="6" spans="1:7" ht="12" customHeight="1">
      <c r="A6" s="287">
        <v>53</v>
      </c>
      <c r="B6" s="302">
        <v>3</v>
      </c>
      <c r="C6" s="94" t="str">
        <f>IF(A6&gt;0,VLOOKUP(A6,seznam!$A$2:$C$153,3),"------")</f>
        <v>Blansko</v>
      </c>
      <c r="D6" s="46"/>
      <c r="E6" s="49" t="str">
        <f>IF(zap_pav!W2&gt;zap_pav!Y2,zap_pav!O2,IF(zap_pav!W2&lt;zap_pav!Y2,zap_pav!Q2," "))</f>
        <v>Záviška Jan</v>
      </c>
      <c r="F6" s="46"/>
      <c r="G6" s="46"/>
    </row>
    <row r="7" spans="1:7" ht="12" customHeight="1">
      <c r="A7" s="233"/>
      <c r="B7" s="302"/>
      <c r="C7" s="141" t="str">
        <f>IF(A6&gt;0,VLOOKUP(A6,seznam!$A$2:$C$153,2),"------")</f>
        <v>Záviška Jan</v>
      </c>
      <c r="D7" s="46"/>
      <c r="E7" s="48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2:0   (4;5;0;;)</v>
      </c>
      <c r="F7" s="48"/>
      <c r="G7" s="46"/>
    </row>
    <row r="8" spans="1:7" ht="12" customHeight="1">
      <c r="A8" s="287">
        <v>64</v>
      </c>
      <c r="B8" s="302">
        <v>4</v>
      </c>
      <c r="C8" s="142" t="str">
        <f>IF(A8&gt;0,VLOOKUP(A8,seznam!$A$2:$C$153,3),"------")</f>
        <v>Blansko</v>
      </c>
      <c r="D8" s="47" t="str">
        <f>IF(zap_pav!J3&gt;zap_pav!L3,zap_pav!B3,IF(zap_pav!J3&lt;zap_pav!L3,zap_pav!D3," "))</f>
        <v>Záviška Jan</v>
      </c>
      <c r="E8" s="48"/>
      <c r="F8" s="48"/>
      <c r="G8" s="46"/>
    </row>
    <row r="9" spans="1:7" ht="12" customHeight="1">
      <c r="A9" s="233"/>
      <c r="B9" s="302"/>
      <c r="C9" s="141" t="str">
        <f>IF(A8&gt;0,VLOOKUP(A8,seznam!$A$2:$C$153,2),"------")</f>
        <v>Krupková Klaudie</v>
      </c>
      <c r="D9" s="46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2:1   (-7;4;9;;)</v>
      </c>
      <c r="E9" s="46"/>
      <c r="F9" s="48"/>
      <c r="G9" s="46"/>
    </row>
    <row r="10" spans="1:7" ht="12" customHeight="1">
      <c r="A10" s="287">
        <v>60</v>
      </c>
      <c r="B10" s="302">
        <v>5</v>
      </c>
      <c r="C10" s="94" t="str">
        <f>IF(A10&gt;0,VLOOKUP(A10,seznam!$A$2:$C$153,3),"------")</f>
        <v>Kunštát</v>
      </c>
      <c r="D10" s="46"/>
      <c r="E10" s="46"/>
      <c r="F10" s="49" t="str">
        <f>IF(zap_pav!W11&gt;zap_pav!Y11,zap_pav!O11,IF(zap_pav!W11&lt;zap_pav!Y11,zap_pav!Q11," "))</f>
        <v>Záviška Jan</v>
      </c>
      <c r="G10" s="46"/>
    </row>
    <row r="11" spans="1:7" ht="12" customHeight="1">
      <c r="A11" s="233"/>
      <c r="B11" s="302"/>
      <c r="C11" s="141" t="str">
        <f>IF(A10&gt;0,VLOOKUP(A10,seznam!$A$2:$C$153,2),"------")</f>
        <v>Podsedníková Nela</v>
      </c>
      <c r="D11" s="46"/>
      <c r="E11" s="46"/>
      <c r="F11" s="48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2:0   (9;8;;;)</v>
      </c>
      <c r="G11" s="48"/>
    </row>
    <row r="12" spans="1:7" ht="12" customHeight="1">
      <c r="A12" s="287">
        <v>66</v>
      </c>
      <c r="B12" s="302">
        <v>6</v>
      </c>
      <c r="C12" s="142" t="str">
        <f>IF(A12&gt;0,VLOOKUP(A12,seznam!$A$2:$C$153,3),"------")</f>
        <v>Zbraslavec</v>
      </c>
      <c r="D12" s="47" t="str">
        <f>IF(zap_pav!J4&gt;zap_pav!L4,zap_pav!B4,IF(zap_pav!J4&lt;zap_pav!L4,zap_pav!D4," "))</f>
        <v>Jonášová Karolína</v>
      </c>
      <c r="E12" s="46"/>
      <c r="F12" s="48"/>
      <c r="G12" s="48"/>
    </row>
    <row r="13" spans="1:7" ht="12" customHeight="1">
      <c r="A13" s="233"/>
      <c r="B13" s="302"/>
      <c r="C13" s="141" t="str">
        <f>IF(A12&gt;0,VLOOKUP(A12,seznam!$A$2:$C$153,2),"------")</f>
        <v>Jonášová Karolína</v>
      </c>
      <c r="D13" s="46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2:0   (14;10;0;;)</v>
      </c>
      <c r="E13" s="48"/>
      <c r="F13" s="48"/>
      <c r="G13" s="48"/>
    </row>
    <row r="14" spans="1:7" ht="12" customHeight="1">
      <c r="A14" s="287">
        <v>68</v>
      </c>
      <c r="B14" s="302">
        <v>7</v>
      </c>
      <c r="C14" s="94" t="str">
        <f>IF(A14&gt;0,VLOOKUP(A14,seznam!$A$2:$C$153,3),"------")</f>
        <v>Blansko</v>
      </c>
      <c r="D14" s="46"/>
      <c r="E14" s="49" t="str">
        <f>IF(zap_pav!W3&gt;zap_pav!Y3,zap_pav!O3,IF(zap_pav!W3&lt;zap_pav!Y3,zap_pav!Q3," "))</f>
        <v>Ryšávka Matěj</v>
      </c>
      <c r="F14" s="48"/>
      <c r="G14" s="48"/>
    </row>
    <row r="15" spans="1:7" ht="12" customHeight="1">
      <c r="A15" s="233"/>
      <c r="B15" s="302"/>
      <c r="C15" s="141" t="str">
        <f>IF(A14&gt;0,VLOOKUP(A14,seznam!$A$2:$C$153,2),"------")</f>
        <v>Zouharová Beáta</v>
      </c>
      <c r="D15" s="46"/>
      <c r="E15" s="48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2:0   (5;13;0;;)</v>
      </c>
      <c r="F15" s="46"/>
      <c r="G15" s="48"/>
    </row>
    <row r="16" spans="1:7" ht="12" customHeight="1">
      <c r="A16" s="287">
        <v>65</v>
      </c>
      <c r="B16" s="302">
        <v>8</v>
      </c>
      <c r="C16" s="142" t="str">
        <f>IF(A16&gt;0,VLOOKUP(A16,seznam!$A$2:$C$153,3),"------")</f>
        <v>Boskovice</v>
      </c>
      <c r="D16" s="47" t="str">
        <f>IF(zap_pav!J5&gt;zap_pav!L5,zap_pav!B5,IF(zap_pav!J5&lt;zap_pav!L5,zap_pav!D5," "))</f>
        <v>Ryšávka Matěj</v>
      </c>
      <c r="E16" s="48"/>
      <c r="F16" s="46"/>
      <c r="G16" s="48"/>
    </row>
    <row r="17" spans="1:7" ht="12" customHeight="1">
      <c r="A17" s="233"/>
      <c r="B17" s="302"/>
      <c r="C17" s="141" t="str">
        <f>IF(A16&gt;0,VLOOKUP(A16,seznam!$A$2:$C$153,2),"------")</f>
        <v>Ryšávka Matěj</v>
      </c>
      <c r="D17" s="46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2:0   (4;3;0;;)</v>
      </c>
      <c r="E17" s="46"/>
      <c r="F17" s="46"/>
      <c r="G17" s="48"/>
    </row>
    <row r="18" spans="1:7" ht="12" customHeight="1">
      <c r="A18" s="287">
        <v>51</v>
      </c>
      <c r="B18" s="302">
        <v>9</v>
      </c>
      <c r="C18" s="94" t="str">
        <f>IF(A18&gt;0,VLOOKUP(A18,seznam!$A$2:$C$153,3),"------")</f>
        <v>Zbraslavec</v>
      </c>
      <c r="D18" s="46"/>
      <c r="E18" s="46"/>
      <c r="F18" s="46"/>
      <c r="G18" s="49" t="str">
        <f>IF(zap_pav!W16&gt;zap_pav!Y16,zap_pav!O16,IF(zap_pav!W16&lt;zap_pav!Y16,zap_pav!Q16," "))</f>
        <v>Vladík Štěpán</v>
      </c>
    </row>
    <row r="19" spans="1:7" ht="12" customHeight="1">
      <c r="A19" s="233"/>
      <c r="B19" s="302"/>
      <c r="C19" s="141" t="str">
        <f>IF(A18&gt;0,VLOOKUP(A18,seznam!$A$2:$C$153,2),"------")</f>
        <v>Jonášová Kristýna</v>
      </c>
      <c r="D19" s="46"/>
      <c r="E19" s="46"/>
      <c r="F19" s="46"/>
      <c r="G19" s="95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2:1   (-7;11;6;;)</v>
      </c>
    </row>
    <row r="20" spans="1:7" ht="12" customHeight="1">
      <c r="A20" s="287">
        <v>0</v>
      </c>
      <c r="B20" s="302">
        <v>10</v>
      </c>
      <c r="C20" s="142" t="str">
        <f>IF(A20&gt;0,VLOOKUP(A20,seznam!$A$2:$C$153,3),"------")</f>
        <v>------</v>
      </c>
      <c r="D20" s="47" t="str">
        <f>IF(zap_pav!J6&gt;zap_pav!L6,zap_pav!B6,IF(zap_pav!J6&lt;zap_pav!L6,zap_pav!D6," "))</f>
        <v>Jonášová Kristýna</v>
      </c>
      <c r="E20" s="46"/>
      <c r="F20" s="51"/>
      <c r="G20" s="50"/>
    </row>
    <row r="21" spans="1:7" ht="12" customHeight="1">
      <c r="A21" s="233"/>
      <c r="B21" s="302"/>
      <c r="C21" s="141" t="str">
        <f>IF(A20&gt;0,VLOOKUP(A20,seznam!$A$2:$C$153,2),"------")</f>
        <v>------</v>
      </c>
      <c r="D21" s="46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(0;0;0;;)</v>
      </c>
      <c r="E21" s="48"/>
      <c r="F21" s="51"/>
      <c r="G21" s="50"/>
    </row>
    <row r="22" spans="1:7" ht="12" customHeight="1">
      <c r="A22" s="287">
        <v>111</v>
      </c>
      <c r="B22" s="302">
        <v>11</v>
      </c>
      <c r="C22" s="94" t="str">
        <f>IF(A22&gt;0,VLOOKUP(A22,seznam!$A$2:$C$153,3),"------")</f>
        <v>Blansko</v>
      </c>
      <c r="D22" s="46"/>
      <c r="E22" s="49" t="str">
        <f>IF(zap_pav!W4&gt;zap_pav!Y4,zap_pav!O4,IF(zap_pav!W4&lt;zap_pav!Y4,zap_pav!Q4," "))</f>
        <v>Krupková Amálie</v>
      </c>
      <c r="F22" s="51"/>
      <c r="G22" s="50"/>
    </row>
    <row r="23" spans="1:7" ht="12" customHeight="1">
      <c r="A23" s="233"/>
      <c r="B23" s="302"/>
      <c r="C23" s="141" t="str">
        <f>IF(A22&gt;0,VLOOKUP(A22,seznam!$A$2:$C$153,2),"------")</f>
        <v>Zábojová Terezie</v>
      </c>
      <c r="D23" s="46"/>
      <c r="E23" s="48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2:0   (4;6;0;;)</v>
      </c>
      <c r="F23" s="50"/>
      <c r="G23" s="50"/>
    </row>
    <row r="24" spans="1:7" ht="12" customHeight="1">
      <c r="A24" s="287">
        <v>58</v>
      </c>
      <c r="B24" s="302">
        <v>12</v>
      </c>
      <c r="C24" s="142" t="str">
        <f>IF(A24&gt;0,VLOOKUP(A24,seznam!$A$2:$C$153,3),"------")</f>
        <v>Blansko</v>
      </c>
      <c r="D24" s="47" t="str">
        <f>IF(zap_pav!J7&gt;zap_pav!L7,zap_pav!B7,IF(zap_pav!J7&lt;zap_pav!L7,zap_pav!D7," "))</f>
        <v>Krupková Amálie</v>
      </c>
      <c r="E24" s="48"/>
      <c r="F24" s="50"/>
      <c r="G24" s="50"/>
    </row>
    <row r="25" spans="1:7" ht="12" customHeight="1">
      <c r="A25" s="233"/>
      <c r="B25" s="302"/>
      <c r="C25" s="141" t="str">
        <f>IF(A24&gt;0,VLOOKUP(A24,seznam!$A$2:$C$153,2),"------")</f>
        <v>Krupková Amálie</v>
      </c>
      <c r="D25" s="46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2:1   (3;-10;9;;)</v>
      </c>
      <c r="E25" s="46"/>
      <c r="F25" s="50"/>
      <c r="G25" s="50"/>
    </row>
    <row r="26" spans="1:7" ht="12" customHeight="1">
      <c r="A26" s="287">
        <v>62</v>
      </c>
      <c r="B26" s="302">
        <v>13</v>
      </c>
      <c r="C26" s="94" t="str">
        <f>IF(A26&gt;0,VLOOKUP(A26,seznam!$A$2:$C$153,3),"------")</f>
        <v>Kunštát</v>
      </c>
      <c r="D26" s="46"/>
      <c r="E26" s="46"/>
      <c r="F26" s="53" t="str">
        <f>IF(zap_pav!W12&gt;zap_pav!Y12,zap_pav!O12,IF(zap_pav!W12&lt;zap_pav!Y12,zap_pav!Q12," "))</f>
        <v>Vladík Štěpán</v>
      </c>
      <c r="G26" s="50"/>
    </row>
    <row r="27" spans="1:7" ht="12" customHeight="1">
      <c r="A27" s="233"/>
      <c r="B27" s="302"/>
      <c r="C27" s="141" t="str">
        <f>IF(A26&gt;0,VLOOKUP(A26,seznam!$A$2:$C$153,2),"------")</f>
        <v>Chloupková Lucie</v>
      </c>
      <c r="D27" s="46"/>
      <c r="E27" s="46"/>
      <c r="F27" s="48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2:1   (9;-6;6;;)</v>
      </c>
      <c r="G27" s="51"/>
    </row>
    <row r="28" spans="1:7" ht="12" customHeight="1">
      <c r="A28" s="287">
        <v>63</v>
      </c>
      <c r="B28" s="302">
        <v>14</v>
      </c>
      <c r="C28" s="142" t="str">
        <f>IF(A28&gt;0,VLOOKUP(A28,seznam!$A$2:$C$153,3),"------")</f>
        <v>Bořitov</v>
      </c>
      <c r="D28" s="47" t="str">
        <f>IF(zap_pav!J8&gt;zap_pav!L8,zap_pav!B8,IF(zap_pav!J8&lt;zap_pav!L8,zap_pav!D8," "))</f>
        <v>Hernandez Damián</v>
      </c>
      <c r="E28" s="46"/>
      <c r="F28" s="48"/>
      <c r="G28" s="51"/>
    </row>
    <row r="29" spans="1:7" ht="12" customHeight="1" thickBot="1">
      <c r="A29" s="233"/>
      <c r="B29" s="302"/>
      <c r="C29" s="141" t="str">
        <f>IF(A28&gt;0,VLOOKUP(A28,seznam!$A$2:$C$153,2),"------")</f>
        <v>Hernandez Damián</v>
      </c>
      <c r="D29" s="46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2:1   (8;-8;10;;)</v>
      </c>
      <c r="E29" s="48"/>
      <c r="F29" s="48"/>
      <c r="G29" s="51"/>
    </row>
    <row r="30" spans="1:7" ht="12" customHeight="1">
      <c r="A30" s="287">
        <v>0</v>
      </c>
      <c r="B30" s="302">
        <v>15</v>
      </c>
      <c r="C30" s="94" t="str">
        <f>IF(A30&gt;0,VLOOKUP(A30,seznam!$A$2:$C$153,3),"------")</f>
        <v>------</v>
      </c>
      <c r="D30" s="46"/>
      <c r="E30" s="47" t="str">
        <f>IF(zap_pav!W5&gt;zap_pav!Y5,zap_pav!O5,IF(zap_pav!W5&lt;zap_pav!Y5,zap_pav!Q5," "))</f>
        <v>Vladík Štěpán</v>
      </c>
      <c r="F30" s="48"/>
      <c r="G30" s="42"/>
    </row>
    <row r="31" spans="1:7" ht="12" customHeight="1">
      <c r="A31" s="233"/>
      <c r="B31" s="302"/>
      <c r="C31" s="141" t="str">
        <f>IF(A30&gt;0,VLOOKUP(A30,seznam!$A$2:$C$153,2),"------")</f>
        <v>------</v>
      </c>
      <c r="D31" s="46"/>
      <c r="E31" s="48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2:0   (7;3;0;;)</v>
      </c>
      <c r="F31" s="46"/>
      <c r="G31" s="51"/>
    </row>
    <row r="32" spans="1:7" ht="12" customHeight="1">
      <c r="A32" s="287">
        <v>118</v>
      </c>
      <c r="B32" s="302">
        <v>16</v>
      </c>
      <c r="C32" s="142" t="str">
        <f>IF(A32&gt;0,VLOOKUP(A32,seznam!$A$2:$C$153,3),"------")</f>
        <v>Blansko</v>
      </c>
      <c r="D32" s="47" t="str">
        <f>IF(zap_pav!J9&gt;zap_pav!L9,zap_pav!B9,IF(zap_pav!J9&lt;zap_pav!L9,zap_pav!D9," "))</f>
        <v>Vladík Štěpán</v>
      </c>
      <c r="E32" s="48"/>
      <c r="F32" s="46"/>
      <c r="G32" s="51"/>
    </row>
    <row r="33" spans="1:7" ht="12" customHeight="1">
      <c r="A33" s="233"/>
      <c r="B33" s="302"/>
      <c r="C33" s="141" t="str">
        <f>IF(A32&gt;0,VLOOKUP(A32,seznam!$A$2:$C$153,2),"------")</f>
        <v>Vladík Štěpán</v>
      </c>
      <c r="D33" s="46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(0;0;0;;)</v>
      </c>
      <c r="E33" s="46"/>
      <c r="F33" s="46"/>
      <c r="G33" s="51"/>
    </row>
    <row r="34" spans="1:7" ht="12" customHeight="1">
      <c r="A34" s="300"/>
      <c r="B34" s="302">
        <v>17</v>
      </c>
      <c r="C34" s="94" t="str">
        <f>IF(A34&gt;0,VLOOKUP(A34,seznam!$A$2:$C$153,3),"------")</f>
        <v>------</v>
      </c>
      <c r="D34" s="46"/>
      <c r="E34" s="46"/>
      <c r="F34" s="46"/>
      <c r="G34" s="52" t="str">
        <f>IF(zap_pav!W19&gt;zap_pav!Y19,zap_pav!O19,IF(zap_pav!W19&lt;zap_pav!Y19,zap_pav!Q19," "))</f>
        <v xml:space="preserve"> </v>
      </c>
    </row>
    <row r="35" spans="1:7" ht="12" customHeight="1">
      <c r="A35" s="301"/>
      <c r="B35" s="302"/>
      <c r="C35" s="141" t="str">
        <f>IF(A34&gt;0,VLOOKUP(A34,seznam!$A$2:$C$153,2),"------")</f>
        <v>------</v>
      </c>
      <c r="D35" s="46"/>
      <c r="E35" s="46"/>
      <c r="F35" s="46"/>
      <c r="G35" s="51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 xml:space="preserve"> </v>
      </c>
    </row>
    <row r="36" spans="1:7" ht="12" customHeight="1">
      <c r="A36" s="300"/>
      <c r="B36" s="302">
        <v>18</v>
      </c>
      <c r="C36" s="142" t="str">
        <f>IF(A36&gt;0,VLOOKUP(A36,seznam!$A$2:$C$153,3),"------")</f>
        <v>------</v>
      </c>
      <c r="D36" s="47" t="str">
        <f>IF(zap_pav!J10&gt;zap_pav!L10,zap_pav!B10,IF(zap_pav!J10&lt;zap_pav!L10,zap_pav!D10," "))</f>
        <v xml:space="preserve"> </v>
      </c>
      <c r="E36" s="46"/>
      <c r="F36" s="46"/>
      <c r="G36" s="51"/>
    </row>
    <row r="37" spans="1:7" ht="12" customHeight="1">
      <c r="A37" s="301"/>
      <c r="B37" s="302"/>
      <c r="C37" s="141" t="str">
        <f>IF(A36&gt;0,VLOOKUP(A36,seznam!$A$2:$C$153,2),"------")</f>
        <v>------</v>
      </c>
      <c r="D37" s="46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 xml:space="preserve"> </v>
      </c>
      <c r="E37" s="48"/>
      <c r="F37" s="46"/>
      <c r="G37" s="51"/>
    </row>
    <row r="38" spans="1:7" ht="12" customHeight="1">
      <c r="A38" s="300"/>
      <c r="B38" s="302">
        <v>19</v>
      </c>
      <c r="C38" s="94" t="str">
        <f>IF(A38&gt;0,VLOOKUP(A38,seznam!$A$2:$C$153,3),"------")</f>
        <v>------</v>
      </c>
      <c r="D38" s="46"/>
      <c r="E38" s="49" t="str">
        <f>IF(zap_pav!W6&gt;zap_pav!Y6,zap_pav!O6,IF(zap_pav!W6&lt;zap_pav!Y6,zap_pav!Q6," "))</f>
        <v xml:space="preserve"> </v>
      </c>
      <c r="F38" s="46"/>
      <c r="G38" s="51"/>
    </row>
    <row r="39" spans="1:7" ht="12" customHeight="1">
      <c r="A39" s="301"/>
      <c r="B39" s="302"/>
      <c r="C39" s="141" t="str">
        <f>IF(A38&gt;0,VLOOKUP(A38,seznam!$A$2:$C$153,2),"------")</f>
        <v>------</v>
      </c>
      <c r="D39" s="46"/>
      <c r="E39" s="48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 xml:space="preserve"> </v>
      </c>
      <c r="F39" s="48"/>
      <c r="G39" s="51"/>
    </row>
    <row r="40" spans="1:7" ht="12" customHeight="1">
      <c r="A40" s="300"/>
      <c r="B40" s="302">
        <v>20</v>
      </c>
      <c r="C40" s="142" t="str">
        <f>IF(A40&gt;0,VLOOKUP(A40,seznam!$A$2:$C$153,3),"------")</f>
        <v>------</v>
      </c>
      <c r="D40" s="47" t="str">
        <f>IF(zap_pav!J11&gt;zap_pav!L11,zap_pav!B11,IF(zap_pav!J11&lt;zap_pav!L11,zap_pav!D11," "))</f>
        <v xml:space="preserve"> </v>
      </c>
      <c r="E40" s="48"/>
      <c r="F40" s="48"/>
      <c r="G40" s="51"/>
    </row>
    <row r="41" spans="1:7" ht="12" customHeight="1">
      <c r="A41" s="301"/>
      <c r="B41" s="302"/>
      <c r="C41" s="141" t="str">
        <f>IF(A40&gt;0,VLOOKUP(A40,seznam!$A$2:$C$153,2),"------")</f>
        <v>------</v>
      </c>
      <c r="D41" s="46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 xml:space="preserve"> </v>
      </c>
      <c r="E41" s="46"/>
      <c r="F41" s="48"/>
      <c r="G41" s="51"/>
    </row>
    <row r="42" spans="1:7" ht="12" customHeight="1">
      <c r="A42" s="300"/>
      <c r="B42" s="302">
        <v>21</v>
      </c>
      <c r="C42" s="94" t="str">
        <f>IF(A42&gt;0,VLOOKUP(A42,seznam!$A$2:$C$153,3),"------")</f>
        <v>------</v>
      </c>
      <c r="D42" s="46"/>
      <c r="E42" s="46"/>
      <c r="F42" s="49" t="str">
        <f>IF(zap_pav!W13&gt;zap_pav!Y13,zap_pav!O13,IF(zap_pav!W13&lt;zap_pav!Y13,zap_pav!Q13," "))</f>
        <v xml:space="preserve"> </v>
      </c>
      <c r="G42" s="51"/>
    </row>
    <row r="43" spans="1:7" ht="12" customHeight="1">
      <c r="A43" s="301"/>
      <c r="B43" s="302"/>
      <c r="C43" s="141" t="str">
        <f>IF(A42&gt;0,VLOOKUP(A42,seznam!$A$2:$C$153,2),"------")</f>
        <v>------</v>
      </c>
      <c r="D43" s="46"/>
      <c r="E43" s="46"/>
      <c r="F43" s="48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 xml:space="preserve"> </v>
      </c>
      <c r="G43" s="50"/>
    </row>
    <row r="44" spans="1:7" ht="12" customHeight="1">
      <c r="A44" s="300"/>
      <c r="B44" s="302">
        <v>22</v>
      </c>
      <c r="C44" s="142" t="str">
        <f>IF(A44&gt;0,VLOOKUP(A44,seznam!$A$2:$C$153,3),"------")</f>
        <v>------</v>
      </c>
      <c r="D44" s="47" t="str">
        <f>IF(zap_pav!J12&gt;zap_pav!L12,zap_pav!B12,IF(zap_pav!J12&lt;zap_pav!L12,zap_pav!D12," "))</f>
        <v xml:space="preserve"> </v>
      </c>
      <c r="E44" s="46"/>
      <c r="F44" s="48"/>
      <c r="G44" s="50"/>
    </row>
    <row r="45" spans="1:7" ht="12" customHeight="1">
      <c r="A45" s="301"/>
      <c r="B45" s="302"/>
      <c r="C45" s="141" t="str">
        <f>IF(A44&gt;0,VLOOKUP(A44,seznam!$A$2:$C$153,2),"------")</f>
        <v>------</v>
      </c>
      <c r="D45" s="46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 xml:space="preserve"> </v>
      </c>
      <c r="E45" s="48"/>
      <c r="F45" s="48"/>
      <c r="G45" s="50"/>
    </row>
    <row r="46" spans="1:7" ht="12" customHeight="1">
      <c r="A46" s="300"/>
      <c r="B46" s="302">
        <v>23</v>
      </c>
      <c r="C46" s="94" t="str">
        <f>IF(A46&gt;0,VLOOKUP(A46,seznam!$A$2:$C$153,3),"------")</f>
        <v>------</v>
      </c>
      <c r="D46" s="46"/>
      <c r="E46" s="49" t="str">
        <f>IF(zap_pav!W7&gt;zap_pav!Y7,zap_pav!O7,IF(zap_pav!W7&lt;zap_pav!Y7,zap_pav!Q7," "))</f>
        <v xml:space="preserve"> </v>
      </c>
      <c r="F46" s="48"/>
      <c r="G46" s="50"/>
    </row>
    <row r="47" spans="1:7" ht="12" customHeight="1">
      <c r="A47" s="301"/>
      <c r="B47" s="302"/>
      <c r="C47" s="141" t="str">
        <f>IF(A46&gt;0,VLOOKUP(A46,seznam!$A$2:$C$153,2),"------")</f>
        <v>------</v>
      </c>
      <c r="D47" s="46"/>
      <c r="E47" s="48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 xml:space="preserve"> </v>
      </c>
      <c r="F47" s="46"/>
      <c r="G47" s="50"/>
    </row>
    <row r="48" spans="1:7" ht="12" customHeight="1">
      <c r="A48" s="300"/>
      <c r="B48" s="302">
        <v>24</v>
      </c>
      <c r="C48" s="142" t="str">
        <f>IF(A48&gt;0,VLOOKUP(A48,seznam!$A$2:$C$153,3),"------")</f>
        <v>------</v>
      </c>
      <c r="D48" s="47" t="str">
        <f>IF(zap_pav!J13&gt;zap_pav!L13,zap_pav!B13,IF(zap_pav!J13&lt;zap_pav!L13,zap_pav!D13," "))</f>
        <v xml:space="preserve"> </v>
      </c>
      <c r="E48" s="48"/>
      <c r="F48" s="46"/>
      <c r="G48" s="50"/>
    </row>
    <row r="49" spans="1:7" ht="12" customHeight="1">
      <c r="A49" s="301"/>
      <c r="B49" s="302"/>
      <c r="C49" s="141" t="str">
        <f>IF(A48&gt;0,VLOOKUP(A48,seznam!$A$2:$C$153,2),"------")</f>
        <v>------</v>
      </c>
      <c r="D49" s="46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 xml:space="preserve"> </v>
      </c>
      <c r="E49" s="46"/>
      <c r="F49" s="46"/>
      <c r="G49" s="50"/>
    </row>
    <row r="50" spans="1:7" ht="12" customHeight="1">
      <c r="A50" s="300"/>
      <c r="B50" s="302">
        <v>25</v>
      </c>
      <c r="C50" s="94" t="str">
        <f>IF(A50&gt;0,VLOOKUP(A50,seznam!$A$2:$C$153,3),"------")</f>
        <v>------</v>
      </c>
      <c r="D50" s="46"/>
      <c r="E50" s="46"/>
      <c r="F50" s="46"/>
      <c r="G50" s="53" t="str">
        <f>IF(zap_pav!W17&gt;zap_pav!Y17,zap_pav!O17,IF(zap_pav!W17&lt;zap_pav!Y17,zap_pav!Q17," "))</f>
        <v>Ryšávka Matěj</v>
      </c>
    </row>
    <row r="51" spans="1:7" ht="12" customHeight="1">
      <c r="A51" s="301"/>
      <c r="B51" s="302"/>
      <c r="C51" s="141" t="str">
        <f>IF(A50&gt;0,VLOOKUP(A50,seznam!$A$2:$C$153,2),"------")</f>
        <v>------</v>
      </c>
      <c r="D51" s="46"/>
      <c r="E51" s="46"/>
      <c r="F51" s="46"/>
      <c r="G51" s="48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2:1   (4;-10;3;;)</v>
      </c>
    </row>
    <row r="52" spans="1:7" ht="12" customHeight="1">
      <c r="A52" s="300"/>
      <c r="B52" s="302">
        <v>26</v>
      </c>
      <c r="C52" s="142" t="str">
        <f>IF(A52&gt;0,VLOOKUP(A52,seznam!$A$2:$C$153,3),"------")</f>
        <v>------</v>
      </c>
      <c r="D52" s="47" t="str">
        <f>IF(zap_pav!J14&gt;zap_pav!L14,zap_pav!B14,IF(zap_pav!J14&lt;zap_pav!L14,zap_pav!D14," "))</f>
        <v xml:space="preserve"> </v>
      </c>
      <c r="E52" s="46"/>
      <c r="F52" s="46"/>
      <c r="G52" s="48"/>
    </row>
    <row r="53" spans="1:7" ht="12" customHeight="1">
      <c r="A53" s="301"/>
      <c r="B53" s="302"/>
      <c r="C53" s="141" t="str">
        <f>IF(A52&gt;0,VLOOKUP(A52,seznam!$A$2:$C$153,2),"------")</f>
        <v>------</v>
      </c>
      <c r="D53" s="46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 xml:space="preserve"> </v>
      </c>
      <c r="E53" s="48"/>
      <c r="F53" s="46"/>
      <c r="G53" s="48"/>
    </row>
    <row r="54" spans="1:7" ht="12" customHeight="1">
      <c r="A54" s="300"/>
      <c r="B54" s="302">
        <v>27</v>
      </c>
      <c r="C54" s="94" t="str">
        <f>IF(A54&gt;0,VLOOKUP(A54,seznam!$A$2:$C$153,3),"------")</f>
        <v>------</v>
      </c>
      <c r="D54" s="46"/>
      <c r="E54" s="49" t="str">
        <f>IF(zap_pav!W8&gt;zap_pav!Y8,zap_pav!O8,IF(zap_pav!W8&lt;zap_pav!Y8,zap_pav!Q8," "))</f>
        <v xml:space="preserve"> </v>
      </c>
      <c r="F54" s="46"/>
      <c r="G54" s="48"/>
    </row>
    <row r="55" spans="1:7" ht="12" customHeight="1">
      <c r="A55" s="301"/>
      <c r="B55" s="302"/>
      <c r="C55" s="141" t="str">
        <f>IF(A54&gt;0,VLOOKUP(A54,seznam!$A$2:$C$153,2),"------")</f>
        <v>------</v>
      </c>
      <c r="D55" s="46"/>
      <c r="E55" s="48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 xml:space="preserve"> </v>
      </c>
      <c r="F55" s="48"/>
      <c r="G55" s="48"/>
    </row>
    <row r="56" spans="1:7" ht="12" customHeight="1">
      <c r="A56" s="300"/>
      <c r="B56" s="302">
        <v>28</v>
      </c>
      <c r="C56" s="142" t="str">
        <f>IF(A56&gt;0,VLOOKUP(A56,seznam!$A$2:$C$153,3),"------")</f>
        <v>------</v>
      </c>
      <c r="D56" s="47" t="str">
        <f>IF(zap_pav!J15&gt;zap_pav!L15,zap_pav!B15,IF(zap_pav!J15&lt;zap_pav!L15,zap_pav!D15," "))</f>
        <v xml:space="preserve"> </v>
      </c>
      <c r="E56" s="48"/>
      <c r="F56" s="48"/>
      <c r="G56" s="48"/>
    </row>
    <row r="57" spans="1:7" ht="12" customHeight="1">
      <c r="A57" s="301"/>
      <c r="B57" s="302"/>
      <c r="C57" s="141" t="str">
        <f>IF(A56&gt;0,VLOOKUP(A56,seznam!$A$2:$C$153,2),"------")</f>
        <v>------</v>
      </c>
      <c r="D57" s="46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 xml:space="preserve"> </v>
      </c>
      <c r="E57" s="46"/>
      <c r="F57" s="48"/>
      <c r="G57" s="48"/>
    </row>
    <row r="58" spans="1:7" ht="12" customHeight="1">
      <c r="A58" s="300"/>
      <c r="B58" s="302">
        <v>29</v>
      </c>
      <c r="C58" s="94" t="str">
        <f>IF(A58&gt;0,VLOOKUP(A58,seznam!$A$2:$C$153,3),"------")</f>
        <v>------</v>
      </c>
      <c r="D58" s="46"/>
      <c r="E58" s="46"/>
      <c r="F58" s="49" t="str">
        <f>IF(zap_pav!W14&gt;zap_pav!Y14,zap_pav!O14,IF(zap_pav!W14&lt;zap_pav!Y14,zap_pav!Q14," "))</f>
        <v xml:space="preserve"> </v>
      </c>
      <c r="G58" s="48"/>
    </row>
    <row r="59" spans="1:7" ht="12" customHeight="1">
      <c r="A59" s="301"/>
      <c r="B59" s="302"/>
      <c r="C59" s="141" t="str">
        <f>IF(A58&gt;0,VLOOKUP(A58,seznam!$A$2:$C$153,2),"------")</f>
        <v>------</v>
      </c>
      <c r="D59" s="46"/>
      <c r="E59" s="46"/>
      <c r="F59" s="48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 xml:space="preserve"> </v>
      </c>
      <c r="G59" s="46"/>
    </row>
    <row r="60" spans="1:7" ht="12" customHeight="1">
      <c r="A60" s="300"/>
      <c r="B60" s="302">
        <v>30</v>
      </c>
      <c r="C60" s="142" t="str">
        <f>IF(A60&gt;0,VLOOKUP(A60,seznam!$A$2:$C$153,3),"------")</f>
        <v>------</v>
      </c>
      <c r="D60" s="47" t="str">
        <f>IF(zap_pav!J16&gt;zap_pav!L16,zap_pav!B16,IF(zap_pav!J16&lt;zap_pav!L16,zap_pav!D16," "))</f>
        <v xml:space="preserve"> </v>
      </c>
      <c r="E60" s="46"/>
      <c r="F60" s="48"/>
      <c r="G60" s="46"/>
    </row>
    <row r="61" spans="1:7" ht="12" customHeight="1">
      <c r="A61" s="301"/>
      <c r="B61" s="302"/>
      <c r="C61" s="141" t="str">
        <f>IF(A60&gt;0,VLOOKUP(A60,seznam!$A$2:$C$153,2),"------")</f>
        <v>------</v>
      </c>
      <c r="D61" s="46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 xml:space="preserve"> </v>
      </c>
      <c r="E61" s="48"/>
      <c r="F61" s="48"/>
      <c r="G61" s="46"/>
    </row>
    <row r="62" spans="1:7" ht="12" customHeight="1">
      <c r="A62" s="300"/>
      <c r="B62" s="302">
        <v>31</v>
      </c>
      <c r="C62" s="94" t="str">
        <f>IF(A62&gt;0,VLOOKUP(A62,seznam!$A$2:$C$153,3),"------")</f>
        <v>------</v>
      </c>
      <c r="D62" s="46"/>
      <c r="E62" s="49" t="str">
        <f>IF(zap_pav!W9&gt;zap_pav!Y9,zap_pav!O9,IF(zap_pav!W9&lt;zap_pav!Y9,zap_pav!Q9," "))</f>
        <v xml:space="preserve"> </v>
      </c>
      <c r="F62" s="48"/>
      <c r="G62" s="46"/>
    </row>
    <row r="63" spans="1:7" ht="12" customHeight="1">
      <c r="A63" s="301"/>
      <c r="B63" s="302"/>
      <c r="C63" s="141" t="str">
        <f>IF(A62&gt;0,VLOOKUP(A62,seznam!$A$2:$C$153,2),"------")</f>
        <v>------</v>
      </c>
      <c r="D63" s="46"/>
      <c r="E63" s="48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 xml:space="preserve"> </v>
      </c>
      <c r="F63" s="46"/>
      <c r="G63" s="46"/>
    </row>
    <row r="64" spans="1:7" ht="12" customHeight="1">
      <c r="A64" s="300"/>
      <c r="B64" s="198">
        <v>32</v>
      </c>
      <c r="C64" s="142" t="str">
        <f>IF(A64&gt;0,VLOOKUP(A64,seznam!$A$2:$C$153,3),"------")</f>
        <v>------</v>
      </c>
      <c r="D64" s="47" t="str">
        <f>IF(zap_pav!J17&gt;zap_pav!L17,zap_pav!B17,IF(zap_pav!J17&lt;zap_pav!L17,zap_pav!D17," "))</f>
        <v xml:space="preserve"> </v>
      </c>
      <c r="E64" s="48"/>
      <c r="F64" s="46"/>
      <c r="G64" s="46"/>
    </row>
    <row r="65" spans="1:7" ht="12" customHeight="1">
      <c r="A65" s="301"/>
      <c r="B65" s="233"/>
      <c r="C65" s="141" t="str">
        <f>IF(A64&gt;0,VLOOKUP(A64,seznam!$A$2:$C$153,2),"------")</f>
        <v>------</v>
      </c>
      <c r="D65" s="46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 xml:space="preserve"> </v>
      </c>
      <c r="E65" s="46"/>
      <c r="F65" s="46"/>
      <c r="G65" s="46"/>
    </row>
    <row r="66" spans="1:7" ht="12" customHeight="1">
      <c r="A66" s="45"/>
      <c r="B66" s="45"/>
      <c r="C66" s="54"/>
      <c r="D66" s="46"/>
      <c r="E66" s="46"/>
      <c r="F66" s="55"/>
      <c r="G66" s="55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B26:B27"/>
    <mergeCell ref="B28:B29"/>
    <mergeCell ref="B18:B19"/>
    <mergeCell ref="B20:B21"/>
    <mergeCell ref="B22:B23"/>
    <mergeCell ref="B24:B25"/>
    <mergeCell ref="A62:A63"/>
    <mergeCell ref="A56:A57"/>
    <mergeCell ref="A58:A59"/>
    <mergeCell ref="A46:A47"/>
    <mergeCell ref="A48:A49"/>
    <mergeCell ref="A52:A53"/>
    <mergeCell ref="A54:A55"/>
    <mergeCell ref="A50:A51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34:A35"/>
    <mergeCell ref="A36:A37"/>
    <mergeCell ref="A38:A39"/>
    <mergeCell ref="A40:A41"/>
    <mergeCell ref="A44:A45"/>
    <mergeCell ref="A42:A43"/>
    <mergeCell ref="A2:A3"/>
    <mergeCell ref="A4:A5"/>
    <mergeCell ref="A6:A7"/>
    <mergeCell ref="A8:A9"/>
    <mergeCell ref="A30:A31"/>
    <mergeCell ref="A18:A19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</mergeCells>
  <phoneticPr fontId="0" type="noConversion"/>
  <pageMargins left="0.19685039370078741" right="0.19685039370078741" top="0" bottom="0.59055118110236227" header="0" footer="0"/>
  <pageSetup paperSize="9" fitToWidth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Y21"/>
  <sheetViews>
    <sheetView zoomScaleNormal="100" workbookViewId="0">
      <selection activeCell="C26" sqref="C26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6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305" t="s">
        <v>22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N1" s="305" t="s">
        <v>23</v>
      </c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</row>
    <row r="2" spans="1:25">
      <c r="A2" s="26">
        <v>1</v>
      </c>
      <c r="B2" s="27" t="str">
        <f>pavouk!C3</f>
        <v>Polák Matěj</v>
      </c>
      <c r="C2" s="28" t="s">
        <v>10</v>
      </c>
      <c r="D2" s="4" t="str">
        <f>pavouk!C5</f>
        <v>------</v>
      </c>
      <c r="E2" s="19" t="s">
        <v>179</v>
      </c>
      <c r="F2" s="20" t="s">
        <v>179</v>
      </c>
      <c r="G2" s="20" t="s">
        <v>179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pavouk!D4</f>
        <v>Polák Matěj</v>
      </c>
      <c r="P2" s="28" t="s">
        <v>10</v>
      </c>
      <c r="Q2" s="4" t="str">
        <f>pavouk!D8</f>
        <v>Záviška Jan</v>
      </c>
      <c r="R2" s="19" t="s">
        <v>227</v>
      </c>
      <c r="S2" s="20" t="s">
        <v>218</v>
      </c>
      <c r="T2" s="20"/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29">
        <v>2</v>
      </c>
      <c r="B3" s="24" t="str">
        <f>pavouk!C7</f>
        <v>Záviška Jan</v>
      </c>
      <c r="C3" s="25" t="s">
        <v>10</v>
      </c>
      <c r="D3" s="5" t="str">
        <f>pavouk!C9</f>
        <v>Krupková Klaudie</v>
      </c>
      <c r="E3" s="21" t="s">
        <v>223</v>
      </c>
      <c r="F3" s="18" t="s">
        <v>144</v>
      </c>
      <c r="G3" s="18" t="s">
        <v>219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29">
        <v>2</v>
      </c>
      <c r="O3" s="24" t="str">
        <f>pavouk!D12</f>
        <v>Jonášová Karolína</v>
      </c>
      <c r="P3" s="25" t="s">
        <v>10</v>
      </c>
      <c r="Q3" s="24" t="str">
        <f>pavouk!D16</f>
        <v>Ryšávka Matěj</v>
      </c>
      <c r="R3" s="21" t="s">
        <v>218</v>
      </c>
      <c r="S3" s="18" t="s">
        <v>229</v>
      </c>
      <c r="T3" s="18"/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29">
        <v>3</v>
      </c>
      <c r="B4" s="24" t="str">
        <f>pavouk!C11</f>
        <v>Podsedníková Nela</v>
      </c>
      <c r="C4" s="25" t="s">
        <v>10</v>
      </c>
      <c r="D4" s="5" t="str">
        <f>pavouk!C13</f>
        <v>Jonášová Karolína</v>
      </c>
      <c r="E4" s="39" t="s">
        <v>258</v>
      </c>
      <c r="F4" s="40" t="s">
        <v>253</v>
      </c>
      <c r="G4" s="40"/>
      <c r="H4" s="18"/>
      <c r="I4" s="34"/>
      <c r="J4" s="32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13" t="s">
        <v>7</v>
      </c>
      <c r="L4" s="14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29">
        <v>3</v>
      </c>
      <c r="O4" s="24" t="str">
        <f>pavouk!D20</f>
        <v>Jonášová Kristýna</v>
      </c>
      <c r="P4" s="25" t="s">
        <v>10</v>
      </c>
      <c r="Q4" s="5" t="str">
        <f>pavouk!D24</f>
        <v>Krupková Amálie</v>
      </c>
      <c r="R4" s="21" t="s">
        <v>227</v>
      </c>
      <c r="S4" s="18" t="s">
        <v>217</v>
      </c>
      <c r="T4" s="18"/>
      <c r="U4" s="18"/>
      <c r="V4" s="34"/>
      <c r="W4" s="32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13" t="s">
        <v>7</v>
      </c>
      <c r="Y4" s="14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>
      <c r="A5" s="29">
        <v>4</v>
      </c>
      <c r="B5" s="24" t="str">
        <f>pavouk!C15</f>
        <v>Zouharová Beáta</v>
      </c>
      <c r="C5" s="25" t="s">
        <v>10</v>
      </c>
      <c r="D5" s="5" t="str">
        <f>pavouk!C17</f>
        <v>Ryšávka Matěj</v>
      </c>
      <c r="E5" s="21" t="s">
        <v>227</v>
      </c>
      <c r="F5" s="18" t="s">
        <v>226</v>
      </c>
      <c r="G5" s="18"/>
      <c r="H5" s="18"/>
      <c r="I5" s="34"/>
      <c r="J5" s="32">
        <f t="shared" si="0"/>
        <v>0</v>
      </c>
      <c r="K5" s="13" t="s">
        <v>7</v>
      </c>
      <c r="L5" s="14">
        <f t="shared" si="1"/>
        <v>2</v>
      </c>
      <c r="N5" s="29">
        <v>4</v>
      </c>
      <c r="O5" s="24" t="str">
        <f>pavouk!D28</f>
        <v>Hernandez Damián</v>
      </c>
      <c r="P5" s="25" t="s">
        <v>10</v>
      </c>
      <c r="Q5" s="5" t="str">
        <f>pavouk!D32</f>
        <v>Vladík Štěpán</v>
      </c>
      <c r="R5" s="21" t="s">
        <v>223</v>
      </c>
      <c r="S5" s="18" t="s">
        <v>226</v>
      </c>
      <c r="T5" s="18"/>
      <c r="U5" s="18"/>
      <c r="V5" s="34"/>
      <c r="W5" s="32">
        <f t="shared" si="2"/>
        <v>0</v>
      </c>
      <c r="X5" s="13" t="s">
        <v>7</v>
      </c>
      <c r="Y5" s="14">
        <f t="shared" si="3"/>
        <v>2</v>
      </c>
    </row>
    <row r="6" spans="1:25">
      <c r="A6" s="29">
        <v>5</v>
      </c>
      <c r="B6" s="24" t="str">
        <f>pavouk!C19</f>
        <v>Jonášová Kristýna</v>
      </c>
      <c r="C6" s="25" t="s">
        <v>10</v>
      </c>
      <c r="D6" s="5" t="str">
        <f>pavouk!C21</f>
        <v>------</v>
      </c>
      <c r="E6" s="39" t="s">
        <v>179</v>
      </c>
      <c r="F6" s="40" t="s">
        <v>179</v>
      </c>
      <c r="G6" s="40" t="s">
        <v>179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  <c r="N6" s="29">
        <v>5</v>
      </c>
      <c r="O6" s="24" t="str">
        <f>pavouk!D36</f>
        <v xml:space="preserve"> </v>
      </c>
      <c r="P6" s="25" t="s">
        <v>10</v>
      </c>
      <c r="Q6" s="5" t="str">
        <f>pavouk!D40</f>
        <v xml:space="preserve"> </v>
      </c>
      <c r="R6" s="21"/>
      <c r="S6" s="18"/>
      <c r="T6" s="18"/>
      <c r="U6" s="18"/>
      <c r="V6" s="34"/>
      <c r="W6" s="32">
        <f t="shared" si="2"/>
        <v>0</v>
      </c>
      <c r="X6" s="13" t="s">
        <v>7</v>
      </c>
      <c r="Y6" s="14">
        <f t="shared" si="3"/>
        <v>0</v>
      </c>
    </row>
    <row r="7" spans="1:25">
      <c r="A7" s="29">
        <v>6</v>
      </c>
      <c r="B7" s="24" t="str">
        <f>pavouk!C23</f>
        <v>Zábojová Terezie</v>
      </c>
      <c r="C7" s="25" t="s">
        <v>10</v>
      </c>
      <c r="D7" s="5" t="str">
        <f>pavouk!C25</f>
        <v>Krupková Amálie</v>
      </c>
      <c r="E7" s="21" t="s">
        <v>226</v>
      </c>
      <c r="F7" s="18" t="s">
        <v>228</v>
      </c>
      <c r="G7" s="18" t="s">
        <v>225</v>
      </c>
      <c r="H7" s="18"/>
      <c r="I7" s="34"/>
      <c r="J7" s="32">
        <f t="shared" si="0"/>
        <v>1</v>
      </c>
      <c r="K7" s="13" t="s">
        <v>7</v>
      </c>
      <c r="L7" s="14">
        <f t="shared" si="1"/>
        <v>2</v>
      </c>
      <c r="N7" s="29">
        <v>6</v>
      </c>
      <c r="O7" s="24" t="str">
        <f>pavouk!D44</f>
        <v xml:space="preserve"> </v>
      </c>
      <c r="P7" s="25" t="s">
        <v>10</v>
      </c>
      <c r="Q7" s="5" t="str">
        <f>pavouk!D48</f>
        <v xml:space="preserve"> </v>
      </c>
      <c r="R7" s="21"/>
      <c r="S7" s="18"/>
      <c r="T7" s="18"/>
      <c r="U7" s="18"/>
      <c r="V7" s="34"/>
      <c r="W7" s="32">
        <f t="shared" si="2"/>
        <v>0</v>
      </c>
      <c r="X7" s="13" t="s">
        <v>7</v>
      </c>
      <c r="Y7" s="14">
        <f t="shared" si="3"/>
        <v>0</v>
      </c>
    </row>
    <row r="8" spans="1:25">
      <c r="A8" s="29">
        <v>7</v>
      </c>
      <c r="B8" s="24" t="str">
        <f>pavouk!C27</f>
        <v>Chloupková Lucie</v>
      </c>
      <c r="C8" s="25" t="s">
        <v>10</v>
      </c>
      <c r="D8" s="5" t="str">
        <f>pavouk!C29</f>
        <v>Hernandez Damián</v>
      </c>
      <c r="E8" s="39" t="s">
        <v>222</v>
      </c>
      <c r="F8" s="40" t="s">
        <v>224</v>
      </c>
      <c r="G8" s="40" t="s">
        <v>253</v>
      </c>
      <c r="H8" s="18"/>
      <c r="I8" s="34"/>
      <c r="J8" s="32">
        <f t="shared" si="0"/>
        <v>1</v>
      </c>
      <c r="K8" s="13" t="s">
        <v>7</v>
      </c>
      <c r="L8" s="14">
        <f t="shared" si="1"/>
        <v>2</v>
      </c>
      <c r="N8" s="29">
        <v>7</v>
      </c>
      <c r="O8" s="24" t="str">
        <f>pavouk!D52</f>
        <v xml:space="preserve"> </v>
      </c>
      <c r="P8" s="25" t="s">
        <v>10</v>
      </c>
      <c r="Q8" s="5" t="str">
        <f>pavouk!D56</f>
        <v xml:space="preserve"> </v>
      </c>
      <c r="R8" s="21"/>
      <c r="S8" s="18"/>
      <c r="T8" s="18"/>
      <c r="U8" s="40"/>
      <c r="V8" s="41"/>
      <c r="W8" s="32">
        <f t="shared" si="2"/>
        <v>0</v>
      </c>
      <c r="X8" s="13" t="s">
        <v>7</v>
      </c>
      <c r="Y8" s="14">
        <f t="shared" si="3"/>
        <v>0</v>
      </c>
    </row>
    <row r="9" spans="1:25" ht="13.5" thickBot="1">
      <c r="A9" s="29">
        <v>8</v>
      </c>
      <c r="B9" s="24" t="str">
        <f>pavouk!C31</f>
        <v>------</v>
      </c>
      <c r="C9" s="25" t="s">
        <v>10</v>
      </c>
      <c r="D9" s="5" t="str">
        <f>pavouk!C33</f>
        <v>Vladík Štěpán</v>
      </c>
      <c r="E9" s="21" t="s">
        <v>263</v>
      </c>
      <c r="F9" s="18" t="s">
        <v>263</v>
      </c>
      <c r="G9" s="18" t="s">
        <v>263</v>
      </c>
      <c r="H9" s="18"/>
      <c r="I9" s="34"/>
      <c r="J9" s="32">
        <f t="shared" si="0"/>
        <v>0</v>
      </c>
      <c r="K9" s="13" t="s">
        <v>7</v>
      </c>
      <c r="L9" s="14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30">
        <v>8</v>
      </c>
      <c r="O9" s="35" t="str">
        <f>pavouk!D60</f>
        <v xml:space="preserve"> </v>
      </c>
      <c r="P9" s="36" t="s">
        <v>10</v>
      </c>
      <c r="Q9" s="6" t="str">
        <f>pavouk!D64</f>
        <v xml:space="preserve"> </v>
      </c>
      <c r="R9" s="22"/>
      <c r="S9" s="23"/>
      <c r="T9" s="23"/>
      <c r="U9" s="23"/>
      <c r="V9" s="37"/>
      <c r="W9" s="38">
        <f t="shared" si="2"/>
        <v>0</v>
      </c>
      <c r="X9" s="15" t="s">
        <v>7</v>
      </c>
      <c r="Y9" s="16">
        <f t="shared" si="3"/>
        <v>0</v>
      </c>
    </row>
    <row r="10" spans="1:25" ht="13.5" thickBot="1">
      <c r="A10" s="29">
        <v>9</v>
      </c>
      <c r="B10" s="24" t="str">
        <f>pavouk!C35</f>
        <v>------</v>
      </c>
      <c r="C10" s="25" t="s">
        <v>10</v>
      </c>
      <c r="D10" s="5" t="str">
        <f>pavouk!C37</f>
        <v>------</v>
      </c>
      <c r="E10" s="39"/>
      <c r="F10" s="40"/>
      <c r="G10" s="40"/>
      <c r="H10" s="18"/>
      <c r="I10" s="34"/>
      <c r="J10" s="32">
        <f t="shared" si="0"/>
        <v>0</v>
      </c>
      <c r="K10" s="13" t="s">
        <v>7</v>
      </c>
      <c r="L10" s="14">
        <f t="shared" si="1"/>
        <v>0</v>
      </c>
      <c r="N10" s="304" t="s">
        <v>24</v>
      </c>
      <c r="O10" s="304"/>
      <c r="P10" s="304"/>
      <c r="Q10" s="304"/>
      <c r="R10" s="305"/>
      <c r="S10" s="305"/>
      <c r="T10" s="305"/>
      <c r="U10" s="305"/>
      <c r="V10" s="305"/>
      <c r="W10" s="305"/>
      <c r="X10" s="305"/>
      <c r="Y10" s="305"/>
    </row>
    <row r="11" spans="1:25">
      <c r="A11" s="29">
        <v>10</v>
      </c>
      <c r="B11" s="24" t="str">
        <f>pavouk!C39</f>
        <v>------</v>
      </c>
      <c r="C11" s="25" t="s">
        <v>10</v>
      </c>
      <c r="D11" s="5" t="str">
        <f>pavouk!C41</f>
        <v>------</v>
      </c>
      <c r="E11" s="21"/>
      <c r="F11" s="18"/>
      <c r="G11" s="18"/>
      <c r="H11" s="18"/>
      <c r="I11" s="34"/>
      <c r="J11" s="32">
        <f t="shared" si="0"/>
        <v>0</v>
      </c>
      <c r="K11" s="13" t="s">
        <v>7</v>
      </c>
      <c r="L11" s="14">
        <f t="shared" si="1"/>
        <v>0</v>
      </c>
      <c r="N11" s="26">
        <v>1</v>
      </c>
      <c r="O11" s="27" t="str">
        <f>pavouk!E6</f>
        <v>Záviška Jan</v>
      </c>
      <c r="P11" s="28" t="s">
        <v>10</v>
      </c>
      <c r="Q11" s="42" t="str">
        <f>pavouk!E14</f>
        <v>Ryšávka Matěj</v>
      </c>
      <c r="R11" s="19" t="s">
        <v>219</v>
      </c>
      <c r="S11" s="20" t="s">
        <v>224</v>
      </c>
      <c r="T11" s="20"/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29">
        <v>11</v>
      </c>
      <c r="B12" s="24" t="str">
        <f>pavouk!C43</f>
        <v>------</v>
      </c>
      <c r="C12" s="25" t="s">
        <v>10</v>
      </c>
      <c r="D12" s="5" t="str">
        <f>pavouk!C45</f>
        <v>------</v>
      </c>
      <c r="E12" s="39"/>
      <c r="F12" s="40"/>
      <c r="G12" s="40"/>
      <c r="H12" s="18"/>
      <c r="I12" s="34"/>
      <c r="J12" s="32">
        <f t="shared" si="0"/>
        <v>0</v>
      </c>
      <c r="K12" s="13" t="s">
        <v>7</v>
      </c>
      <c r="L12" s="14">
        <f t="shared" si="1"/>
        <v>0</v>
      </c>
      <c r="N12" s="29">
        <v>2</v>
      </c>
      <c r="O12" s="24" t="str">
        <f>pavouk!E22</f>
        <v>Krupková Amálie</v>
      </c>
      <c r="P12" s="25" t="s">
        <v>10</v>
      </c>
      <c r="Q12" s="43" t="str">
        <f>pavouk!E30</f>
        <v>Vladík Štěpán</v>
      </c>
      <c r="R12" s="21" t="s">
        <v>225</v>
      </c>
      <c r="S12" s="18" t="s">
        <v>220</v>
      </c>
      <c r="T12" s="18" t="s">
        <v>217</v>
      </c>
      <c r="U12" s="18"/>
      <c r="V12" s="34"/>
      <c r="W12" s="32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13" t="s">
        <v>7</v>
      </c>
      <c r="Y12" s="14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>
      <c r="A13" s="29">
        <v>12</v>
      </c>
      <c r="B13" s="24" t="str">
        <f>pavouk!C47</f>
        <v>------</v>
      </c>
      <c r="C13" s="25" t="s">
        <v>10</v>
      </c>
      <c r="D13" s="5" t="str">
        <f>pavouk!C49</f>
        <v>------</v>
      </c>
      <c r="E13" s="21"/>
      <c r="F13" s="18"/>
      <c r="G13" s="18"/>
      <c r="H13" s="18"/>
      <c r="I13" s="34"/>
      <c r="J13" s="32">
        <f t="shared" si="0"/>
        <v>0</v>
      </c>
      <c r="K13" s="13" t="s">
        <v>7</v>
      </c>
      <c r="L13" s="14">
        <f t="shared" si="1"/>
        <v>0</v>
      </c>
      <c r="N13" s="29">
        <v>3</v>
      </c>
      <c r="O13" s="24" t="str">
        <f>pavouk!E38</f>
        <v xml:space="preserve"> </v>
      </c>
      <c r="P13" s="25" t="s">
        <v>10</v>
      </c>
      <c r="Q13" s="43" t="str">
        <f>pavouk!E46</f>
        <v xml:space="preserve"> </v>
      </c>
      <c r="R13" s="21"/>
      <c r="S13" s="18"/>
      <c r="T13" s="18"/>
      <c r="U13" s="18"/>
      <c r="V13" s="34"/>
      <c r="W13" s="32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13" t="s">
        <v>7</v>
      </c>
      <c r="Y13" s="14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29">
        <v>13</v>
      </c>
      <c r="B14" s="24" t="str">
        <f>pavouk!C51</f>
        <v>------</v>
      </c>
      <c r="C14" s="25" t="s">
        <v>10</v>
      </c>
      <c r="D14" s="5" t="str">
        <f>pavouk!C53</f>
        <v>------</v>
      </c>
      <c r="E14" s="21"/>
      <c r="F14" s="18"/>
      <c r="G14" s="18"/>
      <c r="H14" s="18"/>
      <c r="I14" s="34"/>
      <c r="J14" s="32">
        <f t="shared" si="0"/>
        <v>0</v>
      </c>
      <c r="K14" s="13" t="s">
        <v>7</v>
      </c>
      <c r="L14" s="14">
        <f t="shared" si="1"/>
        <v>0</v>
      </c>
      <c r="N14" s="30">
        <v>4</v>
      </c>
      <c r="O14" s="35" t="str">
        <f>pavouk!E54</f>
        <v xml:space="preserve"> </v>
      </c>
      <c r="P14" s="36" t="s">
        <v>10</v>
      </c>
      <c r="Q14" s="44" t="str">
        <f>pavouk!E62</f>
        <v xml:space="preserve"> </v>
      </c>
      <c r="R14" s="22"/>
      <c r="S14" s="23"/>
      <c r="T14" s="23"/>
      <c r="U14" s="23"/>
      <c r="V14" s="37"/>
      <c r="W14" s="38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15" t="s">
        <v>7</v>
      </c>
      <c r="Y14" s="16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29">
        <v>14</v>
      </c>
      <c r="B15" s="24" t="str">
        <f>pavouk!C55</f>
        <v>------</v>
      </c>
      <c r="C15" s="25" t="s">
        <v>10</v>
      </c>
      <c r="D15" s="5" t="str">
        <f>pavouk!C57</f>
        <v>------</v>
      </c>
      <c r="E15" s="21"/>
      <c r="F15" s="18"/>
      <c r="G15" s="18"/>
      <c r="H15" s="18"/>
      <c r="I15" s="34"/>
      <c r="J15" s="32">
        <f t="shared" si="0"/>
        <v>0</v>
      </c>
      <c r="K15" s="13" t="s">
        <v>7</v>
      </c>
      <c r="L15" s="14">
        <f t="shared" si="1"/>
        <v>0</v>
      </c>
      <c r="N15" s="304" t="s">
        <v>25</v>
      </c>
      <c r="O15" s="304"/>
      <c r="P15" s="304"/>
      <c r="Q15" s="304"/>
      <c r="R15" s="305"/>
      <c r="S15" s="305"/>
      <c r="T15" s="305"/>
      <c r="U15" s="305"/>
      <c r="V15" s="305"/>
      <c r="W15" s="305"/>
      <c r="X15" s="305"/>
      <c r="Y15" s="305"/>
    </row>
    <row r="16" spans="1:25" ht="13.5" thickBot="1">
      <c r="A16" s="29">
        <v>15</v>
      </c>
      <c r="B16" s="24" t="str">
        <f>pavouk!C59</f>
        <v>------</v>
      </c>
      <c r="C16" s="25" t="s">
        <v>10</v>
      </c>
      <c r="D16" s="5" t="str">
        <f>pavouk!C61</f>
        <v>------</v>
      </c>
      <c r="E16" s="21"/>
      <c r="F16" s="18"/>
      <c r="G16" s="18"/>
      <c r="H16" s="18"/>
      <c r="I16" s="34"/>
      <c r="J16" s="32">
        <f t="shared" si="0"/>
        <v>0</v>
      </c>
      <c r="K16" s="13" t="s">
        <v>7</v>
      </c>
      <c r="L16" s="14">
        <f t="shared" si="1"/>
        <v>0</v>
      </c>
      <c r="N16" s="26" t="s">
        <v>231</v>
      </c>
      <c r="O16" s="27" t="str">
        <f>pavouk!F10</f>
        <v>Záviška Jan</v>
      </c>
      <c r="P16" s="28" t="s">
        <v>10</v>
      </c>
      <c r="Q16" s="42" t="str">
        <f>pavouk!F26</f>
        <v>Vladík Štěpán</v>
      </c>
      <c r="R16" s="19" t="s">
        <v>221</v>
      </c>
      <c r="S16" s="20" t="s">
        <v>254</v>
      </c>
      <c r="T16" s="20" t="s">
        <v>217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>
      <c r="A17" s="30">
        <v>16</v>
      </c>
      <c r="B17" s="35" t="str">
        <f>pavouk!C63</f>
        <v>------</v>
      </c>
      <c r="C17" s="36" t="s">
        <v>10</v>
      </c>
      <c r="D17" s="6" t="str">
        <f>pavouk!C65</f>
        <v>------</v>
      </c>
      <c r="E17" s="22"/>
      <c r="F17" s="23"/>
      <c r="G17" s="23"/>
      <c r="H17" s="23"/>
      <c r="I17" s="37"/>
      <c r="J17" s="38">
        <f t="shared" si="0"/>
        <v>0</v>
      </c>
      <c r="K17" s="15" t="s">
        <v>7</v>
      </c>
      <c r="L17" s="16">
        <f t="shared" si="1"/>
        <v>0</v>
      </c>
      <c r="N17" s="57" t="s">
        <v>232</v>
      </c>
      <c r="O17" s="42" t="str">
        <f>$Q$11</f>
        <v>Ryšávka Matěj</v>
      </c>
      <c r="P17" s="36" t="s">
        <v>10</v>
      </c>
      <c r="Q17" s="44" t="str">
        <f>$O$12</f>
        <v>Krupková Amálie</v>
      </c>
      <c r="R17" s="22" t="s">
        <v>144</v>
      </c>
      <c r="S17" s="23" t="s">
        <v>253</v>
      </c>
      <c r="T17" s="23" t="s">
        <v>201</v>
      </c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>
      <c r="N18" s="304" t="s">
        <v>26</v>
      </c>
      <c r="O18" s="304"/>
      <c r="P18" s="304"/>
      <c r="Q18" s="304"/>
      <c r="R18" s="305"/>
      <c r="S18" s="305"/>
      <c r="T18" s="305"/>
      <c r="U18" s="305"/>
      <c r="V18" s="305"/>
      <c r="W18" s="305"/>
      <c r="X18" s="305"/>
      <c r="Y18" s="305"/>
    </row>
    <row r="19" spans="1:25" ht="13.5" thickBot="1">
      <c r="N19" s="57"/>
      <c r="O19" s="58"/>
      <c r="P19" s="59" t="s">
        <v>10</v>
      </c>
      <c r="Q19" s="60"/>
      <c r="R19" s="61"/>
      <c r="S19" s="62"/>
      <c r="T19" s="62"/>
      <c r="U19" s="62"/>
      <c r="V19" s="63"/>
      <c r="W19" s="64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65" t="s">
        <v>7</v>
      </c>
      <c r="Y19" s="66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  <row r="20" spans="1:25" ht="13.5" thickBot="1"/>
    <row r="21" spans="1:25" ht="13.5" thickBot="1">
      <c r="N21" s="57"/>
      <c r="O21" s="58"/>
      <c r="P21" s="59" t="s">
        <v>10</v>
      </c>
      <c r="Q21" s="60" t="str">
        <f>pavouk!$F$58</f>
        <v xml:space="preserve"> </v>
      </c>
      <c r="R21" s="61"/>
      <c r="S21" s="62"/>
      <c r="T21" s="62"/>
      <c r="U21" s="62"/>
      <c r="V21" s="63"/>
      <c r="W21" s="64">
        <f>IF(AND(LEN(R21)&gt;0,MID(R21,1,1)&lt;&gt;"-"),"1","0")+IF(AND(LEN(S21)&gt;0,MID(S21,1,1)&lt;&gt;"-"),"1","0")+IF(AND(LEN(T21)&gt;0,MID(T21,1,1)&lt;&gt;"-"),"1","0")+IF(AND(LEN(U21)&gt;0,MID(U21,1,1)&lt;&gt;"-"),"1","0")+IF(AND(LEN(V21)&gt;0,MID(V21,1,1)&lt;&gt;"-"),"1","0")</f>
        <v>0</v>
      </c>
      <c r="X21" s="65" t="s">
        <v>7</v>
      </c>
      <c r="Y21" s="66">
        <f>IF(AND(LEN(R21)&gt;0,MID(R21,1,1)="-"),"1","0")+IF(AND(LEN(S21)&gt;0,MID(S21,1,1)="-"),"1","0")+IF(AND(LEN(T21)&gt;0,MID(T21,1,1)="-"),"1","0")+IF(AND(LEN(U21)&gt;0,MID(U21,1,1)="-"),"1","0")+IF(AND(LEN(V21)&gt;0,MID(V21,1,1)="-"),"1","0")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seznam</vt:lpstr>
      <vt:lpstr>Prehledy</vt:lpstr>
      <vt:lpstr>divize</vt:lpstr>
      <vt:lpstr>divize_t6</vt:lpstr>
      <vt:lpstr>Výsledky</vt:lpstr>
      <vt:lpstr>pavouk</vt:lpstr>
      <vt:lpstr>zap_pav</vt:lpstr>
      <vt:lpstr>divize_t6!Oblast_tisku</vt:lpstr>
      <vt:lpstr>pavouk!Oblast_tisku</vt:lpstr>
      <vt:lpstr>seznam!Oblast_tisku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2023-11-26T15:46:54Z</cp:lastPrinted>
  <dcterms:created xsi:type="dcterms:W3CDTF">2003-12-23T23:27:09Z</dcterms:created>
  <dcterms:modified xsi:type="dcterms:W3CDTF">2023-11-27T04:40:48Z</dcterms:modified>
</cp:coreProperties>
</file>