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arna\Documents\Osobni\Stolni tenis\Mladez 23-24\OP_Mladez_2023_12_10\"/>
    </mc:Choice>
  </mc:AlternateContent>
  <xr:revisionPtr revIDLastSave="0" documentId="13_ncr:1_{DEFC9671-CD84-4B81-991B-68961540C8AF}" xr6:coauthVersionLast="47" xr6:coauthVersionMax="47" xr10:uidLastSave="{00000000-0000-0000-0000-000000000000}"/>
  <bookViews>
    <workbookView xWindow="450" yWindow="375" windowWidth="21360" windowHeight="14310" tabRatio="721" activeTab="6" xr2:uid="{00000000-000D-0000-FFFF-FFFF00000000}"/>
  </bookViews>
  <sheets>
    <sheet name="seznam" sheetId="1" r:id="rId1"/>
    <sheet name="Prehledy" sheetId="18" r:id="rId2"/>
    <sheet name="I.Stupen" sheetId="2" r:id="rId3"/>
    <sheet name="Stoly I" sheetId="35" r:id="rId4"/>
    <sheet name="pav_U15" sheetId="27" r:id="rId5"/>
    <sheet name="zap_U15" sheetId="28" r:id="rId6"/>
    <sheet name="pav_U11" sheetId="31" r:id="rId7"/>
    <sheet name="zap_U11" sheetId="32" r:id="rId8"/>
  </sheets>
  <definedNames>
    <definedName name="_xlnm._FilterDatabase" localSheetId="0" hidden="1">seznam!$A$1:$M$189</definedName>
    <definedName name="_xlnm.Print_Area" localSheetId="2">I.Stupen!$A$1:$AH$106</definedName>
    <definedName name="_xlnm.Print_Area" localSheetId="6">pav_U11!$A$1:$G$43</definedName>
    <definedName name="_xlnm.Print_Area" localSheetId="4">pav_U15!$A$1:$G$43</definedName>
    <definedName name="_xlnm.Print_Area" localSheetId="0">seznam!$A$1:$G$156</definedName>
    <definedName name="_xlnm.Print_Area" localSheetId="3">'Stoly I'!$A$1:$P$670</definedName>
  </definedNames>
  <calcPr calcId="181029"/>
  <pivotCaches>
    <pivotCache cacheId="5" r:id="rId9"/>
  </pivotCaches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7" i="28" l="1"/>
  <c r="W17" i="28"/>
  <c r="AG9" i="2" l="1"/>
  <c r="AE9" i="2"/>
  <c r="AG8" i="2"/>
  <c r="AE8" i="2"/>
  <c r="AG7" i="2"/>
  <c r="AE7" i="2"/>
  <c r="AG6" i="2"/>
  <c r="AE6" i="2"/>
  <c r="AG5" i="2"/>
  <c r="AE5" i="2"/>
  <c r="AG4" i="2"/>
  <c r="AE4" i="2"/>
  <c r="AG19" i="2"/>
  <c r="AE19" i="2"/>
  <c r="AG18" i="2"/>
  <c r="AE18" i="2"/>
  <c r="AG17" i="2"/>
  <c r="AE17" i="2"/>
  <c r="AG16" i="2"/>
  <c r="AE16" i="2"/>
  <c r="AG15" i="2"/>
  <c r="AE15" i="2"/>
  <c r="AG14" i="2"/>
  <c r="AE14" i="2"/>
  <c r="AG29" i="2"/>
  <c r="AE29" i="2"/>
  <c r="AG28" i="2"/>
  <c r="AE28" i="2"/>
  <c r="AG25" i="2"/>
  <c r="AE25" i="2"/>
  <c r="AG24" i="2"/>
  <c r="AE24" i="2"/>
  <c r="AG39" i="2"/>
  <c r="AE39" i="2"/>
  <c r="AG38" i="2"/>
  <c r="AE38" i="2"/>
  <c r="AG36" i="2"/>
  <c r="AE36" i="2"/>
  <c r="AG35" i="2"/>
  <c r="AE35" i="2"/>
  <c r="AG34" i="2"/>
  <c r="AE34" i="2"/>
  <c r="AG71" i="2"/>
  <c r="AG70" i="2"/>
  <c r="AG67" i="2"/>
  <c r="AE71" i="2"/>
  <c r="AE70" i="2"/>
  <c r="AE67" i="2"/>
  <c r="AG61" i="2"/>
  <c r="AG60" i="2"/>
  <c r="AG59" i="2"/>
  <c r="AG58" i="2"/>
  <c r="AG57" i="2"/>
  <c r="AE61" i="2"/>
  <c r="AE60" i="2"/>
  <c r="AE59" i="2"/>
  <c r="AE58" i="2"/>
  <c r="AE57" i="2"/>
  <c r="AG51" i="2"/>
  <c r="AG50" i="2"/>
  <c r="AG49" i="2"/>
  <c r="AG48" i="2"/>
  <c r="AG47" i="2"/>
  <c r="AE51" i="2"/>
  <c r="AE50" i="2"/>
  <c r="AE49" i="2"/>
  <c r="AE48" i="2"/>
  <c r="AE47" i="2"/>
  <c r="AG123" i="2"/>
  <c r="AG122" i="2"/>
  <c r="AG121" i="2"/>
  <c r="AG120" i="2"/>
  <c r="AG119" i="2"/>
  <c r="AE123" i="2"/>
  <c r="AE122" i="2"/>
  <c r="AE121" i="2"/>
  <c r="AE120" i="2"/>
  <c r="AE119" i="2"/>
  <c r="AG113" i="2"/>
  <c r="AG112" i="2"/>
  <c r="AG111" i="2"/>
  <c r="AG110" i="2"/>
  <c r="AG109" i="2"/>
  <c r="AE113" i="2"/>
  <c r="AE112" i="2"/>
  <c r="AE111" i="2"/>
  <c r="AE110" i="2"/>
  <c r="AE109" i="2"/>
  <c r="AG103" i="2"/>
  <c r="AG102" i="2"/>
  <c r="AG101" i="2"/>
  <c r="AG100" i="2"/>
  <c r="AG99" i="2"/>
  <c r="AE103" i="2"/>
  <c r="AE102" i="2"/>
  <c r="AE101" i="2"/>
  <c r="AE100" i="2"/>
  <c r="AE99" i="2"/>
  <c r="AG93" i="2"/>
  <c r="AE93" i="2"/>
  <c r="AG92" i="2"/>
  <c r="AE92" i="2"/>
  <c r="AG91" i="2"/>
  <c r="AE91" i="2"/>
  <c r="AG90" i="2"/>
  <c r="AE90" i="2"/>
  <c r="AG89" i="2"/>
  <c r="AE89" i="2"/>
  <c r="AG81" i="2"/>
  <c r="AG80" i="2"/>
  <c r="AG77" i="2"/>
  <c r="AE81" i="2"/>
  <c r="AE80" i="2"/>
  <c r="AE77" i="2"/>
  <c r="R215" i="35"/>
  <c r="S215" i="35"/>
  <c r="R216" i="35"/>
  <c r="S216" i="35"/>
  <c r="R217" i="35"/>
  <c r="S217" i="35"/>
  <c r="R218" i="35"/>
  <c r="S218" i="35"/>
  <c r="R219" i="35"/>
  <c r="S219" i="35"/>
  <c r="R220" i="35"/>
  <c r="S220" i="35"/>
  <c r="R173" i="35"/>
  <c r="S173" i="35"/>
  <c r="R174" i="35"/>
  <c r="S174" i="35"/>
  <c r="R175" i="35"/>
  <c r="S175" i="35"/>
  <c r="R176" i="35"/>
  <c r="S176" i="35"/>
  <c r="R177" i="35"/>
  <c r="S177" i="35"/>
  <c r="R178" i="35"/>
  <c r="S178" i="35"/>
  <c r="R383" i="35"/>
  <c r="S383" i="35"/>
  <c r="R384" i="35"/>
  <c r="S384" i="35"/>
  <c r="R385" i="35"/>
  <c r="S385" i="35"/>
  <c r="R386" i="35"/>
  <c r="S386" i="35"/>
  <c r="R387" i="35"/>
  <c r="S387" i="35"/>
  <c r="R388" i="35"/>
  <c r="S388" i="35"/>
  <c r="R341" i="35"/>
  <c r="S341" i="35"/>
  <c r="R342" i="35"/>
  <c r="S342" i="35"/>
  <c r="R343" i="35"/>
  <c r="S343" i="35"/>
  <c r="R344" i="35"/>
  <c r="S344" i="35"/>
  <c r="R345" i="35"/>
  <c r="S345" i="35"/>
  <c r="R346" i="35"/>
  <c r="S346" i="35"/>
  <c r="T341" i="35"/>
  <c r="T342" i="35"/>
  <c r="R299" i="35"/>
  <c r="S299" i="35"/>
  <c r="R300" i="35"/>
  <c r="S300" i="35"/>
  <c r="R301" i="35"/>
  <c r="S301" i="35"/>
  <c r="R302" i="35"/>
  <c r="S302" i="35"/>
  <c r="R303" i="35"/>
  <c r="S303" i="35"/>
  <c r="R304" i="35"/>
  <c r="S304" i="35"/>
  <c r="R257" i="35"/>
  <c r="S257" i="35"/>
  <c r="R258" i="35"/>
  <c r="S258" i="35"/>
  <c r="R259" i="35"/>
  <c r="S259" i="35"/>
  <c r="R260" i="35"/>
  <c r="S260" i="35"/>
  <c r="R261" i="35"/>
  <c r="S261" i="35"/>
  <c r="R262" i="35"/>
  <c r="S262" i="35"/>
  <c r="S131" i="35"/>
  <c r="R132" i="35"/>
  <c r="S132" i="35"/>
  <c r="R133" i="35"/>
  <c r="S133" i="35"/>
  <c r="S134" i="35"/>
  <c r="R135" i="35"/>
  <c r="S135" i="35"/>
  <c r="R136" i="35"/>
  <c r="R89" i="35"/>
  <c r="S89" i="35"/>
  <c r="R90" i="35"/>
  <c r="S90" i="35"/>
  <c r="R91" i="35"/>
  <c r="S91" i="35"/>
  <c r="R92" i="35"/>
  <c r="S92" i="35"/>
  <c r="R93" i="35"/>
  <c r="S93" i="35"/>
  <c r="R94" i="35"/>
  <c r="S94" i="35"/>
  <c r="E124" i="1" l="1"/>
  <c r="E123" i="1"/>
  <c r="E122" i="1"/>
  <c r="H121" i="1" l="1"/>
  <c r="H120" i="1"/>
  <c r="H119" i="1"/>
  <c r="H118" i="1"/>
  <c r="H117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8" i="1"/>
  <c r="H86" i="1"/>
  <c r="H82" i="1"/>
  <c r="H81" i="1"/>
  <c r="H76" i="1"/>
  <c r="H75" i="1"/>
  <c r="H74" i="1"/>
  <c r="H73" i="1"/>
  <c r="H72" i="1"/>
  <c r="H71" i="1"/>
  <c r="H69" i="1"/>
  <c r="H68" i="1"/>
  <c r="H66" i="1"/>
  <c r="H65" i="1"/>
  <c r="S807" i="35" l="1"/>
  <c r="R807" i="35"/>
  <c r="S806" i="35"/>
  <c r="R806" i="35"/>
  <c r="S805" i="35"/>
  <c r="R805" i="35"/>
  <c r="S804" i="35"/>
  <c r="R804" i="35"/>
  <c r="S803" i="35"/>
  <c r="R803" i="35"/>
  <c r="S802" i="35"/>
  <c r="F801" i="35" s="1"/>
  <c r="R802" i="35"/>
  <c r="B801" i="35" s="1"/>
  <c r="S765" i="35"/>
  <c r="O787" i="35" s="1"/>
  <c r="R765" i="35"/>
  <c r="S764" i="35"/>
  <c r="F787" i="35" s="1"/>
  <c r="R764" i="35"/>
  <c r="B787" i="35" s="1"/>
  <c r="S763" i="35"/>
  <c r="R763" i="35"/>
  <c r="S762" i="35"/>
  <c r="R762" i="35"/>
  <c r="S761" i="35"/>
  <c r="R761" i="35"/>
  <c r="S760" i="35"/>
  <c r="R760" i="35"/>
  <c r="S723" i="35"/>
  <c r="R723" i="35"/>
  <c r="S722" i="35"/>
  <c r="F745" i="35" s="1"/>
  <c r="R722" i="35"/>
  <c r="B745" i="35" s="1"/>
  <c r="S721" i="35"/>
  <c r="R721" i="35"/>
  <c r="K731" i="35" s="1"/>
  <c r="S720" i="35"/>
  <c r="R720" i="35"/>
  <c r="B731" i="35" s="1"/>
  <c r="S719" i="35"/>
  <c r="R719" i="35"/>
  <c r="S718" i="35"/>
  <c r="R718" i="35"/>
  <c r="S681" i="35"/>
  <c r="R681" i="35"/>
  <c r="S680" i="35"/>
  <c r="R680" i="35"/>
  <c r="S679" i="35"/>
  <c r="R679" i="35"/>
  <c r="S678" i="35"/>
  <c r="R678" i="35"/>
  <c r="S677" i="35"/>
  <c r="R677" i="35"/>
  <c r="S676" i="35"/>
  <c r="R676" i="35"/>
  <c r="T680" i="35" s="1"/>
  <c r="B701" i="35" s="1"/>
  <c r="S639" i="35"/>
  <c r="R639" i="35"/>
  <c r="S638" i="35"/>
  <c r="R638" i="35"/>
  <c r="S637" i="35"/>
  <c r="R637" i="35"/>
  <c r="S636" i="35"/>
  <c r="R636" i="35"/>
  <c r="S635" i="35"/>
  <c r="R635" i="35"/>
  <c r="S634" i="35"/>
  <c r="R634" i="35"/>
  <c r="S597" i="35"/>
  <c r="R597" i="35"/>
  <c r="S596" i="35"/>
  <c r="F619" i="35" s="1"/>
  <c r="R596" i="35"/>
  <c r="B619" i="35" s="1"/>
  <c r="S595" i="35"/>
  <c r="R595" i="35"/>
  <c r="S594" i="35"/>
  <c r="R594" i="35"/>
  <c r="S593" i="35"/>
  <c r="R593" i="35"/>
  <c r="S592" i="35"/>
  <c r="R592" i="35"/>
  <c r="S555" i="35"/>
  <c r="R555" i="35"/>
  <c r="S554" i="35"/>
  <c r="R554" i="35"/>
  <c r="B577" i="35" s="1"/>
  <c r="S553" i="35"/>
  <c r="R553" i="35"/>
  <c r="S552" i="35"/>
  <c r="R552" i="35"/>
  <c r="B563" i="35" s="1"/>
  <c r="S551" i="35"/>
  <c r="R551" i="35"/>
  <c r="S550" i="35"/>
  <c r="R550" i="35"/>
  <c r="S514" i="35"/>
  <c r="R514" i="35"/>
  <c r="S513" i="35"/>
  <c r="R513" i="35"/>
  <c r="S512" i="35"/>
  <c r="R512" i="35"/>
  <c r="S511" i="35"/>
  <c r="R511" i="35"/>
  <c r="B522" i="35" s="1"/>
  <c r="S510" i="35"/>
  <c r="R510" i="35"/>
  <c r="S509" i="35"/>
  <c r="F508" i="35" s="1"/>
  <c r="R509" i="35"/>
  <c r="T511" i="35" s="1"/>
  <c r="B520" i="35" s="1"/>
  <c r="S472" i="35"/>
  <c r="R472" i="35"/>
  <c r="S471" i="35"/>
  <c r="R471" i="35"/>
  <c r="S470" i="35"/>
  <c r="R470" i="35"/>
  <c r="S469" i="35"/>
  <c r="R469" i="35"/>
  <c r="S468" i="35"/>
  <c r="R468" i="35"/>
  <c r="S467" i="35"/>
  <c r="R467" i="35"/>
  <c r="S430" i="35"/>
  <c r="R430" i="35"/>
  <c r="S429" i="35"/>
  <c r="R429" i="35"/>
  <c r="B452" i="35" s="1"/>
  <c r="S428" i="35"/>
  <c r="R428" i="35"/>
  <c r="S427" i="35"/>
  <c r="R427" i="35"/>
  <c r="S426" i="35"/>
  <c r="R426" i="35"/>
  <c r="S425" i="35"/>
  <c r="R425" i="35"/>
  <c r="F731" i="35"/>
  <c r="F689" i="35"/>
  <c r="B689" i="35"/>
  <c r="T677" i="35"/>
  <c r="K673" i="35" s="1"/>
  <c r="F633" i="35"/>
  <c r="B633" i="35"/>
  <c r="F577" i="35"/>
  <c r="F563" i="35"/>
  <c r="F522" i="35"/>
  <c r="F466" i="35"/>
  <c r="B466" i="35"/>
  <c r="F452" i="35"/>
  <c r="B829" i="35"/>
  <c r="O801" i="35"/>
  <c r="B773" i="35"/>
  <c r="O731" i="35"/>
  <c r="K591" i="35"/>
  <c r="O913" i="35"/>
  <c r="K913" i="35"/>
  <c r="F913" i="35"/>
  <c r="B913" i="35"/>
  <c r="K911" i="35"/>
  <c r="B911" i="35"/>
  <c r="O899" i="35"/>
  <c r="K899" i="35"/>
  <c r="F899" i="35"/>
  <c r="B899" i="35"/>
  <c r="K897" i="35"/>
  <c r="B897" i="35"/>
  <c r="O885" i="35"/>
  <c r="K885" i="35"/>
  <c r="F885" i="35"/>
  <c r="B885" i="35"/>
  <c r="K883" i="35"/>
  <c r="B883" i="35"/>
  <c r="O871" i="35"/>
  <c r="K871" i="35"/>
  <c r="F871" i="35"/>
  <c r="B871" i="35"/>
  <c r="K869" i="35"/>
  <c r="B869" i="35"/>
  <c r="O857" i="35"/>
  <c r="K857" i="35"/>
  <c r="F857" i="35"/>
  <c r="B857" i="35"/>
  <c r="K855" i="35"/>
  <c r="B855" i="35"/>
  <c r="O843" i="35"/>
  <c r="K843" i="35"/>
  <c r="F843" i="35"/>
  <c r="B843" i="35"/>
  <c r="K841" i="35"/>
  <c r="B841" i="35"/>
  <c r="O829" i="35"/>
  <c r="K829" i="35"/>
  <c r="F829" i="35"/>
  <c r="O815" i="35"/>
  <c r="K815" i="35"/>
  <c r="F815" i="35"/>
  <c r="B815" i="35"/>
  <c r="C802" i="35"/>
  <c r="K801" i="35"/>
  <c r="K787" i="35"/>
  <c r="O773" i="35"/>
  <c r="K773" i="35"/>
  <c r="F773" i="35"/>
  <c r="C760" i="35"/>
  <c r="O759" i="35"/>
  <c r="K759" i="35"/>
  <c r="F759" i="35"/>
  <c r="B759" i="35"/>
  <c r="O745" i="35"/>
  <c r="K745" i="35"/>
  <c r="O717" i="35"/>
  <c r="K717" i="35"/>
  <c r="F717" i="35"/>
  <c r="B717" i="35"/>
  <c r="O703" i="35"/>
  <c r="K703" i="35"/>
  <c r="F703" i="35"/>
  <c r="B703" i="35"/>
  <c r="O689" i="35"/>
  <c r="K689" i="35"/>
  <c r="C676" i="35"/>
  <c r="O675" i="35"/>
  <c r="K675" i="35"/>
  <c r="O661" i="35"/>
  <c r="K661" i="35"/>
  <c r="F661" i="35"/>
  <c r="B661" i="35"/>
  <c r="O647" i="35"/>
  <c r="K647" i="35"/>
  <c r="F647" i="35"/>
  <c r="B647" i="35"/>
  <c r="C634" i="35"/>
  <c r="O633" i="35"/>
  <c r="K633" i="35"/>
  <c r="O619" i="35"/>
  <c r="K619" i="35"/>
  <c r="O605" i="35"/>
  <c r="K605" i="35"/>
  <c r="F605" i="35"/>
  <c r="B605" i="35"/>
  <c r="C592" i="35"/>
  <c r="O591" i="35"/>
  <c r="F591" i="35"/>
  <c r="B591" i="35"/>
  <c r="O577" i="35"/>
  <c r="K577" i="35"/>
  <c r="O563" i="35"/>
  <c r="K563" i="35"/>
  <c r="C550" i="35"/>
  <c r="O549" i="35"/>
  <c r="K549" i="35"/>
  <c r="F549" i="35"/>
  <c r="B549" i="35"/>
  <c r="O536" i="35"/>
  <c r="K536" i="35"/>
  <c r="F536" i="35"/>
  <c r="B536" i="35"/>
  <c r="O522" i="35"/>
  <c r="K522" i="35"/>
  <c r="C509" i="35"/>
  <c r="O508" i="35"/>
  <c r="K508" i="35"/>
  <c r="O494" i="35"/>
  <c r="K494" i="35"/>
  <c r="F494" i="35"/>
  <c r="B494" i="35"/>
  <c r="O480" i="35"/>
  <c r="K480" i="35"/>
  <c r="F480" i="35"/>
  <c r="B480" i="35"/>
  <c r="C467" i="35"/>
  <c r="O466" i="35"/>
  <c r="K466" i="35"/>
  <c r="O452" i="35"/>
  <c r="K452" i="35"/>
  <c r="O438" i="35"/>
  <c r="K438" i="35"/>
  <c r="F438" i="35"/>
  <c r="B438" i="35"/>
  <c r="C425" i="35"/>
  <c r="O424" i="35"/>
  <c r="K424" i="35"/>
  <c r="F424" i="35"/>
  <c r="B424" i="35"/>
  <c r="C383" i="35"/>
  <c r="C341" i="35"/>
  <c r="C299" i="35"/>
  <c r="C257" i="35"/>
  <c r="C215" i="35"/>
  <c r="C173" i="35"/>
  <c r="C131" i="35"/>
  <c r="C89" i="35"/>
  <c r="C47" i="35"/>
  <c r="C5" i="35"/>
  <c r="F2" i="35"/>
  <c r="O2" i="35"/>
  <c r="F16" i="35"/>
  <c r="O16" i="35"/>
  <c r="F30" i="35"/>
  <c r="O30" i="35"/>
  <c r="F44" i="35"/>
  <c r="O44" i="35"/>
  <c r="F58" i="35"/>
  <c r="O58" i="35"/>
  <c r="F72" i="35"/>
  <c r="O72" i="35"/>
  <c r="F86" i="35"/>
  <c r="O86" i="35"/>
  <c r="F100" i="35"/>
  <c r="O100" i="35"/>
  <c r="F114" i="35"/>
  <c r="O114" i="35"/>
  <c r="F128" i="35"/>
  <c r="O128" i="35"/>
  <c r="F142" i="35"/>
  <c r="O142" i="35"/>
  <c r="F156" i="35"/>
  <c r="O156" i="35"/>
  <c r="F170" i="35"/>
  <c r="O170" i="35"/>
  <c r="F184" i="35"/>
  <c r="O184" i="35"/>
  <c r="F198" i="35"/>
  <c r="O198" i="35"/>
  <c r="F212" i="35"/>
  <c r="O212" i="35"/>
  <c r="F226" i="35"/>
  <c r="O226" i="35"/>
  <c r="F240" i="35"/>
  <c r="O240" i="35"/>
  <c r="F254" i="35"/>
  <c r="O254" i="35"/>
  <c r="F268" i="35"/>
  <c r="O268" i="35"/>
  <c r="F282" i="35"/>
  <c r="O282" i="35"/>
  <c r="F296" i="35"/>
  <c r="O296" i="35"/>
  <c r="F310" i="35"/>
  <c r="O310" i="35"/>
  <c r="F324" i="35"/>
  <c r="O324" i="35"/>
  <c r="F338" i="35"/>
  <c r="O338" i="35"/>
  <c r="F352" i="35"/>
  <c r="O352" i="35"/>
  <c r="F366" i="35"/>
  <c r="O366" i="35"/>
  <c r="F380" i="35"/>
  <c r="O380" i="35"/>
  <c r="F394" i="35"/>
  <c r="O394" i="35"/>
  <c r="F408" i="35"/>
  <c r="O408" i="35"/>
  <c r="F422" i="35"/>
  <c r="O422" i="35"/>
  <c r="T428" i="35"/>
  <c r="K436" i="35" s="1"/>
  <c r="T426" i="35"/>
  <c r="K422" i="35" s="1"/>
  <c r="T427" i="35"/>
  <c r="B436" i="35" s="1"/>
  <c r="T429" i="35"/>
  <c r="B450" i="35" s="1"/>
  <c r="T430" i="35"/>
  <c r="K450" i="35" s="1"/>
  <c r="F436" i="35"/>
  <c r="O436" i="35"/>
  <c r="F450" i="35"/>
  <c r="O450" i="35"/>
  <c r="F464" i="35"/>
  <c r="O464" i="35"/>
  <c r="T471" i="35"/>
  <c r="B492" i="35" s="1"/>
  <c r="T468" i="35"/>
  <c r="K464" i="35" s="1"/>
  <c r="T467" i="35"/>
  <c r="B464" i="35" s="1"/>
  <c r="T469" i="35"/>
  <c r="B478" i="35" s="1"/>
  <c r="T470" i="35"/>
  <c r="K478" i="35" s="1"/>
  <c r="T472" i="35"/>
  <c r="K492" i="35" s="1"/>
  <c r="F478" i="35"/>
  <c r="O478" i="35"/>
  <c r="F492" i="35"/>
  <c r="O492" i="35"/>
  <c r="F506" i="35"/>
  <c r="O506" i="35"/>
  <c r="T509" i="35"/>
  <c r="B506" i="35" s="1"/>
  <c r="T512" i="35"/>
  <c r="K520" i="35" s="1"/>
  <c r="F520" i="35"/>
  <c r="O520" i="35"/>
  <c r="F534" i="35"/>
  <c r="O534" i="35"/>
  <c r="F547" i="35"/>
  <c r="O547" i="35"/>
  <c r="T552" i="35"/>
  <c r="B561" i="35" s="1"/>
  <c r="T551" i="35"/>
  <c r="K547" i="35" s="1"/>
  <c r="T553" i="35"/>
  <c r="K561" i="35" s="1"/>
  <c r="T555" i="35"/>
  <c r="K575" i="35" s="1"/>
  <c r="F561" i="35"/>
  <c r="O561" i="35"/>
  <c r="F575" i="35"/>
  <c r="O575" i="35"/>
  <c r="F589" i="35"/>
  <c r="O589" i="35"/>
  <c r="T593" i="35"/>
  <c r="K589" i="35" s="1"/>
  <c r="T592" i="35"/>
  <c r="B589" i="35" s="1"/>
  <c r="T594" i="35"/>
  <c r="B603" i="35" s="1"/>
  <c r="T595" i="35"/>
  <c r="K603" i="35" s="1"/>
  <c r="T596" i="35"/>
  <c r="B617" i="35" s="1"/>
  <c r="T597" i="35"/>
  <c r="K617" i="35" s="1"/>
  <c r="F603" i="35"/>
  <c r="O603" i="35"/>
  <c r="F617" i="35"/>
  <c r="O617" i="35"/>
  <c r="F631" i="35"/>
  <c r="O631" i="35"/>
  <c r="T635" i="35"/>
  <c r="K631" i="35" s="1"/>
  <c r="T634" i="35"/>
  <c r="B631" i="35" s="1"/>
  <c r="T637" i="35"/>
  <c r="K645" i="35" s="1"/>
  <c r="T638" i="35"/>
  <c r="B659" i="35" s="1"/>
  <c r="F645" i="35"/>
  <c r="O645" i="35"/>
  <c r="F659" i="35"/>
  <c r="O659" i="35"/>
  <c r="F673" i="35"/>
  <c r="O673" i="35"/>
  <c r="T676" i="35"/>
  <c r="B673" i="35" s="1"/>
  <c r="T679" i="35"/>
  <c r="K687" i="35" s="1"/>
  <c r="F687" i="35"/>
  <c r="O687" i="35"/>
  <c r="F701" i="35"/>
  <c r="O701" i="35"/>
  <c r="F715" i="35"/>
  <c r="O715" i="35"/>
  <c r="T722" i="35"/>
  <c r="B743" i="35" s="1"/>
  <c r="T718" i="35"/>
  <c r="B715" i="35" s="1"/>
  <c r="T720" i="35"/>
  <c r="B729" i="35" s="1"/>
  <c r="T721" i="35"/>
  <c r="K729" i="35" s="1"/>
  <c r="T723" i="35"/>
  <c r="K743" i="35" s="1"/>
  <c r="F729" i="35"/>
  <c r="O729" i="35"/>
  <c r="F743" i="35"/>
  <c r="O743" i="35"/>
  <c r="F757" i="35"/>
  <c r="O757" i="35"/>
  <c r="T761" i="35"/>
  <c r="K757" i="35" s="1"/>
  <c r="T760" i="35"/>
  <c r="B757" i="35" s="1"/>
  <c r="T763" i="35"/>
  <c r="K771" i="35" s="1"/>
  <c r="T762" i="35"/>
  <c r="B771" i="35" s="1"/>
  <c r="T764" i="35"/>
  <c r="B785" i="35" s="1"/>
  <c r="F771" i="35"/>
  <c r="O771" i="35"/>
  <c r="F785" i="35"/>
  <c r="O785" i="35"/>
  <c r="F799" i="35"/>
  <c r="O799" i="35"/>
  <c r="T803" i="35"/>
  <c r="K799" i="35" s="1"/>
  <c r="T802" i="35"/>
  <c r="B799" i="35" s="1"/>
  <c r="T805" i="35"/>
  <c r="K813" i="35" s="1"/>
  <c r="T807" i="35"/>
  <c r="K827" i="35" s="1"/>
  <c r="F813" i="35"/>
  <c r="O813" i="35"/>
  <c r="F827" i="35"/>
  <c r="O827" i="35"/>
  <c r="F841" i="35"/>
  <c r="O841" i="35"/>
  <c r="T844" i="35"/>
  <c r="T845" i="35"/>
  <c r="T846" i="35"/>
  <c r="T847" i="35"/>
  <c r="T848" i="35"/>
  <c r="T849" i="35"/>
  <c r="F855" i="35"/>
  <c r="O855" i="35"/>
  <c r="F869" i="35"/>
  <c r="O869" i="35"/>
  <c r="F883" i="35"/>
  <c r="O883" i="35"/>
  <c r="T886" i="35"/>
  <c r="T887" i="35"/>
  <c r="T888" i="35"/>
  <c r="T889" i="35"/>
  <c r="T890" i="35"/>
  <c r="T891" i="35"/>
  <c r="F897" i="35"/>
  <c r="O897" i="35"/>
  <c r="F911" i="35"/>
  <c r="O911" i="35"/>
  <c r="F675" i="35" l="1"/>
  <c r="T510" i="35"/>
  <c r="K506" i="35" s="1"/>
  <c r="T636" i="35"/>
  <c r="B645" i="35" s="1"/>
  <c r="T804" i="35"/>
  <c r="B813" i="35" s="1"/>
  <c r="T681" i="35"/>
  <c r="K701" i="35" s="1"/>
  <c r="T514" i="35"/>
  <c r="K534" i="35" s="1"/>
  <c r="T806" i="35"/>
  <c r="B827" i="35" s="1"/>
  <c r="B675" i="35"/>
  <c r="T513" i="35"/>
  <c r="B534" i="35" s="1"/>
  <c r="B508" i="35"/>
  <c r="T678" i="35"/>
  <c r="B687" i="35" s="1"/>
  <c r="T639" i="35"/>
  <c r="K659" i="35" s="1"/>
  <c r="T550" i="35"/>
  <c r="B547" i="35" s="1"/>
  <c r="T425" i="35"/>
  <c r="B422" i="35" s="1"/>
  <c r="T765" i="35"/>
  <c r="K785" i="35" s="1"/>
  <c r="T719" i="35"/>
  <c r="K715" i="35" s="1"/>
  <c r="T554" i="35"/>
  <c r="B575" i="35" s="1"/>
  <c r="C209" i="2" l="1"/>
  <c r="Y202" i="2" s="1"/>
  <c r="H208" i="2"/>
  <c r="F208" i="2"/>
  <c r="C208" i="2"/>
  <c r="AK207" i="2"/>
  <c r="AJ207" i="2"/>
  <c r="C207" i="2"/>
  <c r="W207" i="2" s="1"/>
  <c r="AK206" i="2"/>
  <c r="AJ206" i="2"/>
  <c r="N206" i="2"/>
  <c r="K208" i="2" s="1"/>
  <c r="M206" i="2"/>
  <c r="L208" i="2" s="1"/>
  <c r="I206" i="2"/>
  <c r="H206" i="2"/>
  <c r="C206" i="2"/>
  <c r="AK205" i="2"/>
  <c r="AJ205" i="2"/>
  <c r="C205" i="2"/>
  <c r="W206" i="2" s="1"/>
  <c r="AK204" i="2"/>
  <c r="AJ204" i="2"/>
  <c r="O204" i="2"/>
  <c r="G208" i="2" s="1"/>
  <c r="N204" i="2"/>
  <c r="M204" i="2"/>
  <c r="I208" i="2" s="1"/>
  <c r="L204" i="2"/>
  <c r="G206" i="2" s="1"/>
  <c r="K204" i="2"/>
  <c r="J204" i="2"/>
  <c r="C204" i="2"/>
  <c r="AK203" i="2"/>
  <c r="AJ203" i="2"/>
  <c r="C203" i="2"/>
  <c r="Y207" i="2" s="1"/>
  <c r="AK202" i="2"/>
  <c r="AJ202" i="2"/>
  <c r="AG202" i="2"/>
  <c r="O202" i="2" s="1"/>
  <c r="D208" i="2" s="1"/>
  <c r="N202" i="2"/>
  <c r="E208" i="2" s="1"/>
  <c r="M202" i="2"/>
  <c r="L202" i="2"/>
  <c r="D206" i="2" s="1"/>
  <c r="K202" i="2"/>
  <c r="E206" i="2" s="1"/>
  <c r="J202" i="2"/>
  <c r="F206" i="2" s="1"/>
  <c r="H202" i="2"/>
  <c r="E204" i="2" s="1"/>
  <c r="G202" i="2"/>
  <c r="C202" i="2"/>
  <c r="C199" i="2"/>
  <c r="Y196" i="2" s="1"/>
  <c r="I198" i="2"/>
  <c r="E198" i="2"/>
  <c r="C198" i="2"/>
  <c r="AK197" i="2"/>
  <c r="AJ197" i="2"/>
  <c r="AG197" i="2" s="1"/>
  <c r="J192" i="2" s="1"/>
  <c r="C197" i="2"/>
  <c r="Y194" i="2" s="1"/>
  <c r="AK196" i="2"/>
  <c r="AJ196" i="2"/>
  <c r="N196" i="2"/>
  <c r="K198" i="2" s="1"/>
  <c r="M196" i="2"/>
  <c r="L198" i="2" s="1"/>
  <c r="G196" i="2"/>
  <c r="C196" i="2"/>
  <c r="AK195" i="2"/>
  <c r="AJ195" i="2"/>
  <c r="C195" i="2"/>
  <c r="W193" i="2" s="1"/>
  <c r="AK194" i="2"/>
  <c r="AJ194" i="2"/>
  <c r="O194" i="2"/>
  <c r="G198" i="2" s="1"/>
  <c r="N194" i="2"/>
  <c r="H198" i="2" s="1"/>
  <c r="M194" i="2"/>
  <c r="L194" i="2"/>
  <c r="K194" i="2"/>
  <c r="H196" i="2" s="1"/>
  <c r="C194" i="2"/>
  <c r="AK193" i="2"/>
  <c r="AJ193" i="2"/>
  <c r="AE193" i="2" s="1"/>
  <c r="J194" i="2" s="1"/>
  <c r="I196" i="2" s="1"/>
  <c r="C193" i="2"/>
  <c r="W192" i="2" s="1"/>
  <c r="AK192" i="2"/>
  <c r="AJ192" i="2"/>
  <c r="R192" i="2"/>
  <c r="O192" i="2"/>
  <c r="D198" i="2" s="1"/>
  <c r="N192" i="2"/>
  <c r="M192" i="2"/>
  <c r="F198" i="2" s="1"/>
  <c r="R198" i="2" s="1"/>
  <c r="L192" i="2"/>
  <c r="D196" i="2" s="1"/>
  <c r="K192" i="2"/>
  <c r="E196" i="2" s="1"/>
  <c r="I192" i="2"/>
  <c r="D194" i="2" s="1"/>
  <c r="H192" i="2"/>
  <c r="E194" i="2" s="1"/>
  <c r="G192" i="2"/>
  <c r="F194" i="2" s="1"/>
  <c r="R194" i="2" s="1"/>
  <c r="C192" i="2"/>
  <c r="C189" i="2"/>
  <c r="Y186" i="2" s="1"/>
  <c r="L188" i="2"/>
  <c r="H188" i="2"/>
  <c r="G188" i="2"/>
  <c r="F188" i="2"/>
  <c r="R188" i="2" s="1"/>
  <c r="E188" i="2"/>
  <c r="C188" i="2"/>
  <c r="AK187" i="2"/>
  <c r="AJ187" i="2"/>
  <c r="K410" i="35" s="1"/>
  <c r="C187" i="2"/>
  <c r="Y183" i="2" s="1"/>
  <c r="AK186" i="2"/>
  <c r="AJ186" i="2"/>
  <c r="B410" i="35" s="1"/>
  <c r="O186" i="2"/>
  <c r="J188" i="2" s="1"/>
  <c r="N186" i="2"/>
  <c r="K188" i="2" s="1"/>
  <c r="M186" i="2"/>
  <c r="F186" i="2"/>
  <c r="C186" i="2"/>
  <c r="AK185" i="2"/>
  <c r="O396" i="35" s="1"/>
  <c r="AJ185" i="2"/>
  <c r="K396" i="35" s="1"/>
  <c r="C185" i="2"/>
  <c r="W183" i="2" s="1"/>
  <c r="AK184" i="2"/>
  <c r="F396" i="35" s="1"/>
  <c r="AJ184" i="2"/>
  <c r="B396" i="35" s="1"/>
  <c r="O184" i="2"/>
  <c r="N184" i="2"/>
  <c r="M184" i="2"/>
  <c r="I188" i="2" s="1"/>
  <c r="L184" i="2"/>
  <c r="G186" i="2" s="1"/>
  <c r="K184" i="2"/>
  <c r="H186" i="2" s="1"/>
  <c r="E184" i="2"/>
  <c r="C184" i="2"/>
  <c r="AK183" i="2"/>
  <c r="AJ183" i="2"/>
  <c r="AE183" i="2"/>
  <c r="J184" i="2" s="1"/>
  <c r="I186" i="2" s="1"/>
  <c r="C183" i="2"/>
  <c r="W185" i="2" s="1"/>
  <c r="AK182" i="2"/>
  <c r="AJ182" i="2"/>
  <c r="N182" i="2"/>
  <c r="M182" i="2"/>
  <c r="K182" i="2"/>
  <c r="E186" i="2" s="1"/>
  <c r="J182" i="2"/>
  <c r="P182" i="2" s="1"/>
  <c r="H182" i="2"/>
  <c r="G182" i="2"/>
  <c r="F184" i="2" s="1"/>
  <c r="R184" i="2" s="1"/>
  <c r="C182" i="2"/>
  <c r="C179" i="2"/>
  <c r="Y172" i="2" s="1"/>
  <c r="C178" i="2"/>
  <c r="AK177" i="2"/>
  <c r="O368" i="35" s="1"/>
  <c r="AJ177" i="2"/>
  <c r="AI177" i="2"/>
  <c r="C177" i="2"/>
  <c r="Y174" i="2" s="1"/>
  <c r="AK176" i="2"/>
  <c r="F368" i="35" s="1"/>
  <c r="AJ176" i="2"/>
  <c r="AE176" i="2" s="1"/>
  <c r="M174" i="2" s="1"/>
  <c r="I178" i="2" s="1"/>
  <c r="N176" i="2"/>
  <c r="K178" i="2" s="1"/>
  <c r="H176" i="2"/>
  <c r="G176" i="2"/>
  <c r="E176" i="2"/>
  <c r="C176" i="2"/>
  <c r="AK175" i="2"/>
  <c r="O354" i="35" s="1"/>
  <c r="AJ175" i="2"/>
  <c r="C175" i="2"/>
  <c r="Y175" i="2" s="1"/>
  <c r="AK174" i="2"/>
  <c r="F354" i="35" s="1"/>
  <c r="AJ174" i="2"/>
  <c r="N174" i="2"/>
  <c r="H178" i="2" s="1"/>
  <c r="L174" i="2"/>
  <c r="K174" i="2"/>
  <c r="J174" i="2"/>
  <c r="I176" i="2" s="1"/>
  <c r="F174" i="2"/>
  <c r="C174" i="2"/>
  <c r="AK173" i="2"/>
  <c r="AJ173" i="2"/>
  <c r="C173" i="2"/>
  <c r="W175" i="2" s="1"/>
  <c r="AK172" i="2"/>
  <c r="AJ172" i="2"/>
  <c r="N172" i="2"/>
  <c r="E178" i="2" s="1"/>
  <c r="K172" i="2"/>
  <c r="J172" i="2"/>
  <c r="F176" i="2" s="1"/>
  <c r="I172" i="2"/>
  <c r="H172" i="2"/>
  <c r="E174" i="2" s="1"/>
  <c r="G172" i="2"/>
  <c r="C172" i="2"/>
  <c r="C125" i="2"/>
  <c r="Y122" i="2" s="1"/>
  <c r="H124" i="2"/>
  <c r="C124" i="2"/>
  <c r="AK123" i="2"/>
  <c r="AJ123" i="2"/>
  <c r="C123" i="2"/>
  <c r="W123" i="2" s="1"/>
  <c r="AK122" i="2"/>
  <c r="AJ122" i="2"/>
  <c r="O120" i="2"/>
  <c r="G124" i="2" s="1"/>
  <c r="M120" i="2"/>
  <c r="I124" i="2" s="1"/>
  <c r="N122" i="2"/>
  <c r="K124" i="2" s="1"/>
  <c r="G122" i="2"/>
  <c r="C122" i="2"/>
  <c r="AK121" i="2"/>
  <c r="AJ121" i="2"/>
  <c r="I118" i="2" s="1"/>
  <c r="C121" i="2"/>
  <c r="W119" i="2" s="1"/>
  <c r="AK120" i="2"/>
  <c r="O122" i="2" s="1"/>
  <c r="J124" i="2" s="1"/>
  <c r="AJ120" i="2"/>
  <c r="N120" i="2"/>
  <c r="L120" i="2"/>
  <c r="K120" i="2"/>
  <c r="H122" i="2" s="1"/>
  <c r="C120" i="2"/>
  <c r="AK119" i="2"/>
  <c r="AJ119" i="2"/>
  <c r="C119" i="2"/>
  <c r="W118" i="2" s="1"/>
  <c r="AK118" i="2"/>
  <c r="AJ118" i="2"/>
  <c r="AG118" i="2"/>
  <c r="O118" i="2" s="1"/>
  <c r="D124" i="2" s="1"/>
  <c r="AE118" i="2"/>
  <c r="M118" i="2" s="1"/>
  <c r="N118" i="2"/>
  <c r="E124" i="2" s="1"/>
  <c r="L118" i="2"/>
  <c r="D122" i="2" s="1"/>
  <c r="K118" i="2"/>
  <c r="E122" i="2" s="1"/>
  <c r="J118" i="2"/>
  <c r="F122" i="2" s="1"/>
  <c r="H118" i="2"/>
  <c r="E120" i="2" s="1"/>
  <c r="G118" i="2"/>
  <c r="F120" i="2" s="1"/>
  <c r="C118" i="2"/>
  <c r="C115" i="2"/>
  <c r="W110" i="2" s="1"/>
  <c r="C114" i="2"/>
  <c r="AK113" i="2"/>
  <c r="AJ113" i="2"/>
  <c r="J108" i="2" s="1"/>
  <c r="C113" i="2"/>
  <c r="W113" i="2" s="1"/>
  <c r="AK112" i="2"/>
  <c r="AJ112" i="2"/>
  <c r="N112" i="2"/>
  <c r="K114" i="2" s="1"/>
  <c r="G112" i="2"/>
  <c r="C112" i="2"/>
  <c r="AK111" i="2"/>
  <c r="AJ111" i="2"/>
  <c r="C111" i="2"/>
  <c r="W109" i="2" s="1"/>
  <c r="AK110" i="2"/>
  <c r="AJ110" i="2"/>
  <c r="M112" i="2" s="1"/>
  <c r="L114" i="2" s="1"/>
  <c r="N110" i="2"/>
  <c r="H114" i="2" s="1"/>
  <c r="L110" i="2"/>
  <c r="K110" i="2"/>
  <c r="H112" i="2" s="1"/>
  <c r="E110" i="2"/>
  <c r="C110" i="2"/>
  <c r="AK109" i="2"/>
  <c r="AJ109" i="2"/>
  <c r="C109" i="2"/>
  <c r="Y113" i="2" s="1"/>
  <c r="AK108" i="2"/>
  <c r="AE108" i="2" s="1"/>
  <c r="M108" i="2" s="1"/>
  <c r="F114" i="2" s="1"/>
  <c r="AJ108" i="2"/>
  <c r="N108" i="2"/>
  <c r="E114" i="2" s="1"/>
  <c r="L108" i="2"/>
  <c r="D112" i="2" s="1"/>
  <c r="K108" i="2"/>
  <c r="E112" i="2" s="1"/>
  <c r="I108" i="2"/>
  <c r="D110" i="2" s="1"/>
  <c r="H108" i="2"/>
  <c r="G108" i="2"/>
  <c r="F110" i="2" s="1"/>
  <c r="C108" i="2"/>
  <c r="Y17" i="32"/>
  <c r="W17" i="32"/>
  <c r="AI186" i="2" l="1"/>
  <c r="F410" i="35"/>
  <c r="AI184" i="2"/>
  <c r="AI187" i="2"/>
  <c r="AG182" i="2"/>
  <c r="O182" i="2" s="1"/>
  <c r="D188" i="2" s="1"/>
  <c r="AI182" i="2"/>
  <c r="Z194" i="2" s="1"/>
  <c r="AE187" i="2"/>
  <c r="L182" i="2" s="1"/>
  <c r="D186" i="2" s="1"/>
  <c r="P186" i="2" s="1"/>
  <c r="O410" i="35"/>
  <c r="B382" i="35"/>
  <c r="T385" i="35"/>
  <c r="B394" i="35" s="1"/>
  <c r="T387" i="35"/>
  <c r="B408" i="35" s="1"/>
  <c r="AG185" i="2"/>
  <c r="I182" i="2" s="1"/>
  <c r="D184" i="2" s="1"/>
  <c r="F382" i="35"/>
  <c r="T384" i="35"/>
  <c r="K380" i="35" s="1"/>
  <c r="T388" i="35"/>
  <c r="K408" i="35" s="1"/>
  <c r="AI185" i="2"/>
  <c r="AB204" i="2" s="1"/>
  <c r="AI183" i="2"/>
  <c r="T386" i="35"/>
  <c r="K394" i="35" s="1"/>
  <c r="O382" i="35"/>
  <c r="R186" i="2"/>
  <c r="AG172" i="2"/>
  <c r="O172" i="2" s="1"/>
  <c r="D178" i="2" s="1"/>
  <c r="AI175" i="2"/>
  <c r="K354" i="35"/>
  <c r="F340" i="35"/>
  <c r="K338" i="35"/>
  <c r="T346" i="35"/>
  <c r="K366" i="35" s="1"/>
  <c r="AI173" i="2"/>
  <c r="T344" i="35"/>
  <c r="K352" i="35" s="1"/>
  <c r="O340" i="35"/>
  <c r="AI176" i="2"/>
  <c r="B368" i="35"/>
  <c r="AE177" i="2"/>
  <c r="L172" i="2" s="1"/>
  <c r="D176" i="2" s="1"/>
  <c r="P176" i="2" s="1"/>
  <c r="K368" i="35"/>
  <c r="AI174" i="2"/>
  <c r="B354" i="35"/>
  <c r="R120" i="2"/>
  <c r="J110" i="2"/>
  <c r="I112" i="2" s="1"/>
  <c r="Y118" i="2"/>
  <c r="Y110" i="2"/>
  <c r="W195" i="2"/>
  <c r="Y206" i="2"/>
  <c r="Y193" i="2"/>
  <c r="Y203" i="2"/>
  <c r="W120" i="2"/>
  <c r="W176" i="2"/>
  <c r="Y173" i="2"/>
  <c r="W121" i="2"/>
  <c r="Y176" i="2"/>
  <c r="W186" i="2"/>
  <c r="W196" i="2"/>
  <c r="W182" i="2"/>
  <c r="Y187" i="2"/>
  <c r="W197" i="2"/>
  <c r="W204" i="2"/>
  <c r="Y197" i="2"/>
  <c r="Y204" i="2"/>
  <c r="Y185" i="2"/>
  <c r="W172" i="2"/>
  <c r="W108" i="2"/>
  <c r="S188" i="2"/>
  <c r="P188" i="2"/>
  <c r="S194" i="2"/>
  <c r="P194" i="2"/>
  <c r="P206" i="2"/>
  <c r="P172" i="2"/>
  <c r="P196" i="2"/>
  <c r="F196" i="2"/>
  <c r="S192" i="2"/>
  <c r="S186" i="2"/>
  <c r="R208" i="2"/>
  <c r="R182" i="2"/>
  <c r="AI172" i="2"/>
  <c r="P192" i="2"/>
  <c r="W202" i="2"/>
  <c r="W187" i="2"/>
  <c r="W205" i="2"/>
  <c r="AG176" i="2"/>
  <c r="O174" i="2" s="1"/>
  <c r="G178" i="2" s="1"/>
  <c r="W184" i="2"/>
  <c r="Y205" i="2"/>
  <c r="W173" i="2"/>
  <c r="Y184" i="2"/>
  <c r="Y192" i="2"/>
  <c r="W174" i="2"/>
  <c r="Y195" i="2"/>
  <c r="W203" i="2"/>
  <c r="AE174" i="2"/>
  <c r="O176" i="2" s="1"/>
  <c r="J178" i="2" s="1"/>
  <c r="P178" i="2" s="1"/>
  <c r="W177" i="2"/>
  <c r="AG174" i="2"/>
  <c r="M176" i="2" s="1"/>
  <c r="L178" i="2" s="1"/>
  <c r="Y177" i="2"/>
  <c r="D174" i="2"/>
  <c r="Y182" i="2"/>
  <c r="W194" i="2"/>
  <c r="P202" i="2"/>
  <c r="F204" i="2"/>
  <c r="R204" i="2" s="1"/>
  <c r="AE172" i="2"/>
  <c r="M172" i="2" s="1"/>
  <c r="F178" i="2" s="1"/>
  <c r="P112" i="2"/>
  <c r="F112" i="2"/>
  <c r="S118" i="2"/>
  <c r="P118" i="2"/>
  <c r="F124" i="2"/>
  <c r="P108" i="2"/>
  <c r="P124" i="2"/>
  <c r="D120" i="2"/>
  <c r="R118" i="2"/>
  <c r="Y121" i="2"/>
  <c r="AG108" i="2"/>
  <c r="O108" i="2" s="1"/>
  <c r="D114" i="2" s="1"/>
  <c r="W111" i="2"/>
  <c r="Y111" i="2"/>
  <c r="W122" i="2"/>
  <c r="W112" i="2"/>
  <c r="Y108" i="2"/>
  <c r="O110" i="2"/>
  <c r="G114" i="2" s="1"/>
  <c r="J120" i="2"/>
  <c r="I122" i="2" s="1"/>
  <c r="R122" i="2" s="1"/>
  <c r="M110" i="2"/>
  <c r="I114" i="2" s="1"/>
  <c r="R114" i="2" s="1"/>
  <c r="Y119" i="2"/>
  <c r="Y109" i="2"/>
  <c r="Y112" i="2"/>
  <c r="Y120" i="2"/>
  <c r="M122" i="2"/>
  <c r="L124" i="2" s="1"/>
  <c r="O112" i="2"/>
  <c r="J114" i="2" s="1"/>
  <c r="Y123" i="2"/>
  <c r="S124" i="2" l="1"/>
  <c r="S182" i="2"/>
  <c r="AD204" i="2"/>
  <c r="AB194" i="2"/>
  <c r="AA194" i="2"/>
  <c r="AE194" i="2" s="1"/>
  <c r="O196" i="2" s="1"/>
  <c r="AC204" i="2"/>
  <c r="AC194" i="2"/>
  <c r="AD194" i="2"/>
  <c r="AA204" i="2"/>
  <c r="K382" i="35"/>
  <c r="T383" i="35"/>
  <c r="B380" i="35" s="1"/>
  <c r="Z204" i="2"/>
  <c r="AE204" i="2" s="1"/>
  <c r="O206" i="2" s="1"/>
  <c r="J208" i="2" s="1"/>
  <c r="B338" i="35"/>
  <c r="K340" i="35"/>
  <c r="R172" i="2"/>
  <c r="S172" i="2"/>
  <c r="R178" i="2"/>
  <c r="B340" i="35"/>
  <c r="T345" i="35"/>
  <c r="B366" i="35" s="1"/>
  <c r="T343" i="35"/>
  <c r="B352" i="35" s="1"/>
  <c r="P122" i="2"/>
  <c r="R124" i="2"/>
  <c r="S178" i="2"/>
  <c r="S176" i="2"/>
  <c r="S184" i="2"/>
  <c r="P184" i="2"/>
  <c r="S174" i="2"/>
  <c r="P174" i="2"/>
  <c r="R176" i="2"/>
  <c r="R174" i="2"/>
  <c r="AD195" i="2"/>
  <c r="AC195" i="2"/>
  <c r="AB195" i="2"/>
  <c r="AC205" i="2"/>
  <c r="Z195" i="2"/>
  <c r="AD205" i="2"/>
  <c r="AA195" i="2"/>
  <c r="AB205" i="2"/>
  <c r="AA205" i="2"/>
  <c r="Z205" i="2"/>
  <c r="AG205" i="2" s="1"/>
  <c r="I202" i="2" s="1"/>
  <c r="S122" i="2"/>
  <c r="S108" i="2"/>
  <c r="R112" i="2"/>
  <c r="P114" i="2"/>
  <c r="S114" i="2"/>
  <c r="S110" i="2"/>
  <c r="R110" i="2"/>
  <c r="P110" i="2"/>
  <c r="P120" i="2"/>
  <c r="S120" i="2"/>
  <c r="S112" i="2"/>
  <c r="R108" i="2"/>
  <c r="J198" i="2" l="1"/>
  <c r="R196" i="2"/>
  <c r="S196" i="2"/>
  <c r="S206" i="2"/>
  <c r="R206" i="2"/>
  <c r="R202" i="2"/>
  <c r="D204" i="2"/>
  <c r="S202" i="2"/>
  <c r="S208" i="2"/>
  <c r="P208" i="2"/>
  <c r="P198" i="2" l="1"/>
  <c r="S198" i="2"/>
  <c r="S204" i="2"/>
  <c r="P204" i="2"/>
  <c r="Y16" i="32" l="1"/>
  <c r="W16" i="32"/>
  <c r="Y12" i="32"/>
  <c r="W12" i="32"/>
  <c r="Y11" i="32"/>
  <c r="W11" i="32"/>
  <c r="F11" i="31" s="1"/>
  <c r="L9" i="32"/>
  <c r="J9" i="32"/>
  <c r="D33" i="31" s="1"/>
  <c r="L8" i="32"/>
  <c r="J8" i="32"/>
  <c r="L7" i="32"/>
  <c r="J7" i="32"/>
  <c r="L6" i="32"/>
  <c r="J6" i="32"/>
  <c r="D21" i="31" s="1"/>
  <c r="Y5" i="32"/>
  <c r="W5" i="32"/>
  <c r="L5" i="32"/>
  <c r="J5" i="32"/>
  <c r="Y4" i="32"/>
  <c r="W4" i="32"/>
  <c r="L4" i="32"/>
  <c r="J4" i="32"/>
  <c r="Y3" i="32"/>
  <c r="W3" i="32"/>
  <c r="L3" i="32"/>
  <c r="J3" i="32"/>
  <c r="Y2" i="32"/>
  <c r="W2" i="32"/>
  <c r="L2" i="32"/>
  <c r="J2" i="32"/>
  <c r="C33" i="31"/>
  <c r="D9" i="32" s="1"/>
  <c r="C32" i="31"/>
  <c r="C31" i="31"/>
  <c r="B9" i="32" s="1"/>
  <c r="C30" i="31"/>
  <c r="C29" i="31"/>
  <c r="D8" i="32" s="1"/>
  <c r="C28" i="31"/>
  <c r="C27" i="31"/>
  <c r="B8" i="32" s="1"/>
  <c r="C26" i="31"/>
  <c r="C25" i="31"/>
  <c r="D7" i="32" s="1"/>
  <c r="C24" i="31"/>
  <c r="C23" i="31"/>
  <c r="B7" i="32" s="1"/>
  <c r="C22" i="31"/>
  <c r="C21" i="31"/>
  <c r="D6" i="32" s="1"/>
  <c r="C20" i="31"/>
  <c r="C19" i="31"/>
  <c r="B6" i="32" s="1"/>
  <c r="C18" i="31"/>
  <c r="C17" i="31"/>
  <c r="D5" i="32" s="1"/>
  <c r="C16" i="31"/>
  <c r="C15" i="31"/>
  <c r="B5" i="32" s="1"/>
  <c r="C14" i="31"/>
  <c r="C13" i="31"/>
  <c r="D4" i="32" s="1"/>
  <c r="C12" i="31"/>
  <c r="C11" i="31"/>
  <c r="B4" i="32" s="1"/>
  <c r="C10" i="31"/>
  <c r="C9" i="31"/>
  <c r="D3" i="32" s="1"/>
  <c r="C8" i="31"/>
  <c r="C7" i="31"/>
  <c r="B3" i="32" s="1"/>
  <c r="C6" i="31"/>
  <c r="C5" i="31"/>
  <c r="D2" i="32" s="1"/>
  <c r="C4" i="31"/>
  <c r="C3" i="31"/>
  <c r="B2" i="32" s="1"/>
  <c r="C2" i="31"/>
  <c r="Y16" i="28"/>
  <c r="W16" i="28"/>
  <c r="G19" i="27" s="1"/>
  <c r="Y12" i="28"/>
  <c r="W12" i="28"/>
  <c r="F27" i="27" s="1"/>
  <c r="Y11" i="28"/>
  <c r="W11" i="28"/>
  <c r="F11" i="27" s="1"/>
  <c r="L9" i="28"/>
  <c r="J9" i="28"/>
  <c r="D33" i="27" s="1"/>
  <c r="L8" i="28"/>
  <c r="J8" i="28"/>
  <c r="L7" i="28"/>
  <c r="J7" i="28"/>
  <c r="L6" i="28"/>
  <c r="J6" i="28"/>
  <c r="D21" i="27" s="1"/>
  <c r="Y5" i="28"/>
  <c r="W5" i="28"/>
  <c r="E31" i="27" s="1"/>
  <c r="L5" i="28"/>
  <c r="J5" i="28"/>
  <c r="D17" i="27" s="1"/>
  <c r="Y4" i="28"/>
  <c r="W4" i="28"/>
  <c r="L4" i="28"/>
  <c r="J4" i="28"/>
  <c r="D13" i="27" s="1"/>
  <c r="Y3" i="28"/>
  <c r="W3" i="28"/>
  <c r="L3" i="28"/>
  <c r="J3" i="28"/>
  <c r="D9" i="27" s="1"/>
  <c r="Y2" i="28"/>
  <c r="W2" i="28"/>
  <c r="E7" i="27" s="1"/>
  <c r="L2" i="28"/>
  <c r="J2" i="28"/>
  <c r="D5" i="27" s="1"/>
  <c r="C33" i="27"/>
  <c r="D9" i="28" s="1"/>
  <c r="C32" i="27"/>
  <c r="C31" i="27"/>
  <c r="B9" i="28" s="1"/>
  <c r="C30" i="27"/>
  <c r="C29" i="27"/>
  <c r="D8" i="28" s="1"/>
  <c r="C28" i="27"/>
  <c r="C27" i="27"/>
  <c r="B8" i="28" s="1"/>
  <c r="C26" i="27"/>
  <c r="C25" i="27"/>
  <c r="D7" i="28" s="1"/>
  <c r="C24" i="27"/>
  <c r="C23" i="27"/>
  <c r="B7" i="28" s="1"/>
  <c r="C22" i="27"/>
  <c r="C21" i="27"/>
  <c r="D6" i="28" s="1"/>
  <c r="C20" i="27"/>
  <c r="C19" i="27"/>
  <c r="B6" i="28" s="1"/>
  <c r="C18" i="27"/>
  <c r="C17" i="27"/>
  <c r="D5" i="28" s="1"/>
  <c r="C16" i="27"/>
  <c r="C15" i="27"/>
  <c r="B5" i="28" s="1"/>
  <c r="C14" i="27"/>
  <c r="C13" i="27"/>
  <c r="D4" i="28" s="1"/>
  <c r="C12" i="27"/>
  <c r="C11" i="27"/>
  <c r="B4" i="28" s="1"/>
  <c r="C10" i="27"/>
  <c r="C9" i="27"/>
  <c r="D3" i="28" s="1"/>
  <c r="C8" i="27"/>
  <c r="C7" i="27"/>
  <c r="B3" i="28" s="1"/>
  <c r="C6" i="27"/>
  <c r="C5" i="27"/>
  <c r="D2" i="28" s="1"/>
  <c r="C4" i="27"/>
  <c r="C3" i="27"/>
  <c r="B2" i="28" s="1"/>
  <c r="C2" i="27"/>
  <c r="E15" i="27" l="1"/>
  <c r="D25" i="27"/>
  <c r="E31" i="31"/>
  <c r="E23" i="27"/>
  <c r="D29" i="27"/>
  <c r="E7" i="31"/>
  <c r="G19" i="31"/>
  <c r="D20" i="31"/>
  <c r="O4" i="32" s="1"/>
  <c r="D32" i="31"/>
  <c r="Q5" i="32" s="1"/>
  <c r="E30" i="31" s="1"/>
  <c r="Q12" i="32" s="1"/>
  <c r="F26" i="31" s="1"/>
  <c r="Q16" i="32" s="1"/>
  <c r="D20" i="27"/>
  <c r="O4" i="28" s="1"/>
  <c r="D16" i="27"/>
  <c r="Q3" i="28" s="1"/>
  <c r="F27" i="31"/>
  <c r="E23" i="31"/>
  <c r="E15" i="31"/>
  <c r="D29" i="31"/>
  <c r="D28" i="31"/>
  <c r="O5" i="32" s="1"/>
  <c r="D25" i="31"/>
  <c r="D24" i="31"/>
  <c r="Q4" i="32" s="1"/>
  <c r="E22" i="31" s="1"/>
  <c r="D12" i="31"/>
  <c r="O3" i="32" s="1"/>
  <c r="D13" i="31"/>
  <c r="D9" i="31"/>
  <c r="D8" i="31"/>
  <c r="Q2" i="32" s="1"/>
  <c r="D5" i="31"/>
  <c r="D4" i="31"/>
  <c r="O2" i="32" s="1"/>
  <c r="E6" i="31" s="1"/>
  <c r="O11" i="32" s="1"/>
  <c r="F10" i="31" s="1"/>
  <c r="O16" i="32" s="1"/>
  <c r="G18" i="31" s="1"/>
  <c r="D16" i="31"/>
  <c r="Q3" i="32" s="1"/>
  <c r="D17" i="31"/>
  <c r="D32" i="27"/>
  <c r="Q5" i="28" s="1"/>
  <c r="D28" i="27"/>
  <c r="O5" i="28" s="1"/>
  <c r="D24" i="27"/>
  <c r="Q4" i="28" s="1"/>
  <c r="D12" i="27"/>
  <c r="O3" i="28" s="1"/>
  <c r="D8" i="27"/>
  <c r="Q2" i="28" s="1"/>
  <c r="D4" i="27"/>
  <c r="O2" i="28" s="1"/>
  <c r="E87" i="1"/>
  <c r="E14" i="31" l="1"/>
  <c r="Q11" i="32" s="1"/>
  <c r="F34" i="31" s="1"/>
  <c r="O17" i="32" s="1"/>
  <c r="G36" i="31" s="1"/>
  <c r="O12" i="32"/>
  <c r="F38" i="31" s="1"/>
  <c r="Q17" i="32" s="1"/>
  <c r="E120" i="1"/>
  <c r="E119" i="1"/>
  <c r="E85" i="1"/>
  <c r="E80" i="1"/>
  <c r="E75" i="1"/>
  <c r="E114" i="1"/>
  <c r="E73" i="1"/>
  <c r="E100" i="1"/>
  <c r="E83" i="1"/>
  <c r="E95" i="1"/>
  <c r="E118" i="1"/>
  <c r="E59" i="1"/>
  <c r="E26" i="1"/>
  <c r="E107" i="1"/>
  <c r="E29" i="1"/>
  <c r="E11" i="1"/>
  <c r="E53" i="1"/>
  <c r="E109" i="1"/>
  <c r="E8" i="1"/>
  <c r="E103" i="1"/>
  <c r="E60" i="1"/>
  <c r="E70" i="1"/>
  <c r="E35" i="1"/>
  <c r="E62" i="1"/>
  <c r="E40" i="1"/>
  <c r="E28" i="1"/>
  <c r="E47" i="1"/>
  <c r="E106" i="1"/>
  <c r="E105" i="1"/>
  <c r="E96" i="1"/>
  <c r="E94" i="1"/>
  <c r="E91" i="1"/>
  <c r="E90" i="1"/>
  <c r="E89" i="1"/>
  <c r="E88" i="1"/>
  <c r="E84" i="1"/>
  <c r="E116" i="1"/>
  <c r="E112" i="1"/>
  <c r="E49" i="1"/>
  <c r="E72" i="1"/>
  <c r="E55" i="1"/>
  <c r="E63" i="1"/>
  <c r="E104" i="1"/>
  <c r="E102" i="1"/>
  <c r="E101" i="1"/>
  <c r="E86" i="1"/>
  <c r="E98" i="1"/>
  <c r="E64" i="1"/>
  <c r="E50" i="1"/>
  <c r="E34" i="1"/>
  <c r="E97" i="1"/>
  <c r="E117" i="1"/>
  <c r="E93" i="1"/>
  <c r="E57" i="1"/>
  <c r="E92" i="1"/>
  <c r="E45" i="1"/>
  <c r="E66" i="1"/>
  <c r="E27" i="1"/>
  <c r="E76" i="1"/>
  <c r="E113" i="1"/>
  <c r="E111" i="1"/>
  <c r="E110" i="1"/>
  <c r="E67" i="1"/>
  <c r="E108" i="1"/>
  <c r="E99" i="1"/>
  <c r="E41" i="1"/>
  <c r="E25" i="1"/>
  <c r="E58" i="1"/>
  <c r="E46" i="1"/>
  <c r="E36" i="1"/>
  <c r="E15" i="1"/>
  <c r="E17" i="1"/>
  <c r="E20" i="1"/>
  <c r="E4" i="1"/>
  <c r="E16" i="1"/>
  <c r="E24" i="1"/>
  <c r="E78" i="1"/>
  <c r="E69" i="1"/>
  <c r="E68" i="1"/>
  <c r="E14" i="1"/>
  <c r="E13" i="1"/>
  <c r="E74" i="1"/>
  <c r="E48" i="1"/>
  <c r="E115" i="1"/>
  <c r="E31" i="1"/>
  <c r="E65" i="1"/>
  <c r="E22" i="1"/>
  <c r="E54" i="1"/>
  <c r="E30" i="1"/>
  <c r="E43" i="1"/>
  <c r="E7" i="1"/>
  <c r="E56" i="1"/>
  <c r="E2" i="1"/>
  <c r="E9" i="1"/>
  <c r="E61" i="1"/>
  <c r="E42" i="1"/>
  <c r="E3" i="1"/>
  <c r="E21" i="1"/>
  <c r="E5" i="1"/>
  <c r="E52" i="1"/>
  <c r="E32" i="1"/>
  <c r="E39" i="1"/>
  <c r="E82" i="1"/>
  <c r="E81" i="1"/>
  <c r="E23" i="1"/>
  <c r="E18" i="1"/>
  <c r="E33" i="1"/>
  <c r="E77" i="1"/>
  <c r="E6" i="1"/>
  <c r="E44" i="1"/>
  <c r="E12" i="1"/>
  <c r="E10" i="1"/>
  <c r="E19" i="1"/>
  <c r="E71" i="1"/>
  <c r="E79" i="1"/>
  <c r="E51" i="1"/>
  <c r="E37" i="1"/>
  <c r="E38" i="1"/>
  <c r="AK145" i="2" l="1"/>
  <c r="O326" i="35" s="1"/>
  <c r="AJ145" i="2"/>
  <c r="K326" i="35" s="1"/>
  <c r="AK144" i="2"/>
  <c r="F326" i="35" s="1"/>
  <c r="AJ144" i="2"/>
  <c r="B326" i="35" s="1"/>
  <c r="AK143" i="2"/>
  <c r="O312" i="35" s="1"/>
  <c r="AJ143" i="2"/>
  <c r="K312" i="35" s="1"/>
  <c r="AK142" i="2"/>
  <c r="F312" i="35" s="1"/>
  <c r="AJ142" i="2"/>
  <c r="B312" i="35" s="1"/>
  <c r="AK141" i="2"/>
  <c r="AJ141" i="2"/>
  <c r="AK140" i="2"/>
  <c r="AJ140" i="2"/>
  <c r="AK135" i="2"/>
  <c r="O284" i="35" s="1"/>
  <c r="AJ135" i="2"/>
  <c r="K284" i="35" s="1"/>
  <c r="AK134" i="2"/>
  <c r="F284" i="35" s="1"/>
  <c r="AJ134" i="2"/>
  <c r="B284" i="35" s="1"/>
  <c r="AK133" i="2"/>
  <c r="O270" i="35" s="1"/>
  <c r="AJ133" i="2"/>
  <c r="K270" i="35" s="1"/>
  <c r="AK132" i="2"/>
  <c r="F270" i="35" s="1"/>
  <c r="AJ132" i="2"/>
  <c r="B270" i="35" s="1"/>
  <c r="AK131" i="2"/>
  <c r="AJ131" i="2"/>
  <c r="AK130" i="2"/>
  <c r="AJ130" i="2"/>
  <c r="AK103" i="2"/>
  <c r="O242" i="35" s="1"/>
  <c r="AJ103" i="2"/>
  <c r="K242" i="35" s="1"/>
  <c r="AK102" i="2"/>
  <c r="F242" i="35" s="1"/>
  <c r="AJ102" i="2"/>
  <c r="B242" i="35" s="1"/>
  <c r="AK101" i="2"/>
  <c r="O228" i="35" s="1"/>
  <c r="AJ101" i="2"/>
  <c r="K228" i="35" s="1"/>
  <c r="AK100" i="2"/>
  <c r="F228" i="35" s="1"/>
  <c r="AJ100" i="2"/>
  <c r="B228" i="35" s="1"/>
  <c r="AK99" i="2"/>
  <c r="AJ99" i="2"/>
  <c r="AK98" i="2"/>
  <c r="AJ98" i="2"/>
  <c r="AK93" i="2"/>
  <c r="O200" i="35" s="1"/>
  <c r="AJ93" i="2"/>
  <c r="K200" i="35" s="1"/>
  <c r="AK92" i="2"/>
  <c r="F200" i="35" s="1"/>
  <c r="AJ92" i="2"/>
  <c r="B200" i="35" s="1"/>
  <c r="AK91" i="2"/>
  <c r="O186" i="35" s="1"/>
  <c r="AJ91" i="2"/>
  <c r="K186" i="35" s="1"/>
  <c r="AK90" i="2"/>
  <c r="F186" i="35" s="1"/>
  <c r="AJ90" i="2"/>
  <c r="B186" i="35" s="1"/>
  <c r="AK89" i="2"/>
  <c r="AJ89" i="2"/>
  <c r="AK88" i="2"/>
  <c r="AJ88" i="2"/>
  <c r="AK61" i="2"/>
  <c r="AJ61" i="2"/>
  <c r="K158" i="35" s="1"/>
  <c r="AK60" i="2"/>
  <c r="F158" i="35" s="1"/>
  <c r="AJ60" i="2"/>
  <c r="B158" i="35" s="1"/>
  <c r="AK59" i="2"/>
  <c r="O144" i="35" s="1"/>
  <c r="AJ59" i="2"/>
  <c r="AK58" i="2"/>
  <c r="F144" i="35" s="1"/>
  <c r="AJ58" i="2"/>
  <c r="B144" i="35" s="1"/>
  <c r="AK57" i="2"/>
  <c r="AJ57" i="2"/>
  <c r="AK56" i="2"/>
  <c r="AJ56" i="2"/>
  <c r="AK51" i="2"/>
  <c r="O116" i="35" s="1"/>
  <c r="AJ51" i="2"/>
  <c r="K116" i="35" s="1"/>
  <c r="AK50" i="2"/>
  <c r="F116" i="35" s="1"/>
  <c r="AJ50" i="2"/>
  <c r="B116" i="35" s="1"/>
  <c r="AK49" i="2"/>
  <c r="O102" i="35" s="1"/>
  <c r="AJ49" i="2"/>
  <c r="K102" i="35" s="1"/>
  <c r="AK48" i="2"/>
  <c r="F102" i="35" s="1"/>
  <c r="AJ48" i="2"/>
  <c r="B102" i="35" s="1"/>
  <c r="AK47" i="2"/>
  <c r="AJ47" i="2"/>
  <c r="AK46" i="2"/>
  <c r="AJ46" i="2"/>
  <c r="AK19" i="2"/>
  <c r="S52" i="35" s="1"/>
  <c r="O74" i="35" s="1"/>
  <c r="AJ19" i="2"/>
  <c r="R52" i="35" s="1"/>
  <c r="K74" i="35" s="1"/>
  <c r="AK18" i="2"/>
  <c r="S51" i="35" s="1"/>
  <c r="F74" i="35" s="1"/>
  <c r="AJ18" i="2"/>
  <c r="R51" i="35" s="1"/>
  <c r="B74" i="35" s="1"/>
  <c r="AK17" i="2"/>
  <c r="S50" i="35" s="1"/>
  <c r="O60" i="35" s="1"/>
  <c r="AJ17" i="2"/>
  <c r="R50" i="35" s="1"/>
  <c r="K60" i="35" s="1"/>
  <c r="AK16" i="2"/>
  <c r="S49" i="35" s="1"/>
  <c r="F60" i="35" s="1"/>
  <c r="AJ16" i="2"/>
  <c r="R49" i="35" s="1"/>
  <c r="B60" i="35" s="1"/>
  <c r="AK15" i="2"/>
  <c r="S48" i="35" s="1"/>
  <c r="AJ15" i="2"/>
  <c r="R48" i="35" s="1"/>
  <c r="AK14" i="2"/>
  <c r="S47" i="35" s="1"/>
  <c r="AJ14" i="2"/>
  <c r="R47" i="35" s="1"/>
  <c r="AK9" i="2"/>
  <c r="S10" i="35" s="1"/>
  <c r="O32" i="35" s="1"/>
  <c r="AK8" i="2"/>
  <c r="S9" i="35" s="1"/>
  <c r="F32" i="35" s="1"/>
  <c r="AK7" i="2"/>
  <c r="S8" i="35" s="1"/>
  <c r="O18" i="35" s="1"/>
  <c r="AK6" i="2"/>
  <c r="S7" i="35" s="1"/>
  <c r="F18" i="35" s="1"/>
  <c r="AK5" i="2"/>
  <c r="S6" i="35" s="1"/>
  <c r="AK4" i="2"/>
  <c r="S5" i="35" s="1"/>
  <c r="AJ9" i="2"/>
  <c r="R10" i="35" s="1"/>
  <c r="K32" i="35" s="1"/>
  <c r="AJ8" i="2"/>
  <c r="R9" i="35" s="1"/>
  <c r="B32" i="35" s="1"/>
  <c r="AJ7" i="2"/>
  <c r="R8" i="35" s="1"/>
  <c r="K18" i="35" s="1"/>
  <c r="AJ5" i="2"/>
  <c r="R6" i="35" s="1"/>
  <c r="AJ6" i="2"/>
  <c r="R7" i="35" s="1"/>
  <c r="B18" i="35" s="1"/>
  <c r="AJ4" i="2"/>
  <c r="R5" i="35" s="1"/>
  <c r="K120" i="1"/>
  <c r="K119" i="1"/>
  <c r="K118" i="1"/>
  <c r="K95" i="1"/>
  <c r="K114" i="1"/>
  <c r="T300" i="35" l="1"/>
  <c r="K296" i="35" s="1"/>
  <c r="T304" i="35"/>
  <c r="K324" i="35" s="1"/>
  <c r="F298" i="35"/>
  <c r="K298" i="35"/>
  <c r="T299" i="35"/>
  <c r="B296" i="35" s="1"/>
  <c r="T301" i="35"/>
  <c r="B310" i="35" s="1"/>
  <c r="T303" i="35"/>
  <c r="B324" i="35" s="1"/>
  <c r="B298" i="35"/>
  <c r="O298" i="35"/>
  <c r="T302" i="35"/>
  <c r="K310" i="35" s="1"/>
  <c r="T259" i="35"/>
  <c r="B268" i="35" s="1"/>
  <c r="B256" i="35"/>
  <c r="T261" i="35"/>
  <c r="B282" i="35" s="1"/>
  <c r="T258" i="35"/>
  <c r="K254" i="35" s="1"/>
  <c r="F256" i="35"/>
  <c r="T262" i="35"/>
  <c r="K282" i="35" s="1"/>
  <c r="K256" i="35"/>
  <c r="T257" i="35"/>
  <c r="B254" i="35" s="1"/>
  <c r="O256" i="35"/>
  <c r="T260" i="35"/>
  <c r="K268" i="35" s="1"/>
  <c r="T217" i="35"/>
  <c r="B226" i="35" s="1"/>
  <c r="B214" i="35"/>
  <c r="T219" i="35"/>
  <c r="B240" i="35" s="1"/>
  <c r="T216" i="35"/>
  <c r="K212" i="35" s="1"/>
  <c r="T220" i="35"/>
  <c r="K240" i="35" s="1"/>
  <c r="F214" i="35"/>
  <c r="T215" i="35"/>
  <c r="B212" i="35" s="1"/>
  <c r="K214" i="35"/>
  <c r="T218" i="35"/>
  <c r="K226" i="35" s="1"/>
  <c r="O214" i="35"/>
  <c r="B172" i="35"/>
  <c r="T177" i="35"/>
  <c r="B198" i="35" s="1"/>
  <c r="T175" i="35"/>
  <c r="B184" i="35" s="1"/>
  <c r="T178" i="35"/>
  <c r="K198" i="35" s="1"/>
  <c r="F172" i="35"/>
  <c r="T174" i="35"/>
  <c r="K170" i="35" s="1"/>
  <c r="K172" i="35"/>
  <c r="T173" i="35"/>
  <c r="B170" i="35" s="1"/>
  <c r="O172" i="35"/>
  <c r="T176" i="35"/>
  <c r="K184" i="35" s="1"/>
  <c r="F130" i="35"/>
  <c r="T132" i="35"/>
  <c r="K128" i="35" s="1"/>
  <c r="T136" i="35"/>
  <c r="K156" i="35" s="1"/>
  <c r="T131" i="35"/>
  <c r="B128" i="35" s="1"/>
  <c r="K130" i="35"/>
  <c r="T134" i="35"/>
  <c r="K142" i="35" s="1"/>
  <c r="O130" i="35"/>
  <c r="B88" i="35"/>
  <c r="T91" i="35"/>
  <c r="B100" i="35" s="1"/>
  <c r="T93" i="35"/>
  <c r="B114" i="35" s="1"/>
  <c r="F88" i="35"/>
  <c r="T90" i="35"/>
  <c r="K86" i="35" s="1"/>
  <c r="T94" i="35"/>
  <c r="K114" i="35" s="1"/>
  <c r="K88" i="35"/>
  <c r="T89" i="35"/>
  <c r="B86" i="35" s="1"/>
  <c r="O88" i="35"/>
  <c r="T92" i="35"/>
  <c r="K100" i="35" s="1"/>
  <c r="T51" i="35"/>
  <c r="B72" i="35" s="1"/>
  <c r="T49" i="35"/>
  <c r="B58" i="35" s="1"/>
  <c r="B46" i="35"/>
  <c r="T47" i="35"/>
  <c r="B44" i="35" s="1"/>
  <c r="K46" i="35"/>
  <c r="T50" i="35"/>
  <c r="K58" i="35" s="1"/>
  <c r="O46" i="35"/>
  <c r="F46" i="35"/>
  <c r="T52" i="35"/>
  <c r="K72" i="35" s="1"/>
  <c r="T48" i="35"/>
  <c r="K44" i="35" s="1"/>
  <c r="F4" i="35"/>
  <c r="T6" i="35"/>
  <c r="K2" i="35" s="1"/>
  <c r="T10" i="35"/>
  <c r="K30" i="35" s="1"/>
  <c r="T8" i="35"/>
  <c r="K16" i="35" s="1"/>
  <c r="O4" i="35"/>
  <c r="K4" i="35"/>
  <c r="T5" i="35"/>
  <c r="B2" i="35" s="1"/>
  <c r="T7" i="35"/>
  <c r="B16" i="35" s="1"/>
  <c r="T9" i="35"/>
  <c r="B30" i="35" s="1"/>
  <c r="B4" i="35"/>
  <c r="AI61" i="2"/>
  <c r="AI60" i="2"/>
  <c r="AI59" i="2"/>
  <c r="AI56" i="2"/>
  <c r="AI58" i="2"/>
  <c r="AI57" i="2"/>
  <c r="M120" i="1"/>
  <c r="M119" i="1"/>
  <c r="M114" i="1"/>
  <c r="M95" i="1"/>
  <c r="M118" i="1"/>
  <c r="AJ27" i="2"/>
  <c r="AJ24" i="2"/>
  <c r="AK29" i="2"/>
  <c r="E121" i="1" l="1"/>
  <c r="E128" i="1" l="1"/>
  <c r="E127" i="1"/>
  <c r="E125" i="1"/>
  <c r="E126" i="1"/>
  <c r="AK39" i="2" l="1"/>
  <c r="S136" i="35" s="1"/>
  <c r="O158" i="35" s="1"/>
  <c r="AJ37" i="2"/>
  <c r="R134" i="35" s="1"/>
  <c r="K144" i="35" s="1"/>
  <c r="AJ34" i="2"/>
  <c r="R131" i="35" s="1"/>
  <c r="K108" i="1"/>
  <c r="M108" i="1" s="1"/>
  <c r="T133" i="35" l="1"/>
  <c r="B142" i="35" s="1"/>
  <c r="T135" i="35"/>
  <c r="B156" i="35" s="1"/>
  <c r="B130" i="35"/>
  <c r="AJ155" i="2"/>
  <c r="AK152" i="2"/>
  <c r="AK151" i="2"/>
  <c r="AK165" i="2"/>
  <c r="AJ163" i="2"/>
  <c r="AJ160" i="2"/>
  <c r="AJ153" i="2"/>
  <c r="AJ150" i="2"/>
  <c r="AK155" i="2"/>
  <c r="AJ164" i="2"/>
  <c r="AK163" i="2"/>
  <c r="AJ161" i="2"/>
  <c r="AK164" i="2"/>
  <c r="AK160" i="2"/>
  <c r="AJ162" i="2"/>
  <c r="AK154" i="2"/>
  <c r="AJ152" i="2"/>
  <c r="AK150" i="2"/>
  <c r="AK153" i="2"/>
  <c r="AJ151" i="2"/>
  <c r="AJ154" i="2"/>
  <c r="AJ165" i="2"/>
  <c r="AK162" i="2"/>
  <c r="AK161" i="2"/>
  <c r="AJ81" i="2"/>
  <c r="AK78" i="2"/>
  <c r="AK77" i="2"/>
  <c r="AK68" i="2"/>
  <c r="AK67" i="2"/>
  <c r="AJ71" i="2"/>
  <c r="AK80" i="2"/>
  <c r="AK76" i="2"/>
  <c r="AJ78" i="2"/>
  <c r="AK81" i="2"/>
  <c r="AJ79" i="2"/>
  <c r="AJ76" i="2"/>
  <c r="AJ69" i="2"/>
  <c r="AK71" i="2"/>
  <c r="AJ66" i="2"/>
  <c r="AJ68" i="2"/>
  <c r="AK70" i="2"/>
  <c r="AK66" i="2"/>
  <c r="AJ80" i="2"/>
  <c r="AK79" i="2"/>
  <c r="AJ77" i="2"/>
  <c r="AK69" i="2"/>
  <c r="AJ67" i="2"/>
  <c r="AJ70" i="2"/>
  <c r="AJ26" i="2"/>
  <c r="AK24" i="2"/>
  <c r="AK28" i="2"/>
  <c r="AK37" i="2"/>
  <c r="AJ38" i="2"/>
  <c r="AJ35" i="2"/>
  <c r="AK35" i="2"/>
  <c r="AJ39" i="2"/>
  <c r="AK36" i="2"/>
  <c r="AK26" i="2"/>
  <c r="AK25" i="2"/>
  <c r="AJ29" i="2"/>
  <c r="AK27" i="2"/>
  <c r="AJ25" i="2"/>
  <c r="AJ28" i="2"/>
  <c r="AK38" i="2"/>
  <c r="AJ36" i="2"/>
  <c r="AK34" i="2"/>
  <c r="C147" i="2" l="1"/>
  <c r="C146" i="2"/>
  <c r="C145" i="2"/>
  <c r="C144" i="2"/>
  <c r="C143" i="2"/>
  <c r="C142" i="2"/>
  <c r="C141" i="2"/>
  <c r="C140" i="2"/>
  <c r="C137" i="2"/>
  <c r="C136" i="2"/>
  <c r="C135" i="2"/>
  <c r="C134" i="2"/>
  <c r="C133" i="2"/>
  <c r="C132" i="2"/>
  <c r="C131" i="2"/>
  <c r="C130" i="2"/>
  <c r="C105" i="2"/>
  <c r="C104" i="2"/>
  <c r="C103" i="2"/>
  <c r="C102" i="2"/>
  <c r="C101" i="2"/>
  <c r="C100" i="2"/>
  <c r="C99" i="2"/>
  <c r="C98" i="2"/>
  <c r="C95" i="2"/>
  <c r="C94" i="2"/>
  <c r="C93" i="2"/>
  <c r="C92" i="2"/>
  <c r="C91" i="2"/>
  <c r="C90" i="2"/>
  <c r="C89" i="2"/>
  <c r="C88" i="2"/>
  <c r="C63" i="2"/>
  <c r="C62" i="2"/>
  <c r="C61" i="2"/>
  <c r="C60" i="2"/>
  <c r="C59" i="2"/>
  <c r="C58" i="2"/>
  <c r="C57" i="2"/>
  <c r="C56" i="2"/>
  <c r="C53" i="2"/>
  <c r="C52" i="2"/>
  <c r="C51" i="2"/>
  <c r="C50" i="2"/>
  <c r="C49" i="2"/>
  <c r="C48" i="2"/>
  <c r="C47" i="2"/>
  <c r="C46" i="2"/>
  <c r="C21" i="2"/>
  <c r="C20" i="2"/>
  <c r="C19" i="2"/>
  <c r="C18" i="2"/>
  <c r="C17" i="2"/>
  <c r="C16" i="2"/>
  <c r="C15" i="2"/>
  <c r="C14" i="2"/>
  <c r="C11" i="2"/>
  <c r="C9" i="2"/>
  <c r="C10" i="2"/>
  <c r="C8" i="2"/>
  <c r="C6" i="2"/>
  <c r="C7" i="2"/>
  <c r="C5" i="2"/>
  <c r="C4" i="2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H4" i="2" l="1"/>
  <c r="C2" i="18"/>
  <c r="AI17" i="2" l="1"/>
  <c r="AI6" i="2"/>
  <c r="AI5" i="2"/>
  <c r="AI4" i="2"/>
  <c r="Y144" i="2"/>
  <c r="W145" i="2"/>
  <c r="Y143" i="2"/>
  <c r="W143" i="2"/>
  <c r="Y134" i="2"/>
  <c r="Y131" i="2"/>
  <c r="W130" i="2"/>
  <c r="Y98" i="2"/>
  <c r="Y99" i="2"/>
  <c r="Y101" i="2"/>
  <c r="Y103" i="2"/>
  <c r="Y92" i="2"/>
  <c r="Y89" i="2"/>
  <c r="Y91" i="2"/>
  <c r="Y60" i="2"/>
  <c r="W61" i="2"/>
  <c r="Y59" i="2"/>
  <c r="W56" i="2"/>
  <c r="Y50" i="2"/>
  <c r="W51" i="2"/>
  <c r="W47" i="2"/>
  <c r="W46" i="2"/>
  <c r="Y15" i="2"/>
  <c r="Y17" i="2"/>
  <c r="Y19" i="2"/>
  <c r="Y4" i="2"/>
  <c r="Y6" i="2"/>
  <c r="Y7" i="2"/>
  <c r="W7" i="2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 s="1"/>
  <c r="K90" i="2"/>
  <c r="H92" i="2" s="1"/>
  <c r="H88" i="2"/>
  <c r="E90" i="2" s="1"/>
  <c r="N76" i="2"/>
  <c r="E82" i="2" s="1"/>
  <c r="N78" i="2"/>
  <c r="H82" i="2" s="1"/>
  <c r="N80" i="2"/>
  <c r="K82" i="2" s="1"/>
  <c r="K76" i="2"/>
  <c r="E80" i="2" s="1"/>
  <c r="K78" i="2"/>
  <c r="H80" i="2" s="1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E6" i="2"/>
  <c r="N6" i="2"/>
  <c r="H10" i="2" s="1"/>
  <c r="N4" i="2"/>
  <c r="E10" i="2" s="1"/>
  <c r="AI8" i="2" l="1"/>
  <c r="AI7" i="2"/>
  <c r="AI9" i="2"/>
  <c r="AI16" i="2"/>
  <c r="AI14" i="2"/>
  <c r="AI18" i="2"/>
  <c r="AI15" i="2"/>
  <c r="AI19" i="2"/>
  <c r="AE141" i="2"/>
  <c r="J142" i="2" s="1"/>
  <c r="I144" i="2" s="1"/>
  <c r="L142" i="2"/>
  <c r="G144" i="2" s="1"/>
  <c r="AG143" i="2"/>
  <c r="I140" i="2" s="1"/>
  <c r="D142" i="2" s="1"/>
  <c r="G140" i="2"/>
  <c r="F142" i="2" s="1"/>
  <c r="AE145" i="2"/>
  <c r="L140" i="2" s="1"/>
  <c r="D144" i="2" s="1"/>
  <c r="J140" i="2"/>
  <c r="F144" i="2" s="1"/>
  <c r="M140" i="2"/>
  <c r="F146" i="2" s="1"/>
  <c r="AG140" i="2"/>
  <c r="O140" i="2" s="1"/>
  <c r="D146" i="2" s="1"/>
  <c r="M144" i="2"/>
  <c r="L146" i="2" s="1"/>
  <c r="O144" i="2"/>
  <c r="J146" i="2" s="1"/>
  <c r="M142" i="2"/>
  <c r="I146" i="2" s="1"/>
  <c r="O142" i="2"/>
  <c r="G146" i="2" s="1"/>
  <c r="AE130" i="2"/>
  <c r="M130" i="2" s="1"/>
  <c r="F136" i="2" s="1"/>
  <c r="AG130" i="2"/>
  <c r="O130" i="2" s="1"/>
  <c r="D136" i="2" s="1"/>
  <c r="AE132" i="2"/>
  <c r="O134" i="2" s="1"/>
  <c r="J136" i="2" s="1"/>
  <c r="AG132" i="2"/>
  <c r="M134" i="2" s="1"/>
  <c r="L136" i="2" s="1"/>
  <c r="AE134" i="2"/>
  <c r="M132" i="2" s="1"/>
  <c r="I136" i="2" s="1"/>
  <c r="AG134" i="2"/>
  <c r="O132" i="2" s="1"/>
  <c r="G136" i="2" s="1"/>
  <c r="J132" i="2"/>
  <c r="I134" i="2" s="1"/>
  <c r="L132" i="2"/>
  <c r="G134" i="2" s="1"/>
  <c r="G130" i="2"/>
  <c r="F132" i="2" s="1"/>
  <c r="I130" i="2"/>
  <c r="D132" i="2" s="1"/>
  <c r="AE135" i="2"/>
  <c r="L130" i="2" s="1"/>
  <c r="D134" i="2" s="1"/>
  <c r="J130" i="2"/>
  <c r="F134" i="2" s="1"/>
  <c r="AG98" i="2"/>
  <c r="O98" i="2" s="1"/>
  <c r="D104" i="2" s="1"/>
  <c r="AE98" i="2"/>
  <c r="M98" i="2" s="1"/>
  <c r="F104" i="2" s="1"/>
  <c r="O102" i="2"/>
  <c r="J104" i="2" s="1"/>
  <c r="M102" i="2"/>
  <c r="L104" i="2" s="1"/>
  <c r="O100" i="2"/>
  <c r="G104" i="2" s="1"/>
  <c r="M100" i="2"/>
  <c r="I104" i="2" s="1"/>
  <c r="L100" i="2"/>
  <c r="G102" i="2" s="1"/>
  <c r="J100" i="2"/>
  <c r="I102" i="2" s="1"/>
  <c r="G98" i="2"/>
  <c r="F100" i="2" s="1"/>
  <c r="I98" i="2"/>
  <c r="D100" i="2" s="1"/>
  <c r="J98" i="2"/>
  <c r="F102" i="2" s="1"/>
  <c r="L98" i="2"/>
  <c r="D102" i="2" s="1"/>
  <c r="AE88" i="2"/>
  <c r="M88" i="2" s="1"/>
  <c r="F94" i="2" s="1"/>
  <c r="AG88" i="2"/>
  <c r="O88" i="2" s="1"/>
  <c r="D94" i="2" s="1"/>
  <c r="O92" i="2"/>
  <c r="J94" i="2" s="1"/>
  <c r="M92" i="2"/>
  <c r="L94" i="2" s="1"/>
  <c r="M90" i="2"/>
  <c r="I94" i="2" s="1"/>
  <c r="O90" i="2"/>
  <c r="G94" i="2" s="1"/>
  <c r="J90" i="2"/>
  <c r="I92" i="2" s="1"/>
  <c r="L90" i="2"/>
  <c r="G92" i="2" s="1"/>
  <c r="G88" i="2"/>
  <c r="F90" i="2" s="1"/>
  <c r="I88" i="2"/>
  <c r="D90" i="2" s="1"/>
  <c r="L88" i="2"/>
  <c r="D92" i="2" s="1"/>
  <c r="J88" i="2"/>
  <c r="F92" i="2" s="1"/>
  <c r="J58" i="2"/>
  <c r="I60" i="2" s="1"/>
  <c r="L58" i="2"/>
  <c r="G60" i="2" s="1"/>
  <c r="I56" i="2"/>
  <c r="D58" i="2" s="1"/>
  <c r="G56" i="2"/>
  <c r="F58" i="2" s="1"/>
  <c r="L56" i="2"/>
  <c r="D60" i="2" s="1"/>
  <c r="J56" i="2"/>
  <c r="F60" i="2" s="1"/>
  <c r="AE56" i="2"/>
  <c r="M56" i="2" s="1"/>
  <c r="F62" i="2" s="1"/>
  <c r="AG56" i="2"/>
  <c r="O56" i="2" s="1"/>
  <c r="D62" i="2" s="1"/>
  <c r="M60" i="2"/>
  <c r="L62" i="2" s="1"/>
  <c r="O60" i="2"/>
  <c r="J62" i="2" s="1"/>
  <c r="M58" i="2"/>
  <c r="I62" i="2" s="1"/>
  <c r="O58" i="2"/>
  <c r="G62" i="2" s="1"/>
  <c r="AE46" i="2"/>
  <c r="M46" i="2" s="1"/>
  <c r="F52" i="2" s="1"/>
  <c r="AG46" i="2"/>
  <c r="O46" i="2" s="1"/>
  <c r="D52" i="2" s="1"/>
  <c r="M50" i="2"/>
  <c r="L52" i="2" s="1"/>
  <c r="O50" i="2"/>
  <c r="J52" i="2" s="1"/>
  <c r="O48" i="2"/>
  <c r="G52" i="2" s="1"/>
  <c r="M48" i="2"/>
  <c r="I52" i="2" s="1"/>
  <c r="L48" i="2"/>
  <c r="G50" i="2" s="1"/>
  <c r="J48" i="2"/>
  <c r="I50" i="2" s="1"/>
  <c r="I46" i="2"/>
  <c r="D48" i="2" s="1"/>
  <c r="G46" i="2"/>
  <c r="F48" i="2" s="1"/>
  <c r="J46" i="2"/>
  <c r="F50" i="2" s="1"/>
  <c r="L46" i="2"/>
  <c r="D50" i="2" s="1"/>
  <c r="J16" i="2"/>
  <c r="I18" i="2" s="1"/>
  <c r="L16" i="2"/>
  <c r="G18" i="2" s="1"/>
  <c r="G14" i="2"/>
  <c r="F16" i="2" s="1"/>
  <c r="I14" i="2"/>
  <c r="D16" i="2" s="1"/>
  <c r="J14" i="2"/>
  <c r="F18" i="2" s="1"/>
  <c r="L14" i="2"/>
  <c r="D18" i="2" s="1"/>
  <c r="M8" i="2"/>
  <c r="L10" i="2" s="1"/>
  <c r="O8" i="2"/>
  <c r="J10" i="2" s="1"/>
  <c r="M4" i="2"/>
  <c r="F10" i="2" s="1"/>
  <c r="O4" i="2"/>
  <c r="D10" i="2" s="1"/>
  <c r="L4" i="2"/>
  <c r="D8" i="2" s="1"/>
  <c r="J4" i="2"/>
  <c r="F8" i="2" s="1"/>
  <c r="M18" i="2"/>
  <c r="L20" i="2" s="1"/>
  <c r="O18" i="2"/>
  <c r="J20" i="2" s="1"/>
  <c r="M14" i="2"/>
  <c r="F20" i="2" s="1"/>
  <c r="O14" i="2"/>
  <c r="D20" i="2" s="1"/>
  <c r="M16" i="2"/>
  <c r="I20" i="2" s="1"/>
  <c r="O16" i="2"/>
  <c r="G20" i="2" s="1"/>
  <c r="L6" i="2"/>
  <c r="G8" i="2" s="1"/>
  <c r="J6" i="2"/>
  <c r="I8" i="2" s="1"/>
  <c r="G4" i="2"/>
  <c r="F6" i="2" s="1"/>
  <c r="I4" i="2"/>
  <c r="O6" i="2"/>
  <c r="G10" i="2" s="1"/>
  <c r="M6" i="2"/>
  <c r="I10" i="2" s="1"/>
  <c r="W102" i="2"/>
  <c r="Y142" i="2"/>
  <c r="Y130" i="2"/>
  <c r="W58" i="2"/>
  <c r="W144" i="2"/>
  <c r="W9" i="2"/>
  <c r="W18" i="2"/>
  <c r="Y5" i="2"/>
  <c r="W133" i="2"/>
  <c r="Y102" i="2"/>
  <c r="W132" i="2"/>
  <c r="W15" i="2"/>
  <c r="Y56" i="2"/>
  <c r="W101" i="2"/>
  <c r="W98" i="2"/>
  <c r="W93" i="2"/>
  <c r="Y49" i="2"/>
  <c r="W99" i="2"/>
  <c r="Y135" i="2"/>
  <c r="Y132" i="2"/>
  <c r="W100" i="2"/>
  <c r="W48" i="2"/>
  <c r="W50" i="2"/>
  <c r="Y46" i="2"/>
  <c r="Y58" i="2"/>
  <c r="Y47" i="2"/>
  <c r="W141" i="2"/>
  <c r="Y90" i="2"/>
  <c r="W5" i="2"/>
  <c r="Y16" i="2"/>
  <c r="W19" i="2"/>
  <c r="W59" i="2"/>
  <c r="Y100" i="2"/>
  <c r="W57" i="2"/>
  <c r="Y61" i="2"/>
  <c r="Y141" i="2"/>
  <c r="W92" i="2"/>
  <c r="W103" i="2"/>
  <c r="W60" i="2"/>
  <c r="W17" i="2"/>
  <c r="W14" i="2"/>
  <c r="Y88" i="2"/>
  <c r="W90" i="2"/>
  <c r="Y145" i="2"/>
  <c r="W140" i="2"/>
  <c r="Y18" i="2"/>
  <c r="Y14" i="2"/>
  <c r="W16" i="2"/>
  <c r="W142" i="2"/>
  <c r="Y140" i="2"/>
  <c r="W91" i="2"/>
  <c r="W88" i="2"/>
  <c r="Y93" i="2"/>
  <c r="Y48" i="2"/>
  <c r="W135" i="2"/>
  <c r="W8" i="2"/>
  <c r="Y57" i="2"/>
  <c r="W89" i="2"/>
  <c r="Y8" i="2"/>
  <c r="W6" i="2"/>
  <c r="W4" i="2"/>
  <c r="Y9" i="2"/>
  <c r="W49" i="2"/>
  <c r="Y51" i="2"/>
  <c r="W131" i="2"/>
  <c r="Y133" i="2"/>
  <c r="W134" i="2"/>
  <c r="E22" i="27" l="1"/>
  <c r="O12" i="28" s="1"/>
  <c r="E14" i="27"/>
  <c r="Q11" i="28" s="1"/>
  <c r="E30" i="27"/>
  <c r="Q12" i="28" s="1"/>
  <c r="E6" i="27"/>
  <c r="O11" i="28" s="1"/>
  <c r="R94" i="2"/>
  <c r="P62" i="2"/>
  <c r="R134" i="2"/>
  <c r="R144" i="2"/>
  <c r="R146" i="2"/>
  <c r="P136" i="2"/>
  <c r="S146" i="2"/>
  <c r="P146" i="2"/>
  <c r="P144" i="2"/>
  <c r="S130" i="2"/>
  <c r="R136" i="2"/>
  <c r="S90" i="2"/>
  <c r="R104" i="2"/>
  <c r="P104" i="2"/>
  <c r="S94" i="2"/>
  <c r="R62" i="2"/>
  <c r="P58" i="2"/>
  <c r="P48" i="2"/>
  <c r="R48" i="2"/>
  <c r="P56" i="2"/>
  <c r="S50" i="2"/>
  <c r="P60" i="2"/>
  <c r="P8" i="2"/>
  <c r="R8" i="2"/>
  <c r="P16" i="2"/>
  <c r="P134" i="2"/>
  <c r="R142" i="2"/>
  <c r="S140" i="2"/>
  <c r="R140" i="2"/>
  <c r="P140" i="2"/>
  <c r="R132" i="2"/>
  <c r="P130" i="2"/>
  <c r="R130" i="2"/>
  <c r="S134" i="2"/>
  <c r="S92" i="2"/>
  <c r="R92" i="2"/>
  <c r="R102" i="2"/>
  <c r="S104" i="2"/>
  <c r="P90" i="2"/>
  <c r="P94" i="2"/>
  <c r="R88" i="2"/>
  <c r="P98" i="2"/>
  <c r="S98" i="2"/>
  <c r="R98" i="2"/>
  <c r="P100" i="2"/>
  <c r="S88" i="2"/>
  <c r="P88" i="2"/>
  <c r="S62" i="2"/>
  <c r="R58" i="2"/>
  <c r="R50" i="2"/>
  <c r="P50" i="2"/>
  <c r="R52" i="2"/>
  <c r="P52" i="2"/>
  <c r="R60" i="2"/>
  <c r="R56" i="2"/>
  <c r="S58" i="2"/>
  <c r="S56" i="2"/>
  <c r="S60" i="2"/>
  <c r="S46" i="2"/>
  <c r="P46" i="2"/>
  <c r="S48" i="2"/>
  <c r="S52" i="2"/>
  <c r="R46" i="2"/>
  <c r="P14" i="2"/>
  <c r="R20" i="2"/>
  <c r="R10" i="2"/>
  <c r="R4" i="2"/>
  <c r="P10" i="2"/>
  <c r="S4" i="2"/>
  <c r="R6" i="2"/>
  <c r="S10" i="2"/>
  <c r="R16" i="2"/>
  <c r="P18" i="2"/>
  <c r="R14" i="2"/>
  <c r="D6" i="2"/>
  <c r="S6" i="2" s="1"/>
  <c r="P4" i="2"/>
  <c r="S8" i="2"/>
  <c r="S20" i="2"/>
  <c r="S14" i="2"/>
  <c r="R18" i="2"/>
  <c r="P20" i="2"/>
  <c r="S18" i="2"/>
  <c r="P92" i="2"/>
  <c r="R90" i="2"/>
  <c r="S16" i="2"/>
  <c r="S102" i="2"/>
  <c r="P102" i="2"/>
  <c r="P132" i="2"/>
  <c r="S132" i="2"/>
  <c r="S144" i="2"/>
  <c r="S136" i="2"/>
  <c r="R100" i="2"/>
  <c r="S100" i="2"/>
  <c r="P142" i="2"/>
  <c r="S142" i="2"/>
  <c r="F26" i="27" l="1"/>
  <c r="Q16" i="28" s="1"/>
  <c r="F10" i="27"/>
  <c r="O16" i="28" s="1"/>
  <c r="F34" i="27"/>
  <c r="O17" i="28" s="1"/>
  <c r="F38" i="27"/>
  <c r="Q17" i="28" s="1"/>
  <c r="G36" i="27" s="1"/>
  <c r="P6" i="2"/>
  <c r="G18" i="27" l="1"/>
  <c r="C151" i="2"/>
  <c r="C150" i="2"/>
  <c r="AI135" i="2" l="1"/>
  <c r="C166" i="2"/>
  <c r="C167" i="2"/>
  <c r="C162" i="2"/>
  <c r="C163" i="2"/>
  <c r="C155" i="2"/>
  <c r="C154" i="2"/>
  <c r="C156" i="2"/>
  <c r="C157" i="2"/>
  <c r="C152" i="2"/>
  <c r="C153" i="2"/>
  <c r="C165" i="2"/>
  <c r="C164" i="2"/>
  <c r="C161" i="2"/>
  <c r="C160" i="2"/>
  <c r="C81" i="2"/>
  <c r="C80" i="2"/>
  <c r="C83" i="2"/>
  <c r="C82" i="2"/>
  <c r="C70" i="2"/>
  <c r="C71" i="2"/>
  <c r="C73" i="2"/>
  <c r="C72" i="2"/>
  <c r="C67" i="2"/>
  <c r="Y71" i="2" s="1"/>
  <c r="C66" i="2"/>
  <c r="C79" i="2"/>
  <c r="C78" i="2"/>
  <c r="C69" i="2"/>
  <c r="C68" i="2"/>
  <c r="C77" i="2"/>
  <c r="W79" i="2" s="1"/>
  <c r="C76" i="2"/>
  <c r="C29" i="2"/>
  <c r="W29" i="2" s="1"/>
  <c r="C28" i="2"/>
  <c r="C40" i="2"/>
  <c r="C41" i="2"/>
  <c r="C31" i="2"/>
  <c r="Y28" i="2" s="1"/>
  <c r="C30" i="2"/>
  <c r="C39" i="2"/>
  <c r="C38" i="2"/>
  <c r="AI145" i="2"/>
  <c r="AI143" i="2"/>
  <c r="AI144" i="2"/>
  <c r="AI142" i="2"/>
  <c r="AI140" i="2"/>
  <c r="AI141" i="2"/>
  <c r="AI133" i="2"/>
  <c r="AI134" i="2"/>
  <c r="AI130" i="2"/>
  <c r="AI131" i="2"/>
  <c r="AI132" i="2"/>
  <c r="AI51" i="2"/>
  <c r="AI50" i="2"/>
  <c r="AI48" i="2"/>
  <c r="AI49" i="2"/>
  <c r="AI47" i="2"/>
  <c r="AI46" i="2"/>
  <c r="AI36" i="2" l="1"/>
  <c r="Z152" i="2"/>
  <c r="AA152" i="2"/>
  <c r="AC26" i="2"/>
  <c r="W66" i="2"/>
  <c r="W26" i="2"/>
  <c r="W69" i="2"/>
  <c r="Y81" i="2"/>
  <c r="Y24" i="2"/>
  <c r="W76" i="2"/>
  <c r="AG66" i="2"/>
  <c r="O66" i="2" s="1"/>
  <c r="D72" i="2" s="1"/>
  <c r="L66" i="2"/>
  <c r="D70" i="2" s="1"/>
  <c r="Y38" i="2"/>
  <c r="Y34" i="2"/>
  <c r="Y25" i="2"/>
  <c r="Y26" i="2"/>
  <c r="AD26" i="2"/>
  <c r="AG76" i="2"/>
  <c r="O76" i="2" s="1"/>
  <c r="D82" i="2" s="1"/>
  <c r="L76" i="2"/>
  <c r="D80" i="2" s="1"/>
  <c r="W36" i="2"/>
  <c r="W155" i="2"/>
  <c r="Y152" i="2"/>
  <c r="Y151" i="2"/>
  <c r="Y160" i="2"/>
  <c r="Y164" i="2"/>
  <c r="W162" i="2"/>
  <c r="Y161" i="2"/>
  <c r="Y162" i="2"/>
  <c r="W165" i="2"/>
  <c r="Z162" i="2"/>
  <c r="AB162" i="2"/>
  <c r="AA162" i="2"/>
  <c r="AD152" i="2"/>
  <c r="AB152" i="2"/>
  <c r="AC162" i="2"/>
  <c r="AC152" i="2"/>
  <c r="AD162" i="2"/>
  <c r="Y150" i="2"/>
  <c r="Y154" i="2"/>
  <c r="W152" i="2"/>
  <c r="L150" i="2"/>
  <c r="D154" i="2" s="1"/>
  <c r="AG155" i="2"/>
  <c r="J150" i="2" s="1"/>
  <c r="F154" i="2" s="1"/>
  <c r="O162" i="2"/>
  <c r="G166" i="2" s="1"/>
  <c r="M162" i="2"/>
  <c r="I166" i="2" s="1"/>
  <c r="W164" i="2"/>
  <c r="Y163" i="2"/>
  <c r="W161" i="2"/>
  <c r="M160" i="2"/>
  <c r="F166" i="2" s="1"/>
  <c r="AG160" i="2"/>
  <c r="O160" i="2" s="1"/>
  <c r="D166" i="2" s="1"/>
  <c r="AD153" i="2"/>
  <c r="AB153" i="2"/>
  <c r="Z163" i="2"/>
  <c r="AA163" i="2"/>
  <c r="AC153" i="2"/>
  <c r="Z153" i="2"/>
  <c r="AA153" i="2"/>
  <c r="AC163" i="2"/>
  <c r="AD163" i="2"/>
  <c r="AB163" i="2"/>
  <c r="M150" i="2"/>
  <c r="F156" i="2" s="1"/>
  <c r="O150" i="2"/>
  <c r="D156" i="2" s="1"/>
  <c r="W153" i="2"/>
  <c r="Y155" i="2"/>
  <c r="W150" i="2"/>
  <c r="J162" i="2"/>
  <c r="I164" i="2" s="1"/>
  <c r="L162" i="2"/>
  <c r="G164" i="2" s="1"/>
  <c r="W154" i="2"/>
  <c r="Y153" i="2"/>
  <c r="W151" i="2"/>
  <c r="M152" i="2"/>
  <c r="I156" i="2" s="1"/>
  <c r="O152" i="2"/>
  <c r="G156" i="2" s="1"/>
  <c r="Y165" i="2"/>
  <c r="W163" i="2"/>
  <c r="W160" i="2"/>
  <c r="AE151" i="2"/>
  <c r="J152" i="2" s="1"/>
  <c r="I154" i="2" s="1"/>
  <c r="L152" i="2"/>
  <c r="G154" i="2" s="1"/>
  <c r="J160" i="2"/>
  <c r="F164" i="2" s="1"/>
  <c r="L160" i="2"/>
  <c r="D164" i="2" s="1"/>
  <c r="AE76" i="2"/>
  <c r="M76" i="2" s="1"/>
  <c r="F82" i="2" s="1"/>
  <c r="W68" i="2"/>
  <c r="Y70" i="2"/>
  <c r="Y66" i="2"/>
  <c r="AD68" i="2"/>
  <c r="AC78" i="2"/>
  <c r="AC68" i="2"/>
  <c r="AD78" i="2"/>
  <c r="W71" i="2"/>
  <c r="Y67" i="2"/>
  <c r="Y68" i="2"/>
  <c r="Y76" i="2"/>
  <c r="W78" i="2"/>
  <c r="Y80" i="2"/>
  <c r="AE66" i="2"/>
  <c r="M66" i="2" s="1"/>
  <c r="F72" i="2" s="1"/>
  <c r="J66" i="2"/>
  <c r="F70" i="2" s="1"/>
  <c r="J76" i="2"/>
  <c r="F80" i="2" s="1"/>
  <c r="Y77" i="2"/>
  <c r="Y78" i="2"/>
  <c r="W81" i="2"/>
  <c r="AD79" i="2"/>
  <c r="AC69" i="2"/>
  <c r="AC79" i="2"/>
  <c r="AD69" i="2"/>
  <c r="Y79" i="2"/>
  <c r="W77" i="2"/>
  <c r="W80" i="2"/>
  <c r="L78" i="2"/>
  <c r="G80" i="2" s="1"/>
  <c r="J78" i="2"/>
  <c r="I80" i="2" s="1"/>
  <c r="L68" i="2"/>
  <c r="G70" i="2" s="1"/>
  <c r="J68" i="2"/>
  <c r="I70" i="2" s="1"/>
  <c r="M78" i="2"/>
  <c r="I82" i="2" s="1"/>
  <c r="O78" i="2"/>
  <c r="G82" i="2" s="1"/>
  <c r="M68" i="2"/>
  <c r="I72" i="2" s="1"/>
  <c r="O68" i="2"/>
  <c r="G72" i="2" s="1"/>
  <c r="W70" i="2"/>
  <c r="Y69" i="2"/>
  <c r="W67" i="2"/>
  <c r="AD36" i="2"/>
  <c r="AA36" i="2"/>
  <c r="Z36" i="2"/>
  <c r="AB36" i="2"/>
  <c r="Y35" i="2"/>
  <c r="Y36" i="2"/>
  <c r="W39" i="2"/>
  <c r="AC36" i="2"/>
  <c r="AG68" i="2" l="1"/>
  <c r="M70" i="2" s="1"/>
  <c r="L72" i="2" s="1"/>
  <c r="AE68" i="2"/>
  <c r="O70" i="2" s="1"/>
  <c r="J72" i="2" s="1"/>
  <c r="P72" i="2" s="1"/>
  <c r="AG78" i="2"/>
  <c r="M80" i="2" s="1"/>
  <c r="L82" i="2" s="1"/>
  <c r="R82" i="2" s="1"/>
  <c r="AE78" i="2"/>
  <c r="O80" i="2" s="1"/>
  <c r="J82" i="2" s="1"/>
  <c r="P82" i="2" s="1"/>
  <c r="AG26" i="2"/>
  <c r="M28" i="2" s="1"/>
  <c r="AE26" i="2"/>
  <c r="O28" i="2" s="1"/>
  <c r="AG79" i="2"/>
  <c r="I76" i="2" s="1"/>
  <c r="D78" i="2" s="1"/>
  <c r="AE79" i="2"/>
  <c r="G76" i="2" s="1"/>
  <c r="F78" i="2" s="1"/>
  <c r="R78" i="2" s="1"/>
  <c r="AG69" i="2"/>
  <c r="I66" i="2" s="1"/>
  <c r="D68" i="2" s="1"/>
  <c r="AE69" i="2"/>
  <c r="G66" i="2" s="1"/>
  <c r="F68" i="2" s="1"/>
  <c r="R68" i="2" s="1"/>
  <c r="M164" i="2"/>
  <c r="L166" i="2" s="1"/>
  <c r="R166" i="2" s="1"/>
  <c r="G160" i="2"/>
  <c r="F162" i="2" s="1"/>
  <c r="R162" i="2" s="1"/>
  <c r="AG163" i="2"/>
  <c r="I160" i="2" s="1"/>
  <c r="D162" i="2" s="1"/>
  <c r="I150" i="2"/>
  <c r="R150" i="2" s="1"/>
  <c r="AE162" i="2"/>
  <c r="O164" i="2" s="1"/>
  <c r="J166" i="2" s="1"/>
  <c r="M154" i="2"/>
  <c r="L156" i="2" s="1"/>
  <c r="R156" i="2" s="1"/>
  <c r="AE152" i="2"/>
  <c r="O154" i="2" s="1"/>
  <c r="J156" i="2" s="1"/>
  <c r="P156" i="2" s="1"/>
  <c r="G150" i="2"/>
  <c r="P150" i="2" s="1"/>
  <c r="M38" i="2"/>
  <c r="L40" i="2" s="1"/>
  <c r="O38" i="2"/>
  <c r="J40" i="2" s="1"/>
  <c r="S166" i="2" l="1"/>
  <c r="R80" i="2"/>
  <c r="P80" i="2"/>
  <c r="S80" i="2"/>
  <c r="D152" i="2"/>
  <c r="P152" i="2" s="1"/>
  <c r="R160" i="2"/>
  <c r="S160" i="2"/>
  <c r="P160" i="2"/>
  <c r="S82" i="2"/>
  <c r="P164" i="2"/>
  <c r="S72" i="2"/>
  <c r="S150" i="2"/>
  <c r="P166" i="2"/>
  <c r="R66" i="2"/>
  <c r="S164" i="2"/>
  <c r="R164" i="2"/>
  <c r="P76" i="2"/>
  <c r="S76" i="2"/>
  <c r="S78" i="2"/>
  <c r="S70" i="2"/>
  <c r="R70" i="2"/>
  <c r="P66" i="2"/>
  <c r="S156" i="2"/>
  <c r="R154" i="2"/>
  <c r="S154" i="2"/>
  <c r="P154" i="2"/>
  <c r="F152" i="2"/>
  <c r="R152" i="2" s="1"/>
  <c r="P78" i="2"/>
  <c r="R76" i="2"/>
  <c r="P68" i="2"/>
  <c r="S68" i="2"/>
  <c r="S66" i="2"/>
  <c r="R72" i="2"/>
  <c r="P70" i="2"/>
  <c r="S162" i="2"/>
  <c r="P162" i="2"/>
  <c r="J30" i="2"/>
  <c r="L30" i="2"/>
  <c r="S152" i="2" l="1"/>
  <c r="C27" i="2" l="1"/>
  <c r="C26" i="2"/>
  <c r="C35" i="2"/>
  <c r="C34" i="2"/>
  <c r="C36" i="2"/>
  <c r="C37" i="2"/>
  <c r="C25" i="2"/>
  <c r="C24" i="2"/>
  <c r="H31" i="1" l="1"/>
  <c r="H41" i="1"/>
  <c r="H19" i="1"/>
  <c r="H57" i="1"/>
  <c r="H47" i="1"/>
  <c r="H61" i="1"/>
  <c r="H56" i="1"/>
  <c r="H46" i="1"/>
  <c r="H62" i="1"/>
  <c r="H59" i="1"/>
  <c r="H35" i="1"/>
  <c r="H45" i="1"/>
  <c r="H39" i="1"/>
  <c r="H7" i="1"/>
  <c r="H5" i="1"/>
  <c r="H43" i="1"/>
  <c r="H36" i="1"/>
  <c r="H54" i="1"/>
  <c r="H38" i="1"/>
  <c r="H2" i="1"/>
  <c r="H40" i="1"/>
  <c r="H51" i="1"/>
  <c r="H50" i="1"/>
  <c r="H24" i="1"/>
  <c r="H44" i="1"/>
  <c r="H60" i="1"/>
  <c r="AI37" i="2"/>
  <c r="AI34" i="2"/>
  <c r="AI38" i="2"/>
  <c r="AI35" i="2"/>
  <c r="AI39" i="2"/>
  <c r="J34" i="2"/>
  <c r="F38" i="2" s="1"/>
  <c r="L36" i="2"/>
  <c r="G38" i="2" s="1"/>
  <c r="L34" i="2"/>
  <c r="D38" i="2" s="1"/>
  <c r="J36" i="2"/>
  <c r="I38" i="2" s="1"/>
  <c r="L24" i="2"/>
  <c r="D28" i="2" s="1"/>
  <c r="M36" i="2"/>
  <c r="I40" i="2" s="1"/>
  <c r="J24" i="2"/>
  <c r="F28" i="2" s="1"/>
  <c r="O36" i="2"/>
  <c r="G40" i="2" s="1"/>
  <c r="AD27" i="2"/>
  <c r="AC27" i="2"/>
  <c r="AC37" i="2"/>
  <c r="AD37" i="2"/>
  <c r="O34" i="2"/>
  <c r="D40" i="2" s="1"/>
  <c r="M34" i="2"/>
  <c r="F40" i="2" s="1"/>
  <c r="J26" i="2"/>
  <c r="I28" i="2" s="1"/>
  <c r="L26" i="2"/>
  <c r="G28" i="2" s="1"/>
  <c r="O26" i="2"/>
  <c r="G30" i="2" s="1"/>
  <c r="M26" i="2"/>
  <c r="I30" i="2" s="1"/>
  <c r="Y39" i="2"/>
  <c r="W37" i="2"/>
  <c r="W34" i="2"/>
  <c r="Y29" i="2"/>
  <c r="W27" i="2"/>
  <c r="W24" i="2"/>
  <c r="M24" i="2"/>
  <c r="F30" i="2" s="1"/>
  <c r="O24" i="2"/>
  <c r="D30" i="2" s="1"/>
  <c r="Y37" i="2"/>
  <c r="W38" i="2"/>
  <c r="W35" i="2"/>
  <c r="Y27" i="2"/>
  <c r="W28" i="2"/>
  <c r="W25" i="2"/>
  <c r="K127" i="1"/>
  <c r="K128" i="1"/>
  <c r="K102" i="1"/>
  <c r="M102" i="1" s="1"/>
  <c r="K93" i="1"/>
  <c r="M93" i="1" s="1"/>
  <c r="K106" i="1"/>
  <c r="M106" i="1" s="1"/>
  <c r="K90" i="1"/>
  <c r="M90" i="1" s="1"/>
  <c r="K76" i="1"/>
  <c r="M76" i="1" s="1"/>
  <c r="K121" i="1"/>
  <c r="K113" i="1"/>
  <c r="K86" i="1"/>
  <c r="K88" i="1"/>
  <c r="K104" i="1"/>
  <c r="K5" i="1"/>
  <c r="K109" i="1"/>
  <c r="K97" i="1"/>
  <c r="K111" i="1"/>
  <c r="K112" i="1"/>
  <c r="K117" i="1"/>
  <c r="K105" i="1"/>
  <c r="K98" i="1"/>
  <c r="K2" i="1"/>
  <c r="K73" i="1"/>
  <c r="K68" i="1"/>
  <c r="K36" i="1"/>
  <c r="K41" i="1"/>
  <c r="K40" i="1"/>
  <c r="K35" i="1"/>
  <c r="K57" i="1"/>
  <c r="K39" i="1"/>
  <c r="K56" i="1"/>
  <c r="K100" i="1"/>
  <c r="K82" i="1"/>
  <c r="K44" i="1"/>
  <c r="K74" i="1"/>
  <c r="K38" i="1"/>
  <c r="K69" i="1"/>
  <c r="K71" i="1"/>
  <c r="K47" i="1"/>
  <c r="K75" i="1"/>
  <c r="K65" i="1"/>
  <c r="K81" i="1"/>
  <c r="AG37" i="2" l="1"/>
  <c r="I34" i="2" s="1"/>
  <c r="D36" i="2" s="1"/>
  <c r="AE37" i="2"/>
  <c r="G34" i="2" s="1"/>
  <c r="P34" i="2" s="1"/>
  <c r="AG27" i="2"/>
  <c r="I24" i="2" s="1"/>
  <c r="AE27" i="2"/>
  <c r="G24" i="2" s="1"/>
  <c r="P24" i="2" s="1"/>
  <c r="M100" i="1"/>
  <c r="M73" i="1"/>
  <c r="M75" i="1"/>
  <c r="M71" i="1"/>
  <c r="M105" i="1"/>
  <c r="M39" i="1"/>
  <c r="M56" i="1"/>
  <c r="M112" i="1"/>
  <c r="M111" i="1"/>
  <c r="M36" i="1"/>
  <c r="M38" i="1"/>
  <c r="M74" i="1"/>
  <c r="M117" i="1"/>
  <c r="M109" i="1"/>
  <c r="M40" i="1"/>
  <c r="M57" i="1"/>
  <c r="M68" i="1"/>
  <c r="M104" i="1"/>
  <c r="M69" i="1"/>
  <c r="M98" i="1"/>
  <c r="M5" i="1"/>
  <c r="M82" i="1"/>
  <c r="M121" i="1"/>
  <c r="M113" i="1"/>
  <c r="M47" i="1"/>
  <c r="M2" i="1"/>
  <c r="M88" i="1"/>
  <c r="M86" i="1"/>
  <c r="M44" i="1"/>
  <c r="M35" i="1"/>
  <c r="M65" i="1"/>
  <c r="M41" i="1"/>
  <c r="M97" i="1"/>
  <c r="M81" i="1"/>
  <c r="S38" i="2"/>
  <c r="R38" i="2"/>
  <c r="P38" i="2"/>
  <c r="R40" i="2"/>
  <c r="P28" i="2"/>
  <c r="R28" i="2"/>
  <c r="R30" i="2"/>
  <c r="S28" i="2"/>
  <c r="P40" i="2"/>
  <c r="S40" i="2"/>
  <c r="P30" i="2"/>
  <c r="S30" i="2"/>
  <c r="R34" i="2" l="1"/>
  <c r="S24" i="2"/>
  <c r="D26" i="2"/>
  <c r="P26" i="2" s="1"/>
  <c r="F26" i="2"/>
  <c r="R26" i="2" s="1"/>
  <c r="R24" i="2"/>
  <c r="S34" i="2"/>
  <c r="F36" i="2"/>
  <c r="R36" i="2" s="1"/>
  <c r="P36" i="2"/>
  <c r="S36" i="2" l="1"/>
  <c r="S26" i="2"/>
  <c r="K46" i="1" l="1"/>
  <c r="K45" i="1"/>
  <c r="K54" i="1"/>
  <c r="H15" i="1" l="1"/>
  <c r="H17" i="1"/>
  <c r="M46" i="1"/>
  <c r="M45" i="1"/>
  <c r="M54" i="1"/>
  <c r="H9" i="1"/>
  <c r="K72" i="1"/>
  <c r="K43" i="1"/>
  <c r="K107" i="1"/>
  <c r="K28" i="1"/>
  <c r="K59" i="1"/>
  <c r="K15" i="1"/>
  <c r="K24" i="1"/>
  <c r="K9" i="1"/>
  <c r="K19" i="1"/>
  <c r="K7" i="1"/>
  <c r="K61" i="1"/>
  <c r="K50" i="1"/>
  <c r="H33" i="1" l="1"/>
  <c r="H28" i="1"/>
  <c r="M9" i="1"/>
  <c r="H3" i="1"/>
  <c r="M28" i="1"/>
  <c r="H126" i="1"/>
  <c r="M24" i="1"/>
  <c r="M107" i="1"/>
  <c r="M72" i="1"/>
  <c r="M50" i="1"/>
  <c r="M7" i="1"/>
  <c r="M43" i="1"/>
  <c r="M59" i="1"/>
  <c r="M61" i="1"/>
  <c r="M15" i="1"/>
  <c r="M19" i="1"/>
  <c r="H128" i="1"/>
  <c r="H127" i="1"/>
  <c r="H187" i="1"/>
  <c r="H171" i="1"/>
  <c r="H155" i="1"/>
  <c r="H139" i="1"/>
  <c r="H182" i="1"/>
  <c r="H166" i="1"/>
  <c r="H150" i="1"/>
  <c r="H134" i="1"/>
  <c r="H185" i="1"/>
  <c r="H169" i="1"/>
  <c r="H153" i="1"/>
  <c r="H137" i="1"/>
  <c r="H188" i="1"/>
  <c r="H172" i="1"/>
  <c r="H156" i="1"/>
  <c r="H183" i="1"/>
  <c r="H167" i="1"/>
  <c r="H151" i="1"/>
  <c r="H135" i="1"/>
  <c r="H178" i="1"/>
  <c r="H162" i="1"/>
  <c r="H146" i="1"/>
  <c r="H130" i="1"/>
  <c r="H181" i="1"/>
  <c r="H165" i="1"/>
  <c r="H149" i="1"/>
  <c r="H133" i="1"/>
  <c r="H184" i="1"/>
  <c r="H168" i="1"/>
  <c r="H152" i="1"/>
  <c r="H132" i="1"/>
  <c r="H179" i="1"/>
  <c r="H163" i="1"/>
  <c r="H147" i="1"/>
  <c r="H131" i="1"/>
  <c r="H174" i="1"/>
  <c r="H158" i="1"/>
  <c r="H142" i="1"/>
  <c r="H177" i="1"/>
  <c r="H161" i="1"/>
  <c r="H145" i="1"/>
  <c r="H129" i="1"/>
  <c r="H180" i="1"/>
  <c r="H164" i="1"/>
  <c r="H148" i="1"/>
  <c r="H136" i="1"/>
  <c r="H175" i="1"/>
  <c r="H159" i="1"/>
  <c r="H143" i="1"/>
  <c r="H186" i="1"/>
  <c r="H170" i="1"/>
  <c r="H154" i="1"/>
  <c r="H138" i="1"/>
  <c r="H189" i="1"/>
  <c r="H173" i="1"/>
  <c r="H157" i="1"/>
  <c r="H141" i="1"/>
  <c r="H176" i="1"/>
  <c r="H160" i="1"/>
  <c r="H144" i="1"/>
  <c r="H140" i="1"/>
  <c r="K110" i="1"/>
  <c r="M110" i="1" s="1"/>
  <c r="K126" i="1"/>
  <c r="M126" i="1" s="1"/>
  <c r="K103" i="1"/>
  <c r="K101" i="1"/>
  <c r="K66" i="1"/>
  <c r="K94" i="1"/>
  <c r="K92" i="1"/>
  <c r="K91" i="1"/>
  <c r="K115" i="1"/>
  <c r="K31" i="1"/>
  <c r="K99" i="1"/>
  <c r="K62" i="1"/>
  <c r="K17" i="1"/>
  <c r="K3" i="1"/>
  <c r="K51" i="1"/>
  <c r="K33" i="1"/>
  <c r="K96" i="1"/>
  <c r="K60" i="1"/>
  <c r="M33" i="1" l="1"/>
  <c r="M60" i="1"/>
  <c r="M96" i="1"/>
  <c r="M91" i="1"/>
  <c r="M94" i="1"/>
  <c r="M115" i="1"/>
  <c r="M31" i="1"/>
  <c r="M17" i="1"/>
  <c r="M99" i="1"/>
  <c r="M101" i="1"/>
  <c r="M66" i="1"/>
  <c r="M62" i="1"/>
  <c r="M51" i="1"/>
  <c r="M103" i="1"/>
  <c r="M92" i="1"/>
  <c r="M3" i="1"/>
</calcChain>
</file>

<file path=xl/sharedStrings.xml><?xml version="1.0" encoding="utf-8"?>
<sst xmlns="http://schemas.openxmlformats.org/spreadsheetml/2006/main" count="4199" uniqueCount="250">
  <si>
    <t>oddíl</t>
  </si>
  <si>
    <t>ročník</t>
  </si>
  <si>
    <t>los</t>
  </si>
  <si>
    <t>skóre</t>
  </si>
  <si>
    <t>body</t>
  </si>
  <si>
    <t>pořadí</t>
  </si>
  <si>
    <t>:</t>
  </si>
  <si>
    <t>příjmení</t>
  </si>
  <si>
    <t>žebříček</t>
  </si>
  <si>
    <t>-</t>
  </si>
  <si>
    <t>1. kolo</t>
  </si>
  <si>
    <t>2. kolo</t>
  </si>
  <si>
    <t>3. kolo</t>
  </si>
  <si>
    <t>4. kolo</t>
  </si>
  <si>
    <t>Celkový součet</t>
  </si>
  <si>
    <t>Oddíl</t>
  </si>
  <si>
    <t>kategorie</t>
  </si>
  <si>
    <t xml:space="preserve"> </t>
  </si>
  <si>
    <t>Přítomen</t>
  </si>
  <si>
    <t>Počet hráčů podle kategorií</t>
  </si>
  <si>
    <t>Počet hráčů podle oddílů</t>
  </si>
  <si>
    <t>Definice kategorií</t>
  </si>
  <si>
    <t>Od</t>
  </si>
  <si>
    <t>Do</t>
  </si>
  <si>
    <t>Novohradská Karolína</t>
  </si>
  <si>
    <t>St. Č</t>
  </si>
  <si>
    <t>Počet z St. Č</t>
  </si>
  <si>
    <t>Postup</t>
  </si>
  <si>
    <t>x</t>
  </si>
  <si>
    <t>Lysoněk Filip</t>
  </si>
  <si>
    <t>Přikryl Lukáš</t>
  </si>
  <si>
    <t>Zukal Filip</t>
  </si>
  <si>
    <t>Zbraslavec</t>
  </si>
  <si>
    <t>Blansko</t>
  </si>
  <si>
    <t>Letovice</t>
  </si>
  <si>
    <t>V. Opatovice</t>
  </si>
  <si>
    <t>Kunštát</t>
  </si>
  <si>
    <t>Chalupa David</t>
  </si>
  <si>
    <t>Pelíšek Jan</t>
  </si>
  <si>
    <t>Němeček Václav</t>
  </si>
  <si>
    <t>Ševčík Ondřej</t>
  </si>
  <si>
    <t>Mareček Ladislav</t>
  </si>
  <si>
    <t>Vaněk Jan</t>
  </si>
  <si>
    <t>Zuck Adam</t>
  </si>
  <si>
    <t>Boskovice</t>
  </si>
  <si>
    <t>Hauzar Šimon</t>
  </si>
  <si>
    <t>Přikryl Tomáš</t>
  </si>
  <si>
    <t>Vrtěl Maxim</t>
  </si>
  <si>
    <t>Kuchar Štěpán</t>
  </si>
  <si>
    <t>Šmerda Tomáš</t>
  </si>
  <si>
    <t>Krchňáková Viktorie</t>
  </si>
  <si>
    <t>Schön Zdeněk</t>
  </si>
  <si>
    <t>Sedláček Martin</t>
  </si>
  <si>
    <t>Sedláček Jakub</t>
  </si>
  <si>
    <t>Hampl Petr</t>
  </si>
  <si>
    <t>Fousková Jarmila</t>
  </si>
  <si>
    <t>Zouharová Zuzana</t>
  </si>
  <si>
    <t>Přikrylová Adéla</t>
  </si>
  <si>
    <t>Wutka Michal</t>
  </si>
  <si>
    <t>Luňáček Matěj</t>
  </si>
  <si>
    <t>Barták Lukáš</t>
  </si>
  <si>
    <t>Chloupek Tomáš</t>
  </si>
  <si>
    <t>Chloupek Jan</t>
  </si>
  <si>
    <t>Polák Roman</t>
  </si>
  <si>
    <t>Křepela David</t>
  </si>
  <si>
    <t>Janků Pavel</t>
  </si>
  <si>
    <t>Klusáček Ben</t>
  </si>
  <si>
    <t>ELO</t>
  </si>
  <si>
    <t>U17,U19</t>
  </si>
  <si>
    <t>U13</t>
  </si>
  <si>
    <t>U15</t>
  </si>
  <si>
    <t>U11</t>
  </si>
  <si>
    <t>Odstrčil Filip</t>
  </si>
  <si>
    <t>Kyzlinková Michaela</t>
  </si>
  <si>
    <t>Švarc Robert</t>
  </si>
  <si>
    <t>Slavotínek Petr</t>
  </si>
  <si>
    <t>Bárta Martin</t>
  </si>
  <si>
    <t>Bojdová Simona</t>
  </si>
  <si>
    <t>Zábojová Terezie</t>
  </si>
  <si>
    <t>Babka Matouš</t>
  </si>
  <si>
    <t>Musil Samuel</t>
  </si>
  <si>
    <t>Kopanický Aleš</t>
  </si>
  <si>
    <t>Labuť Dominik</t>
  </si>
  <si>
    <t>Dlapa Tomáš</t>
  </si>
  <si>
    <t>Buryšek Radovan</t>
  </si>
  <si>
    <t>Křepelová Kamila</t>
  </si>
  <si>
    <t>Hrabal František</t>
  </si>
  <si>
    <t>Habáňová Michaela</t>
  </si>
  <si>
    <t>Vysočany</t>
  </si>
  <si>
    <t>Jiruše Tomáš</t>
  </si>
  <si>
    <t>Hoppe Martin</t>
  </si>
  <si>
    <t>Koudelka Vít</t>
  </si>
  <si>
    <t>Černý Ondřej</t>
  </si>
  <si>
    <t>Přikryl Jan</t>
  </si>
  <si>
    <t>Polák Matěj</t>
  </si>
  <si>
    <t>Chloupková Lucie</t>
  </si>
  <si>
    <t>Voráč Pavel</t>
  </si>
  <si>
    <t>Voráčová Kateřina</t>
  </si>
  <si>
    <t>Oujeský Damián</t>
  </si>
  <si>
    <t>Ježek Oskar</t>
  </si>
  <si>
    <t>Kraml Tobias</t>
  </si>
  <si>
    <t>Prchal Vojtěch</t>
  </si>
  <si>
    <t>Řehoř Robin</t>
  </si>
  <si>
    <t>Krištof Martin</t>
  </si>
  <si>
    <t>Krupková Amálie</t>
  </si>
  <si>
    <t>Drašarová Malvína</t>
  </si>
  <si>
    <t>Pilitowská Ela</t>
  </si>
  <si>
    <t>Zouharová Beáta</t>
  </si>
  <si>
    <t>Krupková Klaudie</t>
  </si>
  <si>
    <t>Bořitov</t>
  </si>
  <si>
    <t>Kovář Jan</t>
  </si>
  <si>
    <t>Kotranyi Dan</t>
  </si>
  <si>
    <t>Krésa Jakub</t>
  </si>
  <si>
    <t>Gavula Marek</t>
  </si>
  <si>
    <t>Přikryl Vojtěch</t>
  </si>
  <si>
    <t>0</t>
  </si>
  <si>
    <t>Štaud Brian</t>
  </si>
  <si>
    <t>Stara David</t>
  </si>
  <si>
    <t>Schön Daniel</t>
  </si>
  <si>
    <t>Záviška Jakub</t>
  </si>
  <si>
    <t>Prchal Jindřich</t>
  </si>
  <si>
    <t>Bradáč Lukáš</t>
  </si>
  <si>
    <t>Kuběna Adam</t>
  </si>
  <si>
    <t>Kuběna Matěj</t>
  </si>
  <si>
    <t>Kolomazníček Jakub</t>
  </si>
  <si>
    <t>Matoušek Michal</t>
  </si>
  <si>
    <t>Borek Jan</t>
  </si>
  <si>
    <t>Polák Matyáš</t>
  </si>
  <si>
    <t>Záviška Jan</t>
  </si>
  <si>
    <t>-0</t>
  </si>
  <si>
    <t>3. místo</t>
  </si>
  <si>
    <t>OP Mládeže  - Rájec 4.12.2022                 U15</t>
  </si>
  <si>
    <t>OP Mládeže  - Rájec 4.12.2022                 U13</t>
  </si>
  <si>
    <t>Svobodová Anna</t>
  </si>
  <si>
    <t>Pilitowská Lea</t>
  </si>
  <si>
    <t xml:space="preserve">Polický Jan </t>
  </si>
  <si>
    <t>Smékal Jakub</t>
  </si>
  <si>
    <t>Kuchař Viktor</t>
  </si>
  <si>
    <t>Křelina Matěj</t>
  </si>
  <si>
    <t>Štěchov</t>
  </si>
  <si>
    <t>Muller Matyáš</t>
  </si>
  <si>
    <t>Kovář Jakub</t>
  </si>
  <si>
    <t>Zouhar Jakub</t>
  </si>
  <si>
    <t>Šošůvka</t>
  </si>
  <si>
    <t>Musil Jan</t>
  </si>
  <si>
    <t>Pospíšil Jonáš</t>
  </si>
  <si>
    <t>Faltejsek Ondřej</t>
  </si>
  <si>
    <t>Doležel Ondřej</t>
  </si>
  <si>
    <t>Lizna Dominik</t>
  </si>
  <si>
    <t>Musil David</t>
  </si>
  <si>
    <t>Celý Šimon</t>
  </si>
  <si>
    <t>Smékal Adam</t>
  </si>
  <si>
    <t>Peška Lukáš</t>
  </si>
  <si>
    <t>Žid Marek</t>
  </si>
  <si>
    <t>Alexa David</t>
  </si>
  <si>
    <t>Křepelová Klára</t>
  </si>
  <si>
    <t>Kaderka Jindřich</t>
  </si>
  <si>
    <t>Vladík Štěpán</t>
  </si>
  <si>
    <t>Hernandez Cristian</t>
  </si>
  <si>
    <t>Jonášová Kristýna</t>
  </si>
  <si>
    <t>Ryšávka Matěj</t>
  </si>
  <si>
    <t>Hernandez Damián</t>
  </si>
  <si>
    <t>Podsedníková Nela</t>
  </si>
  <si>
    <t>Jonášová Karolína</t>
  </si>
  <si>
    <t>Novotný Radek</t>
  </si>
  <si>
    <t>Pelíšek Lukáš</t>
  </si>
  <si>
    <t>Letfus Matyáš</t>
  </si>
  <si>
    <t>Homola Oskar</t>
  </si>
  <si>
    <t>OP Mládeže  - Rájec 4.12.2022                 U11</t>
  </si>
  <si>
    <t>U11 skupina A</t>
  </si>
  <si>
    <t>U11 skupina B</t>
  </si>
  <si>
    <t>U11 skupina C</t>
  </si>
  <si>
    <t>U11 skupina D</t>
  </si>
  <si>
    <t>U15 skupina A</t>
  </si>
  <si>
    <t>U15 skupina B</t>
  </si>
  <si>
    <t>U15 skupina C</t>
  </si>
  <si>
    <t>U15 skupina D</t>
  </si>
  <si>
    <t>U15 skupina E</t>
  </si>
  <si>
    <t>U15 skupina F</t>
  </si>
  <si>
    <t>U13 skupina A</t>
  </si>
  <si>
    <t>U13 skupina B</t>
  </si>
  <si>
    <t>U13 skupina C</t>
  </si>
  <si>
    <t>U13 skupina D</t>
  </si>
  <si>
    <t>U13 skupina E</t>
  </si>
  <si>
    <t>U13 skupina F</t>
  </si>
  <si>
    <t>U13 skupina G</t>
  </si>
  <si>
    <t>U13 skupina H</t>
  </si>
  <si>
    <t>U15 skupina G</t>
  </si>
  <si>
    <t>U15 skupina H</t>
  </si>
  <si>
    <t xml:space="preserve">    vítěz:         hráč 1.                 hráč 2 .</t>
  </si>
  <si>
    <t>celkem</t>
  </si>
  <si>
    <t xml:space="preserve">set 5 </t>
  </si>
  <si>
    <t xml:space="preserve">set 4 </t>
  </si>
  <si>
    <t>set 3</t>
  </si>
  <si>
    <t>set 2</t>
  </si>
  <si>
    <t>set 1</t>
  </si>
  <si>
    <t>hráč 2.</t>
  </si>
  <si>
    <t>stůl</t>
  </si>
  <si>
    <t>hráč 1.</t>
  </si>
  <si>
    <t>X</t>
  </si>
  <si>
    <t>Rozhodči</t>
  </si>
  <si>
    <t>Hráč 2</t>
  </si>
  <si>
    <t>Hráč 1</t>
  </si>
  <si>
    <t>V</t>
  </si>
  <si>
    <t>U</t>
  </si>
  <si>
    <t>T</t>
  </si>
  <si>
    <t>S</t>
  </si>
  <si>
    <t>R</t>
  </si>
  <si>
    <t>H</t>
  </si>
  <si>
    <t>G</t>
  </si>
  <si>
    <t>F</t>
  </si>
  <si>
    <t>E</t>
  </si>
  <si>
    <t>D</t>
  </si>
  <si>
    <t>C</t>
  </si>
  <si>
    <t>B</t>
  </si>
  <si>
    <t>A</t>
  </si>
  <si>
    <t>Zda vyplnit rozhodčího</t>
  </si>
  <si>
    <t>Kolo</t>
  </si>
  <si>
    <t>Skupina</t>
  </si>
  <si>
    <t>Divize</t>
  </si>
  <si>
    <t>Kramář Matěj</t>
  </si>
  <si>
    <t>Krejčí Vojtěch</t>
  </si>
  <si>
    <t>Olešnice</t>
  </si>
  <si>
    <t>Krejčí Štěpán</t>
  </si>
  <si>
    <t>Řehák Šimon</t>
  </si>
  <si>
    <t>Vanovice</t>
  </si>
  <si>
    <t>1</t>
  </si>
  <si>
    <t>-1</t>
  </si>
  <si>
    <t>2</t>
  </si>
  <si>
    <t>3</t>
  </si>
  <si>
    <t>4</t>
  </si>
  <si>
    <t>8</t>
  </si>
  <si>
    <t>9</t>
  </si>
  <si>
    <t>-7</t>
  </si>
  <si>
    <t>11</t>
  </si>
  <si>
    <t>5</t>
  </si>
  <si>
    <t>10</t>
  </si>
  <si>
    <t>-6</t>
  </si>
  <si>
    <t>-5</t>
  </si>
  <si>
    <t>7</t>
  </si>
  <si>
    <t>-4</t>
  </si>
  <si>
    <t>-9</t>
  </si>
  <si>
    <t>-2</t>
  </si>
  <si>
    <t>-3</t>
  </si>
  <si>
    <t>-8</t>
  </si>
  <si>
    <t>6</t>
  </si>
  <si>
    <t>13</t>
  </si>
  <si>
    <t>-12</t>
  </si>
  <si>
    <t>-10</t>
  </si>
  <si>
    <t>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</si>
</sst>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u/>
      <sz val="10"/>
      <name val="Arial CE"/>
      <charset val="238"/>
    </font>
    <font>
      <sz val="20"/>
      <color theme="0" tint="-4.9989318521683403E-2"/>
      <name val="Times New Roman CE"/>
      <family val="1"/>
      <charset val="238"/>
    </font>
    <font>
      <sz val="10"/>
      <color theme="0" tint="-4.9989318521683403E-2"/>
      <name val="Times New Roman CE"/>
      <family val="1"/>
      <charset val="238"/>
    </font>
    <font>
      <sz val="10"/>
      <name val="Arial CE"/>
      <charset val="238"/>
    </font>
    <font>
      <sz val="11"/>
      <name val="Dialog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sz val="10"/>
      <color theme="0" tint="-0.1499984740745262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5" fillId="0" borderId="0"/>
  </cellStyleXfs>
  <cellXfs count="26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hidden="1"/>
    </xf>
    <xf numFmtId="49" fontId="0" fillId="0" borderId="0" xfId="0" applyNumberFormat="1" applyAlignment="1">
      <alignment horizontal="center"/>
    </xf>
    <xf numFmtId="49" fontId="2" fillId="2" borderId="9" xfId="0" applyNumberFormat="1" applyFont="1" applyFill="1" applyBorder="1" applyAlignment="1" applyProtection="1">
      <alignment horizontal="center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49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hidden="1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12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center"/>
      <protection hidden="1"/>
    </xf>
    <xf numFmtId="0" fontId="2" fillId="0" borderId="24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8" xfId="0" applyFont="1" applyBorder="1" applyAlignment="1" applyProtection="1">
      <alignment horizontal="center"/>
      <protection hidden="1"/>
    </xf>
    <xf numFmtId="0" fontId="1" fillId="0" borderId="33" xfId="0" applyFont="1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right" vertic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37" xfId="0" applyFont="1" applyBorder="1" applyAlignment="1" applyProtection="1">
      <alignment horizontal="left"/>
      <protection hidden="1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vertical="center"/>
      <protection hidden="1"/>
    </xf>
    <xf numFmtId="0" fontId="2" fillId="0" borderId="38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9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right" vertic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0" fontId="2" fillId="0" borderId="40" xfId="0" applyFont="1" applyBorder="1" applyAlignment="1" applyProtection="1">
      <alignment horizontal="left"/>
      <protection hidden="1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2" xfId="0" applyFont="1" applyBorder="1" applyAlignment="1" applyProtection="1">
      <alignment vertical="center"/>
      <protection hidden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  <protection hidden="1"/>
    </xf>
    <xf numFmtId="0" fontId="8" fillId="0" borderId="23" xfId="0" applyFont="1" applyBorder="1" applyAlignment="1" applyProtection="1">
      <alignment horizontal="left"/>
      <protection hidden="1"/>
    </xf>
    <xf numFmtId="0" fontId="6" fillId="0" borderId="0" xfId="0" applyFont="1"/>
    <xf numFmtId="0" fontId="0" fillId="0" borderId="0" xfId="0" applyAlignment="1">
      <alignment horizontal="left"/>
    </xf>
    <xf numFmtId="1" fontId="0" fillId="0" borderId="9" xfId="0" applyNumberForma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 vertical="center"/>
      <protection hidden="1"/>
    </xf>
    <xf numFmtId="0" fontId="0" fillId="0" borderId="0" xfId="0" pivotButton="1"/>
    <xf numFmtId="0" fontId="1" fillId="0" borderId="0" xfId="0" applyFont="1" applyProtection="1"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2" fillId="0" borderId="0" xfId="0" applyFont="1" applyAlignment="1">
      <alignment horizontal="left"/>
    </xf>
    <xf numFmtId="49" fontId="2" fillId="0" borderId="59" xfId="0" applyNumberFormat="1" applyFont="1" applyBorder="1" applyAlignment="1" applyProtection="1">
      <alignment horizontal="center"/>
      <protection locked="0"/>
    </xf>
    <xf numFmtId="49" fontId="2" fillId="0" borderId="30" xfId="0" applyNumberFormat="1" applyFont="1" applyBorder="1" applyAlignment="1" applyProtection="1">
      <alignment horizontal="center"/>
      <protection locked="0"/>
    </xf>
    <xf numFmtId="49" fontId="2" fillId="0" borderId="29" xfId="0" applyNumberFormat="1" applyFont="1" applyBorder="1" applyAlignment="1" applyProtection="1">
      <alignment horizontal="center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  <protection locked="0"/>
    </xf>
    <xf numFmtId="0" fontId="8" fillId="0" borderId="78" xfId="0" applyFont="1" applyBorder="1" applyAlignment="1" applyProtection="1">
      <alignment horizontal="right" vertical="center"/>
      <protection hidden="1"/>
    </xf>
    <xf numFmtId="1" fontId="0" fillId="0" borderId="0" xfId="0" applyNumberFormat="1"/>
    <xf numFmtId="0" fontId="0" fillId="0" borderId="9" xfId="0" applyBorder="1"/>
    <xf numFmtId="0" fontId="1" fillId="0" borderId="32" xfId="0" applyFont="1" applyBorder="1" applyAlignment="1" applyProtection="1">
      <alignment horizontal="center"/>
      <protection hidden="1"/>
    </xf>
    <xf numFmtId="1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1" fillId="0" borderId="0" xfId="0" applyNumberFormat="1" applyFont="1"/>
    <xf numFmtId="0" fontId="11" fillId="0" borderId="56" xfId="0" applyFont="1" applyBorder="1"/>
    <xf numFmtId="0" fontId="8" fillId="0" borderId="28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right"/>
      <protection hidden="1"/>
    </xf>
    <xf numFmtId="0" fontId="8" fillId="0" borderId="22" xfId="0" applyFont="1" applyBorder="1" applyAlignment="1" applyProtection="1">
      <alignment horizontal="right"/>
      <protection hidden="1"/>
    </xf>
    <xf numFmtId="0" fontId="16" fillId="0" borderId="9" xfId="0" applyFont="1" applyBorder="1" applyAlignment="1">
      <alignment horizontal="right"/>
    </xf>
    <xf numFmtId="49" fontId="0" fillId="0" borderId="9" xfId="0" applyNumberFormat="1" applyBorder="1"/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 applyAlignment="1">
      <alignment horizontal="center"/>
    </xf>
    <xf numFmtId="0" fontId="0" fillId="0" borderId="2" xfId="0" applyBorder="1"/>
    <xf numFmtId="0" fontId="0" fillId="0" borderId="26" xfId="0" applyBorder="1"/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0" fontId="2" fillId="0" borderId="29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center"/>
      <protection hidden="1"/>
    </xf>
    <xf numFmtId="0" fontId="0" fillId="0" borderId="0" xfId="0" applyAlignment="1">
      <alignment horizontal="right"/>
    </xf>
    <xf numFmtId="0" fontId="0" fillId="0" borderId="23" xfId="0" applyBorder="1"/>
    <xf numFmtId="0" fontId="0" fillId="0" borderId="25" xfId="0" applyBorder="1"/>
    <xf numFmtId="0" fontId="11" fillId="0" borderId="0" xfId="0" applyFont="1"/>
    <xf numFmtId="0" fontId="11" fillId="0" borderId="0" xfId="0" applyFont="1" applyProtection="1">
      <protection locked="0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5" xfId="0" applyFont="1" applyBorder="1"/>
    <xf numFmtId="0" fontId="11" fillId="0" borderId="2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24" xfId="0" applyFont="1" applyBorder="1"/>
    <xf numFmtId="0" fontId="17" fillId="0" borderId="84" xfId="0" applyFont="1" applyBorder="1" applyAlignment="1">
      <alignment horizontal="left" vertical="top"/>
    </xf>
    <xf numFmtId="0" fontId="18" fillId="0" borderId="0" xfId="0" applyFont="1" applyAlignment="1">
      <alignment horizontal="center"/>
    </xf>
    <xf numFmtId="0" fontId="17" fillId="0" borderId="24" xfId="0" applyFont="1" applyBorder="1"/>
    <xf numFmtId="0" fontId="17" fillId="0" borderId="85" xfId="0" applyFont="1" applyBorder="1" applyAlignment="1">
      <alignment horizontal="left" vertical="top"/>
    </xf>
    <xf numFmtId="0" fontId="17" fillId="0" borderId="85" xfId="0" applyFont="1" applyBorder="1" applyAlignment="1">
      <alignment horizontal="left" vertical="center"/>
    </xf>
    <xf numFmtId="0" fontId="19" fillId="0" borderId="6" xfId="0" applyFont="1" applyBorder="1" applyAlignment="1">
      <alignment horizontal="center"/>
    </xf>
    <xf numFmtId="0" fontId="11" fillId="0" borderId="86" xfId="0" applyFont="1" applyBorder="1" applyAlignment="1">
      <alignment horizontal="center"/>
    </xf>
    <xf numFmtId="0" fontId="20" fillId="0" borderId="27" xfId="0" applyFont="1" applyBorder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center" vertical="top"/>
    </xf>
    <xf numFmtId="0" fontId="11" fillId="0" borderId="24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49" fontId="11" fillId="0" borderId="0" xfId="0" applyNumberFormat="1" applyFont="1" applyAlignment="1">
      <alignment horizontal="right" vertical="top"/>
    </xf>
    <xf numFmtId="0" fontId="11" fillId="0" borderId="27" xfId="0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20" fillId="0" borderId="0" xfId="0" applyFont="1" applyAlignment="1">
      <alignment horizontal="left"/>
    </xf>
    <xf numFmtId="0" fontId="11" fillId="0" borderId="22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29" xfId="0" applyFont="1" applyBorder="1"/>
    <xf numFmtId="0" fontId="11" fillId="0" borderId="29" xfId="0" applyFont="1" applyBorder="1" applyAlignment="1">
      <alignment horizontal="center"/>
    </xf>
    <xf numFmtId="0" fontId="11" fillId="0" borderId="0" xfId="0" applyFont="1" applyAlignment="1">
      <alignment vertical="top"/>
    </xf>
    <xf numFmtId="0" fontId="11" fillId="0" borderId="28" xfId="0" applyFont="1" applyBorder="1" applyAlignment="1">
      <alignment horizontal="right"/>
    </xf>
    <xf numFmtId="0" fontId="11" fillId="0" borderId="27" xfId="0" applyFont="1" applyBorder="1" applyAlignment="1">
      <alignment horizontal="right"/>
    </xf>
    <xf numFmtId="0" fontId="0" fillId="0" borderId="24" xfId="0" applyBorder="1"/>
    <xf numFmtId="0" fontId="11" fillId="0" borderId="22" xfId="0" applyFont="1" applyBorder="1" applyAlignment="1">
      <alignment horizontal="right"/>
    </xf>
    <xf numFmtId="0" fontId="11" fillId="0" borderId="51" xfId="0" applyFont="1" applyBorder="1" applyAlignment="1">
      <alignment horizontal="right"/>
    </xf>
    <xf numFmtId="0" fontId="11" fillId="0" borderId="29" xfId="0" applyFont="1" applyBorder="1" applyAlignment="1">
      <alignment horizontal="right"/>
    </xf>
    <xf numFmtId="0" fontId="11" fillId="0" borderId="25" xfId="0" applyFont="1" applyBorder="1" applyAlignment="1">
      <alignment horizontal="right"/>
    </xf>
    <xf numFmtId="0" fontId="11" fillId="0" borderId="0" xfId="0" applyFont="1" applyAlignment="1" applyProtection="1">
      <alignment vertical="top"/>
      <protection locked="0"/>
    </xf>
    <xf numFmtId="0" fontId="11" fillId="0" borderId="23" xfId="0" applyFont="1" applyBorder="1" applyAlignment="1">
      <alignment horizontal="right"/>
    </xf>
    <xf numFmtId="0" fontId="11" fillId="0" borderId="24" xfId="0" applyFont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4" xfId="0" applyBorder="1" applyAlignment="1">
      <alignment horizontal="right"/>
    </xf>
    <xf numFmtId="0" fontId="22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>
      <alignment horizontal="right"/>
    </xf>
    <xf numFmtId="0" fontId="8" fillId="0" borderId="52" xfId="0" applyFont="1" applyBorder="1" applyAlignment="1" applyProtection="1">
      <alignment horizontal="left"/>
      <protection hidden="1"/>
    </xf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0" xfId="0" applyFont="1" applyBorder="1" applyAlignment="1" applyProtection="1">
      <alignment horizontal="center" vertical="center"/>
      <protection hidden="1"/>
    </xf>
    <xf numFmtId="0" fontId="0" fillId="0" borderId="53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6" xfId="0" applyBorder="1"/>
    <xf numFmtId="1" fontId="1" fillId="0" borderId="81" xfId="0" applyNumberFormat="1" applyFont="1" applyBorder="1" applyAlignment="1" applyProtection="1">
      <alignment horizontal="center" vertical="center"/>
      <protection locked="0"/>
    </xf>
    <xf numFmtId="1" fontId="0" fillId="0" borderId="21" xfId="0" applyNumberFormat="1" applyBorder="1" applyProtection="1">
      <protection locked="0"/>
    </xf>
    <xf numFmtId="0" fontId="2" fillId="0" borderId="68" xfId="0" applyFont="1" applyBorder="1" applyAlignment="1" applyProtection="1">
      <alignment horizontal="center" vertical="center"/>
      <protection hidden="1"/>
    </xf>
    <xf numFmtId="0" fontId="0" fillId="0" borderId="2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5" xfId="0" applyBorder="1"/>
    <xf numFmtId="0" fontId="2" fillId="0" borderId="22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1" fillId="0" borderId="75" xfId="0" applyFont="1" applyBorder="1" applyAlignment="1" applyProtection="1">
      <alignment horizontal="center" vertical="center"/>
      <protection hidden="1"/>
    </xf>
    <xf numFmtId="0" fontId="7" fillId="0" borderId="76" xfId="0" applyFont="1" applyBorder="1"/>
    <xf numFmtId="0" fontId="7" fillId="0" borderId="34" xfId="0" applyFont="1" applyBorder="1"/>
    <xf numFmtId="0" fontId="2" fillId="0" borderId="4" xfId="0" applyFont="1" applyBorder="1" applyAlignment="1" applyProtection="1">
      <alignment horizontal="center" vertical="center"/>
      <protection hidden="1"/>
    </xf>
    <xf numFmtId="0" fontId="0" fillId="0" borderId="23" xfId="0" applyBorder="1"/>
    <xf numFmtId="0" fontId="2" fillId="0" borderId="35" xfId="0" applyFont="1" applyBorder="1" applyAlignment="1" applyProtection="1">
      <alignment horizontal="center" vertical="center"/>
      <protection hidden="1"/>
    </xf>
    <xf numFmtId="0" fontId="0" fillId="0" borderId="2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25" xfId="0" applyBorder="1"/>
    <xf numFmtId="0" fontId="2" fillId="0" borderId="56" xfId="0" applyFont="1" applyBorder="1" applyAlignment="1" applyProtection="1">
      <alignment horizontal="center" vertical="center"/>
      <protection hidden="1"/>
    </xf>
    <xf numFmtId="0" fontId="0" fillId="0" borderId="56" xfId="0" applyBorder="1"/>
    <xf numFmtId="1" fontId="1" fillId="0" borderId="69" xfId="0" applyNumberFormat="1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 applyProtection="1">
      <alignment horizontal="center" vertical="center"/>
      <protection locked="0"/>
    </xf>
    <xf numFmtId="0" fontId="2" fillId="0" borderId="65" xfId="0" applyFont="1" applyBorder="1" applyAlignment="1" applyProtection="1">
      <alignment horizontal="center" vertical="center"/>
      <protection hidden="1"/>
    </xf>
    <xf numFmtId="0" fontId="0" fillId="0" borderId="66" xfId="0" applyBorder="1"/>
    <xf numFmtId="0" fontId="1" fillId="0" borderId="77" xfId="0" applyFont="1" applyBorder="1" applyAlignment="1" applyProtection="1">
      <alignment horizontal="center" vertical="center"/>
      <protection hidden="1"/>
    </xf>
    <xf numFmtId="0" fontId="0" fillId="0" borderId="76" xfId="0" applyBorder="1"/>
    <xf numFmtId="0" fontId="0" fillId="0" borderId="34" xfId="0" applyBorder="1"/>
    <xf numFmtId="0" fontId="1" fillId="0" borderId="31" xfId="0" applyFont="1" applyBorder="1" applyAlignment="1" applyProtection="1">
      <alignment horizontal="center" vertical="center"/>
      <protection locked="0"/>
    </xf>
    <xf numFmtId="0" fontId="0" fillId="0" borderId="54" xfId="0" applyBorder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67" xfId="0" applyFont="1" applyBorder="1" applyAlignment="1" applyProtection="1">
      <alignment horizontal="center"/>
      <protection hidden="1"/>
    </xf>
    <xf numFmtId="0" fontId="0" fillId="0" borderId="4" xfId="0" applyBorder="1"/>
    <xf numFmtId="0" fontId="0" fillId="0" borderId="78" xfId="0" applyBorder="1"/>
    <xf numFmtId="0" fontId="2" fillId="0" borderId="42" xfId="0" applyFont="1" applyBorder="1" applyAlignment="1" applyProtection="1">
      <alignment horizontal="center" vertical="center"/>
      <protection hidden="1"/>
    </xf>
    <xf numFmtId="0" fontId="1" fillId="0" borderId="72" xfId="0" applyFont="1" applyBorder="1" applyAlignment="1" applyProtection="1">
      <alignment horizontal="center" vertical="center"/>
      <protection hidden="1"/>
    </xf>
    <xf numFmtId="0" fontId="0" fillId="0" borderId="19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43" xfId="0" applyFont="1" applyBorder="1" applyAlignment="1" applyProtection="1">
      <alignment horizontal="center" vertical="center"/>
      <protection hidden="1"/>
    </xf>
    <xf numFmtId="0" fontId="0" fillId="0" borderId="44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73" xfId="0" applyFont="1" applyBorder="1" applyAlignment="1" applyProtection="1">
      <alignment horizontal="center" vertical="center"/>
      <protection hidden="1"/>
    </xf>
    <xf numFmtId="0" fontId="0" fillId="0" borderId="73" xfId="0" applyBorder="1"/>
    <xf numFmtId="0" fontId="0" fillId="0" borderId="74" xfId="0" applyBorder="1"/>
    <xf numFmtId="0" fontId="1" fillId="0" borderId="54" xfId="0" applyFont="1" applyBorder="1" applyAlignment="1" applyProtection="1">
      <alignment horizontal="center" vertical="center"/>
      <protection locked="0"/>
    </xf>
    <xf numFmtId="1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42" xfId="0" applyBorder="1"/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horizontal="center" vertical="center"/>
      <protection hidden="1"/>
    </xf>
    <xf numFmtId="0" fontId="2" fillId="0" borderId="79" xfId="0" applyFont="1" applyBorder="1" applyAlignment="1" applyProtection="1">
      <alignment horizontal="center" vertical="center"/>
      <protection hidden="1"/>
    </xf>
    <xf numFmtId="0" fontId="0" fillId="0" borderId="80" xfId="0" applyBorder="1"/>
    <xf numFmtId="0" fontId="2" fillId="0" borderId="82" xfId="0" applyFont="1" applyBorder="1" applyAlignment="1">
      <alignment horizontal="center" vertical="center"/>
    </xf>
    <xf numFmtId="0" fontId="2" fillId="4" borderId="71" xfId="0" applyFont="1" applyFill="1" applyBorder="1" applyAlignment="1" applyProtection="1">
      <alignment horizontal="center" vertical="center"/>
      <protection locked="0"/>
    </xf>
    <xf numFmtId="0" fontId="2" fillId="4" borderId="57" xfId="0" applyFont="1" applyFill="1" applyBorder="1" applyAlignment="1" applyProtection="1">
      <alignment horizontal="center" vertical="center"/>
      <protection locked="0"/>
    </xf>
    <xf numFmtId="0" fontId="2" fillId="4" borderId="58" xfId="0" applyFont="1" applyFill="1" applyBorder="1" applyAlignment="1" applyProtection="1">
      <alignment horizontal="center" vertical="center"/>
      <protection locked="0"/>
    </xf>
    <xf numFmtId="0" fontId="2" fillId="0" borderId="83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0" fillId="0" borderId="0" xfId="0" applyNumberFormat="1"/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4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trlProps/ctrlProp1.xml><?xml version="1.0" encoding="utf-8"?>
<formControlPr xmlns="http://schemas.microsoft.com/office/spreadsheetml/2009/9/main" objectType="CheckBox" checked="Checked" fmlaLink="$U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0</xdr:row>
          <xdr:rowOff>142875</xdr:rowOff>
        </xdr:from>
        <xdr:to>
          <xdr:col>20</xdr:col>
          <xdr:colOff>428625</xdr:colOff>
          <xdr:row>2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áš Harna" refreshedDate="45271.222693634256" createdVersion="5" refreshedVersion="7" minRefreshableVersion="3" recordCount="189" xr:uid="{00000000-000A-0000-FFFF-FFFF08000000}">
  <cacheSource type="worksheet">
    <worksheetSource ref="A1:G1048576" sheet="seznam"/>
  </cacheSource>
  <cacheFields count="7">
    <cacheField name="St. Č" numFmtId="0">
      <sharedItems containsString="0" containsBlank="1" containsNumber="1" containsInteger="1" minValue="1" maxValue="124"/>
    </cacheField>
    <cacheField name="příjmení" numFmtId="49">
      <sharedItems containsBlank="1"/>
    </cacheField>
    <cacheField name="oddíl" numFmtId="49">
      <sharedItems containsBlank="1" count="64">
        <s v="Blansko"/>
        <s v="V. Opatovice"/>
        <s v="Letovice"/>
        <s v="Kunštát"/>
        <s v="Boskovice"/>
        <s v="Bořitov"/>
        <s v="Zbraslavec"/>
        <s v="Vysočany"/>
        <s v="Štěchov"/>
        <s v="Šošůvka"/>
        <s v="Olešnice"/>
        <s v="Vanovice"/>
        <m/>
        <s v="STP Mikulov" u="1"/>
        <s v="TTC MS Brno" u="1"/>
        <s v="Orel Šitbořice" u="1"/>
        <s v="Spartak Velká Bíteš" u="1"/>
        <s v="MSK Břeclav" u="1"/>
        <s v="Sokol Josefov" u="1"/>
        <s v="TJ Jevišovka" u="1"/>
        <s v="Velké Opatovice" u="1"/>
        <s v="Moravská Slávie" u="1"/>
        <s v="Sokol Morkůvky" u="1"/>
        <s v="TJ Lažánky" u="1"/>
        <s v="Křetín" u="1"/>
        <s v="Petrovice" u="1"/>
        <s v="KST Sokol Znojmo" u="1"/>
        <s v="KST Vyškov" u="1"/>
        <s v="Rájec" u="1"/>
        <s v="Jevíčko" u="1"/>
        <s v="TJ Brno-Bystrc" u="1"/>
        <s v="Kunštátx" u="1"/>
        <s v="TJ Jevišovka-Drnholec" u="1"/>
        <s v="SKST Hodonín" u="1"/>
        <s v="Sokol Vlkoš" u="1"/>
        <s v="Sokol Brno I" u="1"/>
        <s v="Rudice" u="1"/>
        <s v="TJ Ostrava KST" u="1"/>
        <s v="MK Řeznovice" u="1"/>
        <s v="Salesko Líšeň" u="1"/>
        <s v="KST Blansko" u="1"/>
        <s v="xKunštát" u="1"/>
        <s v="Sokol Bzenec" u="1"/>
        <s v="SK Prace" u="1"/>
        <s v="Sokol Bučovice" u="1"/>
        <s v="Sokol Brno I." u="1"/>
        <s v="TJ Jiskra Hrušovany" u="1"/>
        <s v="Kunštátxx" u="1"/>
        <s v="TJ Holásky" u="1"/>
        <s v="Spartak Adamov" u="1"/>
        <s v="TTC Sokol Znojmo" u="1"/>
        <s v="TJ Sokol Klobouky" u="1"/>
        <s v="Slovan Hodonín" u="1"/>
        <s v="Adamov" u="1"/>
        <s v="Sokol Klobouky" u="1"/>
        <s v="Sokol Líšeň" u="1"/>
        <s v="SKST Nový Lískovec" u="1"/>
        <s v="Sokol Čejč" u="1"/>
        <s v="SKST Dubňany" u="1"/>
        <s v="Jedovnice" u="1"/>
        <s v="Baník Mikulčice" u="1"/>
        <s v="Sokol Vracov" u="1"/>
        <s v="TJ Jiskra Strážnice" u="1"/>
        <s v="TTC Koral Tišnov" u="1"/>
      </sharedItems>
    </cacheField>
    <cacheField name="ročník" numFmtId="0">
      <sharedItems containsString="0" containsBlank="1" containsNumber="1" containsInteger="1" minValue="2005" maxValue="2016"/>
    </cacheField>
    <cacheField name="kategorie" numFmtId="0">
      <sharedItems containsBlank="1" count="13">
        <s v="U15"/>
        <s v="U17,U19"/>
        <s v="U13"/>
        <s v="U11"/>
        <s v=""/>
        <m/>
        <s v="s" u="1"/>
        <s v="mž" u="1"/>
        <s v="nž" u="1"/>
        <s v="m" u="1"/>
        <s v="sž" u="1"/>
        <s v="d" u="1"/>
        <s v="n" u="1"/>
      </sharedItems>
    </cacheField>
    <cacheField name="Přítomen" numFmtId="0">
      <sharedItems containsBlank="1" count="2">
        <m/>
        <s v="x"/>
      </sharedItems>
    </cacheField>
    <cacheField name="žebříček" numFmtId="0">
      <sharedItems containsString="0" containsBlank="1" containsNumber="1" containsInteger="1" minValue="1" maxValue="1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9">
  <r>
    <n v="1"/>
    <s v="Zukal Filip"/>
    <x v="0"/>
    <n v="2009"/>
    <x v="0"/>
    <x v="0"/>
    <n v="1"/>
  </r>
  <r>
    <n v="2"/>
    <s v="Novohradská Karolína"/>
    <x v="0"/>
    <n v="2005"/>
    <x v="1"/>
    <x v="0"/>
    <n v="2"/>
  </r>
  <r>
    <n v="3"/>
    <s v="Krištof Martin"/>
    <x v="0"/>
    <n v="2010"/>
    <x v="0"/>
    <x v="1"/>
    <n v="3"/>
  </r>
  <r>
    <n v="4"/>
    <s v="Lysoněk Filip"/>
    <x v="1"/>
    <n v="2005"/>
    <x v="1"/>
    <x v="0"/>
    <n v="4"/>
  </r>
  <r>
    <n v="5"/>
    <s v="Chalupa David"/>
    <x v="0"/>
    <n v="2006"/>
    <x v="1"/>
    <x v="0"/>
    <n v="7"/>
  </r>
  <r>
    <n v="6"/>
    <s v="Svobodová Anna"/>
    <x v="0"/>
    <n v="2005"/>
    <x v="1"/>
    <x v="0"/>
    <n v="5"/>
  </r>
  <r>
    <n v="7"/>
    <s v="Pelíšek Jan"/>
    <x v="2"/>
    <n v="2008"/>
    <x v="1"/>
    <x v="0"/>
    <n v="9"/>
  </r>
  <r>
    <n v="8"/>
    <s v="Luňáček Matěj"/>
    <x v="1"/>
    <n v="2006"/>
    <x v="1"/>
    <x v="0"/>
    <n v="6"/>
  </r>
  <r>
    <n v="9"/>
    <s v="Barták Lukáš"/>
    <x v="3"/>
    <n v="2011"/>
    <x v="2"/>
    <x v="1"/>
    <n v="8"/>
  </r>
  <r>
    <n v="10"/>
    <s v="Janků Pavel"/>
    <x v="0"/>
    <n v="2007"/>
    <x v="1"/>
    <x v="0"/>
    <n v="10"/>
  </r>
  <r>
    <n v="11"/>
    <s v="Habáňová Michaela"/>
    <x v="0"/>
    <n v="2005"/>
    <x v="1"/>
    <x v="0"/>
    <n v="11"/>
  </r>
  <r>
    <n v="12"/>
    <s v="Krchňáková Viktorie"/>
    <x v="0"/>
    <n v="2009"/>
    <x v="0"/>
    <x v="1"/>
    <n v="12"/>
  </r>
  <r>
    <n v="13"/>
    <s v="Pilitowská Lea"/>
    <x v="0"/>
    <n v="2005"/>
    <x v="1"/>
    <x v="0"/>
    <n v="13"/>
  </r>
  <r>
    <n v="14"/>
    <s v="Vaněk Jan"/>
    <x v="1"/>
    <n v="2007"/>
    <x v="1"/>
    <x v="0"/>
    <n v="14"/>
  </r>
  <r>
    <n v="15"/>
    <s v="Fousková Jarmila"/>
    <x v="0"/>
    <n v="2009"/>
    <x v="0"/>
    <x v="1"/>
    <n v="15"/>
  </r>
  <r>
    <n v="16"/>
    <s v="Ševčík Ondřej"/>
    <x v="1"/>
    <n v="2007"/>
    <x v="1"/>
    <x v="0"/>
    <n v="16"/>
  </r>
  <r>
    <n v="17"/>
    <s v="Zouharová Zuzana"/>
    <x v="0"/>
    <n v="2010"/>
    <x v="0"/>
    <x v="1"/>
    <n v="17"/>
  </r>
  <r>
    <n v="18"/>
    <s v="Zuck Adam"/>
    <x v="0"/>
    <n v="2008"/>
    <x v="1"/>
    <x v="0"/>
    <n v="18"/>
  </r>
  <r>
    <n v="19"/>
    <s v="Hampl Petr"/>
    <x v="0"/>
    <n v="2008"/>
    <x v="1"/>
    <x v="0"/>
    <n v="19"/>
  </r>
  <r>
    <n v="20"/>
    <s v="Klusáček Ben"/>
    <x v="4"/>
    <n v="2008"/>
    <x v="1"/>
    <x v="0"/>
    <n v="20"/>
  </r>
  <r>
    <n v="21"/>
    <s v="Kotranyi Dan"/>
    <x v="4"/>
    <n v="2008"/>
    <x v="1"/>
    <x v="0"/>
    <n v="21"/>
  </r>
  <r>
    <n v="22"/>
    <s v="Kovář Jan"/>
    <x v="5"/>
    <n v="2008"/>
    <x v="1"/>
    <x v="0"/>
    <n v="22"/>
  </r>
  <r>
    <n v="23"/>
    <s v="Řehoř Robin"/>
    <x v="1"/>
    <n v="2010"/>
    <x v="0"/>
    <x v="0"/>
    <n v="23"/>
  </r>
  <r>
    <n v="24"/>
    <s v="Kuchar Štěpán"/>
    <x v="0"/>
    <n v="2009"/>
    <x v="0"/>
    <x v="1"/>
    <n v="24"/>
  </r>
  <r>
    <n v="25"/>
    <s v="Kopanický Aleš"/>
    <x v="0"/>
    <n v="2009"/>
    <x v="0"/>
    <x v="1"/>
    <n v="25"/>
  </r>
  <r>
    <n v="26"/>
    <s v="Voráč Pavel"/>
    <x v="0"/>
    <n v="2015"/>
    <x v="3"/>
    <x v="1"/>
    <n v="26"/>
  </r>
  <r>
    <n v="27"/>
    <s v="Švarc Robert"/>
    <x v="0"/>
    <n v="2009"/>
    <x v="0"/>
    <x v="0"/>
    <n v="27"/>
  </r>
  <r>
    <n v="28"/>
    <s v="Křepela David"/>
    <x v="6"/>
    <n v="2012"/>
    <x v="2"/>
    <x v="1"/>
    <n v="28"/>
  </r>
  <r>
    <n v="29"/>
    <s v="Chloupek Tomáš"/>
    <x v="3"/>
    <n v="2011"/>
    <x v="2"/>
    <x v="1"/>
    <n v="29"/>
  </r>
  <r>
    <n v="30"/>
    <s v="Schön Zdeněk"/>
    <x v="0"/>
    <n v="2007"/>
    <x v="1"/>
    <x v="0"/>
    <n v="30"/>
  </r>
  <r>
    <n v="31"/>
    <s v="Bradáč Lukáš"/>
    <x v="7"/>
    <n v="2010"/>
    <x v="0"/>
    <x v="1"/>
    <n v="31"/>
  </r>
  <r>
    <n v="32"/>
    <s v="Polák Matyáš"/>
    <x v="4"/>
    <n v="2011"/>
    <x v="2"/>
    <x v="0"/>
    <n v="32"/>
  </r>
  <r>
    <n v="33"/>
    <s v="Ježek Oskar"/>
    <x v="4"/>
    <n v="2011"/>
    <x v="2"/>
    <x v="1"/>
    <n v="33"/>
  </r>
  <r>
    <n v="34"/>
    <s v="Hoppe Martin"/>
    <x v="0"/>
    <n v="2009"/>
    <x v="0"/>
    <x v="0"/>
    <n v="34"/>
  </r>
  <r>
    <n v="35"/>
    <s v="Polický Jan "/>
    <x v="0"/>
    <n v="2012"/>
    <x v="2"/>
    <x v="0"/>
    <n v="35"/>
  </r>
  <r>
    <n v="36"/>
    <s v="Bárta Martin"/>
    <x v="0"/>
    <n v="2011"/>
    <x v="2"/>
    <x v="1"/>
    <n v="36"/>
  </r>
  <r>
    <n v="37"/>
    <s v="Chloupek Jan"/>
    <x v="3"/>
    <n v="2009"/>
    <x v="0"/>
    <x v="0"/>
    <n v="37"/>
  </r>
  <r>
    <n v="38"/>
    <s v="Smékal Jakub"/>
    <x v="1"/>
    <n v="2009"/>
    <x v="0"/>
    <x v="0"/>
    <n v="38"/>
  </r>
  <r>
    <n v="39"/>
    <s v="Borek Jan"/>
    <x v="4"/>
    <n v="2009"/>
    <x v="0"/>
    <x v="0"/>
    <n v="39"/>
  </r>
  <r>
    <n v="40"/>
    <s v="Kuchař Viktor"/>
    <x v="0"/>
    <n v="2009"/>
    <x v="0"/>
    <x v="0"/>
    <n v="40"/>
  </r>
  <r>
    <n v="41"/>
    <s v="Prchal Jindřich"/>
    <x v="3"/>
    <n v="2012"/>
    <x v="2"/>
    <x v="1"/>
    <n v="41"/>
  </r>
  <r>
    <n v="42"/>
    <s v="Přikrylová Adéla"/>
    <x v="0"/>
    <n v="2010"/>
    <x v="0"/>
    <x v="0"/>
    <n v="42"/>
  </r>
  <r>
    <n v="43"/>
    <s v="Kyzlinková Michaela"/>
    <x v="0"/>
    <n v="2009"/>
    <x v="0"/>
    <x v="0"/>
    <n v="43"/>
  </r>
  <r>
    <n v="44"/>
    <s v="Křelina Matěj"/>
    <x v="8"/>
    <n v="2006"/>
    <x v="1"/>
    <x v="0"/>
    <n v="44"/>
  </r>
  <r>
    <n v="45"/>
    <s v="Kuběna Matěj"/>
    <x v="7"/>
    <n v="2011"/>
    <x v="2"/>
    <x v="0"/>
    <n v="45"/>
  </r>
  <r>
    <n v="46"/>
    <s v="Muller Matyáš"/>
    <x v="2"/>
    <n v="2011"/>
    <x v="2"/>
    <x v="0"/>
    <n v="46"/>
  </r>
  <r>
    <n v="47"/>
    <s v="Gavula Marek"/>
    <x v="3"/>
    <n v="2010"/>
    <x v="0"/>
    <x v="1"/>
    <n v="47"/>
  </r>
  <r>
    <n v="48"/>
    <s v="Přikryl Jan"/>
    <x v="0"/>
    <n v="2013"/>
    <x v="3"/>
    <x v="1"/>
    <n v="48"/>
  </r>
  <r>
    <n v="49"/>
    <s v="Kovář Jakub"/>
    <x v="5"/>
    <n v="2011"/>
    <x v="2"/>
    <x v="0"/>
    <n v="49"/>
  </r>
  <r>
    <n v="50"/>
    <s v="Kuběna Adam"/>
    <x v="7"/>
    <n v="2011"/>
    <x v="2"/>
    <x v="0"/>
    <n v="50"/>
  </r>
  <r>
    <n v="51"/>
    <s v="Babka Matouš"/>
    <x v="0"/>
    <n v="2011"/>
    <x v="2"/>
    <x v="1"/>
    <n v="51"/>
  </r>
  <r>
    <n v="52"/>
    <s v="Křepelová Kamila"/>
    <x v="6"/>
    <n v="2014"/>
    <x v="3"/>
    <x v="1"/>
    <n v="52"/>
  </r>
  <r>
    <n v="53"/>
    <s v="Matoušek Michal"/>
    <x v="7"/>
    <n v="2009"/>
    <x v="0"/>
    <x v="0"/>
    <n v="53"/>
  </r>
  <r>
    <n v="54"/>
    <s v="Štaud Brian"/>
    <x v="3"/>
    <n v="2011"/>
    <x v="2"/>
    <x v="1"/>
    <n v="54"/>
  </r>
  <r>
    <n v="55"/>
    <s v="Zouhar Jakub"/>
    <x v="9"/>
    <n v="2008"/>
    <x v="1"/>
    <x v="0"/>
    <n v="55"/>
  </r>
  <r>
    <n v="56"/>
    <s v="Hrabal František"/>
    <x v="2"/>
    <n v="2008"/>
    <x v="1"/>
    <x v="0"/>
    <n v="56"/>
  </r>
  <r>
    <n v="57"/>
    <s v="Musil Jan"/>
    <x v="0"/>
    <n v="2012"/>
    <x v="2"/>
    <x v="1"/>
    <n v="57"/>
  </r>
  <r>
    <n v="58"/>
    <s v="Dlapa Tomáš"/>
    <x v="3"/>
    <n v="2009"/>
    <x v="0"/>
    <x v="0"/>
    <n v="58"/>
  </r>
  <r>
    <n v="59"/>
    <s v="Pospíšil Jonáš"/>
    <x v="2"/>
    <n v="2010"/>
    <x v="0"/>
    <x v="0"/>
    <n v="59"/>
  </r>
  <r>
    <n v="60"/>
    <s v="Bojdová Simona"/>
    <x v="0"/>
    <n v="2011"/>
    <x v="2"/>
    <x v="0"/>
    <n v="60"/>
  </r>
  <r>
    <n v="61"/>
    <s v="Faltejsek Ondřej"/>
    <x v="3"/>
    <n v="2011"/>
    <x v="2"/>
    <x v="0"/>
    <n v="61"/>
  </r>
  <r>
    <n v="62"/>
    <s v="Polák Matěj"/>
    <x v="3"/>
    <n v="2013"/>
    <x v="3"/>
    <x v="1"/>
    <n v="62"/>
  </r>
  <r>
    <n v="63"/>
    <s v="Záviška Jakub"/>
    <x v="0"/>
    <n v="2013"/>
    <x v="3"/>
    <x v="1"/>
    <n v="63"/>
  </r>
  <r>
    <n v="64"/>
    <s v="Doležel Ondřej"/>
    <x v="0"/>
    <n v="2011"/>
    <x v="2"/>
    <x v="0"/>
    <n v="64"/>
  </r>
  <r>
    <n v="65"/>
    <s v="Lizna Dominik"/>
    <x v="7"/>
    <n v="2010"/>
    <x v="0"/>
    <x v="0"/>
    <n v="65"/>
  </r>
  <r>
    <n v="66"/>
    <s v="Musil David"/>
    <x v="0"/>
    <n v="2012"/>
    <x v="2"/>
    <x v="1"/>
    <n v="66"/>
  </r>
  <r>
    <n v="67"/>
    <s v="Celý Šimon"/>
    <x v="0"/>
    <n v="2009"/>
    <x v="0"/>
    <x v="0"/>
    <n v="67"/>
  </r>
  <r>
    <n v="68"/>
    <s v="Smékal Adam"/>
    <x v="1"/>
    <n v="2011"/>
    <x v="2"/>
    <x v="0"/>
    <n v="68"/>
  </r>
  <r>
    <n v="69"/>
    <s v="Peška Lukáš"/>
    <x v="3"/>
    <n v="2012"/>
    <x v="2"/>
    <x v="1"/>
    <n v="69"/>
  </r>
  <r>
    <n v="70"/>
    <s v="Žid Marek"/>
    <x v="5"/>
    <n v="2012"/>
    <x v="2"/>
    <x v="0"/>
    <n v="70"/>
  </r>
  <r>
    <n v="71"/>
    <s v="Alexa David"/>
    <x v="1"/>
    <n v="2013"/>
    <x v="3"/>
    <x v="0"/>
    <n v="71"/>
  </r>
  <r>
    <n v="72"/>
    <s v="Křepelová Klára"/>
    <x v="6"/>
    <n v="2012"/>
    <x v="2"/>
    <x v="0"/>
    <n v="72"/>
  </r>
  <r>
    <n v="73"/>
    <s v="Kaderka Jindřich"/>
    <x v="1"/>
    <n v="2013"/>
    <x v="3"/>
    <x v="0"/>
    <n v="73"/>
  </r>
  <r>
    <n v="74"/>
    <s v="Vladík Štěpán"/>
    <x v="0"/>
    <n v="2012"/>
    <x v="2"/>
    <x v="0"/>
    <n v="74"/>
  </r>
  <r>
    <n v="75"/>
    <s v="Hernandez Cristian"/>
    <x v="5"/>
    <n v="2012"/>
    <x v="2"/>
    <x v="0"/>
    <n v="75"/>
  </r>
  <r>
    <n v="76"/>
    <s v="Záviška Jan"/>
    <x v="0"/>
    <n v="2015"/>
    <x v="3"/>
    <x v="1"/>
    <n v="76"/>
  </r>
  <r>
    <n v="77"/>
    <s v="Jonášová Kristýna"/>
    <x v="6"/>
    <n v="2014"/>
    <x v="3"/>
    <x v="1"/>
    <n v="77"/>
  </r>
  <r>
    <n v="78"/>
    <s v="Krupková Amálie"/>
    <x v="0"/>
    <n v="2013"/>
    <x v="3"/>
    <x v="1"/>
    <n v="78"/>
  </r>
  <r>
    <n v="79"/>
    <s v="Pilitowská Ela"/>
    <x v="0"/>
    <n v="2014"/>
    <x v="3"/>
    <x v="1"/>
    <n v="79"/>
  </r>
  <r>
    <n v="80"/>
    <s v="Ryšávka Matěj"/>
    <x v="4"/>
    <n v="2015"/>
    <x v="3"/>
    <x v="0"/>
    <n v="80"/>
  </r>
  <r>
    <n v="81"/>
    <s v="Hernandez Damián"/>
    <x v="5"/>
    <n v="2015"/>
    <x v="3"/>
    <x v="0"/>
    <n v="81"/>
  </r>
  <r>
    <n v="82"/>
    <s v="Voráčová Kateřina"/>
    <x v="0"/>
    <n v="2013"/>
    <x v="3"/>
    <x v="1"/>
    <n v="82"/>
  </r>
  <r>
    <n v="83"/>
    <s v="Podsedníková Nela"/>
    <x v="3"/>
    <n v="2014"/>
    <x v="3"/>
    <x v="1"/>
    <n v="83"/>
  </r>
  <r>
    <n v="84"/>
    <s v="Chloupková Lucie"/>
    <x v="3"/>
    <n v="2014"/>
    <x v="3"/>
    <x v="1"/>
    <n v="84"/>
  </r>
  <r>
    <n v="85"/>
    <s v="Krupková Klaudie"/>
    <x v="0"/>
    <n v="2016"/>
    <x v="3"/>
    <x v="0"/>
    <n v="85"/>
  </r>
  <r>
    <n v="86"/>
    <s v="Jonášová Karolína"/>
    <x v="6"/>
    <n v="2011"/>
    <x v="2"/>
    <x v="1"/>
    <n v="86"/>
  </r>
  <r>
    <n v="87"/>
    <s v="Zábojová Terezie"/>
    <x v="0"/>
    <n v="2011"/>
    <x v="2"/>
    <x v="0"/>
    <n v="87"/>
  </r>
  <r>
    <n v="88"/>
    <s v="Zouharová Beáta"/>
    <x v="0"/>
    <n v="2014"/>
    <x v="3"/>
    <x v="1"/>
    <n v="88"/>
  </r>
  <r>
    <n v="89"/>
    <s v="Novotný Radek"/>
    <x v="3"/>
    <n v="2011"/>
    <x v="2"/>
    <x v="0"/>
    <n v="89"/>
  </r>
  <r>
    <n v="90"/>
    <s v="Přikryl Vojtěch"/>
    <x v="0"/>
    <n v="2006"/>
    <x v="1"/>
    <x v="0"/>
    <n v="90"/>
  </r>
  <r>
    <n v="91"/>
    <s v="Hauzar Šimon"/>
    <x v="3"/>
    <n v="2006"/>
    <x v="1"/>
    <x v="0"/>
    <n v="91"/>
  </r>
  <r>
    <n v="92"/>
    <s v="Němeček Václav"/>
    <x v="2"/>
    <n v="2006"/>
    <x v="1"/>
    <x v="0"/>
    <n v="92"/>
  </r>
  <r>
    <n v="93"/>
    <s v="Mareček Ladislav"/>
    <x v="3"/>
    <n v="2006"/>
    <x v="1"/>
    <x v="0"/>
    <n v="93"/>
  </r>
  <r>
    <n v="94"/>
    <s v="Přikryl Tomáš"/>
    <x v="1"/>
    <n v="2007"/>
    <x v="1"/>
    <x v="0"/>
    <n v="94"/>
  </r>
  <r>
    <n v="95"/>
    <s v="Prchal Vojtěch"/>
    <x v="3"/>
    <n v="2007"/>
    <x v="1"/>
    <x v="0"/>
    <n v="95"/>
  </r>
  <r>
    <n v="96"/>
    <s v="Wutka Michal"/>
    <x v="0"/>
    <n v="2007"/>
    <x v="1"/>
    <x v="0"/>
    <n v="96"/>
  </r>
  <r>
    <n v="97"/>
    <s v="Koudelka Vít"/>
    <x v="4"/>
    <n v="2008"/>
    <x v="1"/>
    <x v="0"/>
    <n v="97"/>
  </r>
  <r>
    <n v="98"/>
    <s v="Sedláček Jakub"/>
    <x v="2"/>
    <n v="2008"/>
    <x v="1"/>
    <x v="0"/>
    <n v="98"/>
  </r>
  <r>
    <n v="99"/>
    <s v="Odstrčil Filip"/>
    <x v="0"/>
    <n v="2008"/>
    <x v="1"/>
    <x v="0"/>
    <n v="99"/>
  </r>
  <r>
    <n v="100"/>
    <s v="Polák Roman"/>
    <x v="2"/>
    <n v="2008"/>
    <x v="1"/>
    <x v="0"/>
    <n v="100"/>
  </r>
  <r>
    <n v="101"/>
    <s v="Šmerda Tomáš"/>
    <x v="2"/>
    <n v="2008"/>
    <x v="1"/>
    <x v="0"/>
    <n v="101"/>
  </r>
  <r>
    <n v="102"/>
    <s v="Vrtěl Maxim"/>
    <x v="0"/>
    <n v="2008"/>
    <x v="1"/>
    <x v="0"/>
    <n v="102"/>
  </r>
  <r>
    <n v="103"/>
    <s v="Pelíšek Lukáš"/>
    <x v="6"/>
    <n v="2008"/>
    <x v="1"/>
    <x v="0"/>
    <n v="103"/>
  </r>
  <r>
    <n v="104"/>
    <s v="Labuť Dominik"/>
    <x v="0"/>
    <n v="2009"/>
    <x v="0"/>
    <x v="0"/>
    <n v="104"/>
  </r>
  <r>
    <n v="105"/>
    <s v="Oujeský Damián"/>
    <x v="4"/>
    <n v="2009"/>
    <x v="0"/>
    <x v="0"/>
    <n v="105"/>
  </r>
  <r>
    <n v="106"/>
    <s v="Přikryl Lukáš"/>
    <x v="0"/>
    <n v="2010"/>
    <x v="0"/>
    <x v="0"/>
    <n v="106"/>
  </r>
  <r>
    <n v="107"/>
    <s v="Musil Samuel"/>
    <x v="0"/>
    <n v="2010"/>
    <x v="0"/>
    <x v="0"/>
    <n v="107"/>
  </r>
  <r>
    <n v="108"/>
    <s v="Sedláček Martin"/>
    <x v="2"/>
    <n v="2010"/>
    <x v="0"/>
    <x v="0"/>
    <n v="108"/>
  </r>
  <r>
    <n v="109"/>
    <s v="Buryšek Radovan"/>
    <x v="3"/>
    <n v="2010"/>
    <x v="0"/>
    <x v="0"/>
    <n v="109"/>
  </r>
  <r>
    <n v="110"/>
    <s v="Schön Daniel"/>
    <x v="0"/>
    <n v="2010"/>
    <x v="0"/>
    <x v="0"/>
    <n v="110"/>
  </r>
  <r>
    <n v="111"/>
    <s v="Krésa Jakub"/>
    <x v="3"/>
    <n v="2010"/>
    <x v="0"/>
    <x v="0"/>
    <n v="111"/>
  </r>
  <r>
    <n v="112"/>
    <s v="Letfus Matyáš"/>
    <x v="4"/>
    <n v="2010"/>
    <x v="0"/>
    <x v="0"/>
    <n v="112"/>
  </r>
  <r>
    <n v="113"/>
    <s v="Stara David"/>
    <x v="4"/>
    <n v="2010"/>
    <x v="0"/>
    <x v="0"/>
    <n v="113"/>
  </r>
  <r>
    <n v="114"/>
    <s v="Kraml Tobias"/>
    <x v="4"/>
    <n v="2011"/>
    <x v="2"/>
    <x v="0"/>
    <n v="114"/>
  </r>
  <r>
    <n v="115"/>
    <s v="Černý Ondřej"/>
    <x v="0"/>
    <n v="2013"/>
    <x v="3"/>
    <x v="1"/>
    <n v="115"/>
  </r>
  <r>
    <n v="116"/>
    <s v="Slavotínek Petr"/>
    <x v="0"/>
    <n v="2012"/>
    <x v="2"/>
    <x v="0"/>
    <n v="116"/>
  </r>
  <r>
    <n v="117"/>
    <s v="Jiruše Tomáš"/>
    <x v="0"/>
    <n v="2012"/>
    <x v="2"/>
    <x v="0"/>
    <n v="117"/>
  </r>
  <r>
    <n v="118"/>
    <s v="Kolomazníček Jakub"/>
    <x v="7"/>
    <n v="2012"/>
    <x v="2"/>
    <x v="0"/>
    <n v="118"/>
  </r>
  <r>
    <n v="119"/>
    <s v="Drašarová Malvína"/>
    <x v="0"/>
    <n v="2013"/>
    <x v="3"/>
    <x v="0"/>
    <n v="119"/>
  </r>
  <r>
    <n v="120"/>
    <s v="Homola Oskar"/>
    <x v="3"/>
    <n v="2013"/>
    <x v="3"/>
    <x v="0"/>
    <n v="120"/>
  </r>
  <r>
    <n v="121"/>
    <s v="Kramář Matěj"/>
    <x v="0"/>
    <n v="2015"/>
    <x v="3"/>
    <x v="1"/>
    <n v="121"/>
  </r>
  <r>
    <n v="122"/>
    <s v="Krejčí Vojtěch"/>
    <x v="10"/>
    <n v="2009"/>
    <x v="0"/>
    <x v="1"/>
    <n v="122"/>
  </r>
  <r>
    <n v="123"/>
    <s v="Krejčí Štěpán"/>
    <x v="10"/>
    <n v="2009"/>
    <x v="0"/>
    <x v="1"/>
    <n v="123"/>
  </r>
  <r>
    <n v="124"/>
    <s v="Řehák Šimon"/>
    <x v="11"/>
    <n v="2010"/>
    <x v="0"/>
    <x v="1"/>
    <n v="124"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4"/>
    <x v="0"/>
    <m/>
  </r>
  <r>
    <m/>
    <m/>
    <x v="12"/>
    <m/>
    <x v="5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Kontingenční tabulka 11" cacheId="5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 rowHeaderCaption="Oddíl">
  <location ref="F6:G10" firstHeaderRow="1" firstDataRow="1" firstDataCol="1" rowPageCount="1" colPageCount="1"/>
  <pivotFields count="7">
    <pivotField dataField="1" showAll="0" defaultSubtotal="0"/>
    <pivotField showAll="0"/>
    <pivotField showAll="0"/>
    <pivotField showAll="0"/>
    <pivotField axis="axisRow" showAll="0">
      <items count="14">
        <item x="4"/>
        <item m="1" x="11"/>
        <item m="1" x="9"/>
        <item m="1" x="12"/>
        <item m="1" x="6"/>
        <item x="5"/>
        <item m="1" x="10"/>
        <item m="1" x="7"/>
        <item m="1" x="8"/>
        <item x="1"/>
        <item x="2"/>
        <item x="0"/>
        <item x="3"/>
        <item t="default"/>
      </items>
    </pivotField>
    <pivotField axis="axisPage" showAll="0">
      <items count="3">
        <item x="1"/>
        <item x="0"/>
        <item t="default"/>
      </items>
    </pivotField>
    <pivotField showAll="0"/>
  </pivotFields>
  <rowFields count="1">
    <field x="4"/>
  </rowFields>
  <rowItems count="4">
    <i>
      <x v="10"/>
    </i>
    <i>
      <x v="11"/>
    </i>
    <i>
      <x v="12"/>
    </i>
    <i t="grand">
      <x/>
    </i>
  </rowItems>
  <colItems count="1">
    <i/>
  </colItems>
  <pageFields count="1">
    <pageField fld="5" item="0" hier="-1"/>
  </pageFields>
  <dataFields count="1">
    <dataField name="Počet z St. 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10" cacheId="5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 rowHeaderCaption="Oddíl">
  <location ref="A6:B14" firstHeaderRow="1" firstDataRow="1" firstDataCol="1" rowPageCount="1" colPageCount="1"/>
  <pivotFields count="7">
    <pivotField dataField="1" showAll="0" defaultSubtotal="0"/>
    <pivotField showAll="0"/>
    <pivotField axis="axisRow" showAll="0">
      <items count="65">
        <item m="1" x="53"/>
        <item x="0"/>
        <item x="4"/>
        <item m="1" x="29"/>
        <item m="1" x="24"/>
        <item x="2"/>
        <item x="10"/>
        <item m="1" x="28"/>
        <item m="1" x="20"/>
        <item x="6"/>
        <item x="12"/>
        <item x="9"/>
        <item x="3"/>
        <item x="7"/>
        <item m="1" x="36"/>
        <item m="1" x="21"/>
        <item m="1" x="33"/>
        <item m="1" x="62"/>
        <item m="1" x="58"/>
        <item m="1" x="42"/>
        <item m="1" x="40"/>
        <item m="1" x="14"/>
        <item m="1" x="38"/>
        <item m="1" x="39"/>
        <item m="1" x="52"/>
        <item m="1" x="45"/>
        <item m="1" x="17"/>
        <item m="1" x="19"/>
        <item m="1" x="56"/>
        <item m="1" x="55"/>
        <item m="1" x="63"/>
        <item m="1" x="23"/>
        <item m="1" x="34"/>
        <item m="1" x="26"/>
        <item m="1" x="51"/>
        <item m="1" x="49"/>
        <item m="1" x="59"/>
        <item x="1"/>
        <item m="1" x="37"/>
        <item m="1" x="48"/>
        <item m="1" x="27"/>
        <item m="1" x="35"/>
        <item m="1" x="30"/>
        <item m="1" x="13"/>
        <item m="1" x="50"/>
        <item m="1" x="16"/>
        <item m="1" x="44"/>
        <item m="1" x="15"/>
        <item m="1" x="54"/>
        <item m="1" x="61"/>
        <item m="1" x="60"/>
        <item m="1" x="57"/>
        <item m="1" x="32"/>
        <item m="1" x="22"/>
        <item m="1" x="18"/>
        <item m="1" x="43"/>
        <item m="1" x="46"/>
        <item m="1" x="41"/>
        <item m="1" x="47"/>
        <item x="11"/>
        <item m="1" x="25"/>
        <item m="1" x="31"/>
        <item x="5"/>
        <item x="8"/>
        <item t="default"/>
      </items>
    </pivotField>
    <pivotField showAll="0"/>
    <pivotField showAll="0"/>
    <pivotField axis="axisPage" showAll="0">
      <items count="3">
        <item x="1"/>
        <item x="0"/>
        <item t="default"/>
      </items>
    </pivotField>
    <pivotField showAll="0"/>
  </pivotFields>
  <rowFields count="1">
    <field x="2"/>
  </rowFields>
  <rowItems count="8">
    <i>
      <x v="1"/>
    </i>
    <i>
      <x v="2"/>
    </i>
    <i>
      <x v="6"/>
    </i>
    <i>
      <x v="9"/>
    </i>
    <i>
      <x v="12"/>
    </i>
    <i>
      <x v="13"/>
    </i>
    <i>
      <x v="59"/>
    </i>
    <i t="grand">
      <x/>
    </i>
  </rowItems>
  <colItems count="1">
    <i/>
  </colItems>
  <pageFields count="1">
    <pageField fld="5" item="0" hier="-1"/>
  </pageFields>
  <dataFields count="1">
    <dataField name="Počet z St. 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 filterMode="1"/>
  <dimension ref="A1:M189"/>
  <sheetViews>
    <sheetView view="pageBreakPreview" zoomScale="85" zoomScaleNormal="100" zoomScaleSheetLayoutView="85" workbookViewId="0">
      <selection activeCell="F6" sqref="F6:F23"/>
    </sheetView>
  </sheetViews>
  <sheetFormatPr defaultRowHeight="12.75"/>
  <cols>
    <col min="1" max="1" width="9.5703125" style="98" customWidth="1"/>
    <col min="2" max="2" width="20.7109375" style="99" customWidth="1"/>
    <col min="3" max="3" width="16.85546875" style="99" customWidth="1"/>
    <col min="4" max="4" width="9.85546875" style="101" customWidth="1"/>
    <col min="5" max="5" width="9.140625" style="17" customWidth="1"/>
    <col min="6" max="6" width="7.140625" style="100" customWidth="1"/>
    <col min="7" max="7" width="8.140625" style="98" customWidth="1"/>
    <col min="8" max="8" width="9.28515625" customWidth="1"/>
    <col min="9" max="9" width="8.5703125" style="124" customWidth="1"/>
    <col min="10" max="10" width="9.5703125" style="103" customWidth="1"/>
    <col min="11" max="11" width="13.85546875" customWidth="1"/>
    <col min="12" max="12" width="12.140625" customWidth="1"/>
    <col min="13" max="13" width="10.7109375" customWidth="1"/>
  </cols>
  <sheetData>
    <row r="1" spans="1:13" s="1" customFormat="1" ht="12" customHeight="1">
      <c r="A1" s="106" t="s">
        <v>25</v>
      </c>
      <c r="B1" s="118" t="s">
        <v>7</v>
      </c>
      <c r="C1" s="118" t="s">
        <v>0</v>
      </c>
      <c r="D1" s="106" t="s">
        <v>1</v>
      </c>
      <c r="E1" s="108" t="s">
        <v>16</v>
      </c>
      <c r="F1" s="107" t="s">
        <v>18</v>
      </c>
      <c r="G1" s="106" t="s">
        <v>8</v>
      </c>
      <c r="H1" s="109"/>
      <c r="I1" s="118" t="s">
        <v>27</v>
      </c>
      <c r="J1" s="106" t="s">
        <v>67</v>
      </c>
      <c r="K1" s="106"/>
    </row>
    <row r="2" spans="1:13" ht="14.25" hidden="1">
      <c r="A2" s="116">
        <v>1</v>
      </c>
      <c r="B2" s="117" t="s">
        <v>31</v>
      </c>
      <c r="C2" s="117" t="s">
        <v>33</v>
      </c>
      <c r="D2" s="104">
        <v>2009</v>
      </c>
      <c r="E2" s="120" t="str">
        <f>IF( $D2=0, "", IF( AND($D2&lt;=Prehledy!$K$3,$D2&gt;=Prehledy!$L$3),"U17,U19",  IF( AND($D2&lt;=Prehledy!$K$4,$D2&gt;=Prehledy!$L$4), "U15",  IF( AND($D2&lt;=Prehledy!$K$5, $D2&gt;=Prehledy!$L$5), "U13","U11"))))</f>
        <v>U15</v>
      </c>
      <c r="F2" s="97"/>
      <c r="G2" s="116">
        <v>1</v>
      </c>
      <c r="H2" s="96" t="e">
        <f>IF(OR(ISNA(MATCH(A2,I.Stupen!#REF!:I.Stupen!#REF!,0)), ISBLANK(INDEX(I.Stupen!#REF!:I.Stupen!#REF!,MATCH(A2,I.Stupen!#REF!:I.Stupen!#REF!,0)) )), "",   INDEX(I.Stupen!#REF!:I.Stupen!#REF!,MATCH(A2,I.Stupen!#REF!:I.Stupen!#REF!,0)) )</f>
        <v>#REF!</v>
      </c>
      <c r="I2" s="119"/>
      <c r="J2" s="110"/>
      <c r="K2">
        <f>IF($F2="x",GETPIVOTDATA("St. Č",Prehledy!$A$6)-H2+1,0)</f>
        <v>0</v>
      </c>
      <c r="L2">
        <v>0</v>
      </c>
      <c r="M2">
        <f t="shared" ref="M2:M33" si="0">K2+L2</f>
        <v>0</v>
      </c>
    </row>
    <row r="3" spans="1:13" ht="14.25" hidden="1">
      <c r="A3" s="116">
        <v>2</v>
      </c>
      <c r="B3" s="117" t="s">
        <v>24</v>
      </c>
      <c r="C3" s="117" t="s">
        <v>33</v>
      </c>
      <c r="D3" s="104">
        <v>2005</v>
      </c>
      <c r="E3" s="120" t="str">
        <f>IF( $D3=0, "", IF( AND($D3&lt;=Prehledy!$K$3,$D3&gt;=Prehledy!$L$3),"U17,U19",  IF( AND($D3&lt;=Prehledy!$K$4,$D3&gt;=Prehledy!$L$4), "U15",  IF( AND($D3&lt;=Prehledy!$K$5, $D3&gt;=Prehledy!$L$5), "U13","U11"))))</f>
        <v>U17,U19</v>
      </c>
      <c r="F3" s="97"/>
      <c r="G3" s="116">
        <v>2</v>
      </c>
      <c r="H3" s="96" t="e">
        <f>IF(OR(ISNA(MATCH(A3,I.Stupen!#REF!:I.Stupen!#REF!,0)), ISBLANK(INDEX(I.Stupen!#REF!:I.Stupen!#REF!,MATCH(A3,I.Stupen!#REF!:I.Stupen!#REF!,0)) )), "",   INDEX(I.Stupen!#REF!:I.Stupen!#REF!,MATCH(A3,I.Stupen!#REF!:I.Stupen!#REF!,0)) )</f>
        <v>#REF!</v>
      </c>
      <c r="I3" s="119"/>
      <c r="J3" s="110"/>
      <c r="K3">
        <f>IF($F3="x",GETPIVOTDATA("St. Č",Prehledy!$A$6)-H3+1,0)</f>
        <v>0</v>
      </c>
      <c r="L3">
        <v>0</v>
      </c>
      <c r="M3">
        <f t="shared" si="0"/>
        <v>0</v>
      </c>
    </row>
    <row r="4" spans="1:13" ht="14.25">
      <c r="A4" s="116">
        <v>3</v>
      </c>
      <c r="B4" s="117" t="s">
        <v>103</v>
      </c>
      <c r="C4" s="117" t="s">
        <v>33</v>
      </c>
      <c r="D4" s="104">
        <v>2010</v>
      </c>
      <c r="E4" s="120" t="str">
        <f>IF( $D4=0, "", IF( AND($D4&lt;=Prehledy!$K$3,$D4&gt;=Prehledy!$L$3),"U17,U19",  IF( AND($D4&lt;=Prehledy!$K$4,$D4&gt;=Prehledy!$L$4), "U15",  IF( AND($D4&lt;=Prehledy!$K$5, $D4&gt;=Prehledy!$L$5), "U13","U11"))))</f>
        <v>U15</v>
      </c>
      <c r="F4" s="97" t="s">
        <v>28</v>
      </c>
      <c r="G4" s="116">
        <v>3</v>
      </c>
      <c r="H4" s="96"/>
      <c r="I4" s="119"/>
      <c r="J4" s="110"/>
    </row>
    <row r="5" spans="1:13" ht="14.25" hidden="1">
      <c r="A5" s="116">
        <v>4</v>
      </c>
      <c r="B5" s="117" t="s">
        <v>29</v>
      </c>
      <c r="C5" s="117" t="s">
        <v>35</v>
      </c>
      <c r="D5" s="104">
        <v>2005</v>
      </c>
      <c r="E5" s="120" t="str">
        <f>IF( $D5=0, "", IF( AND($D5&lt;=Prehledy!$K$3,$D5&gt;=Prehledy!$L$3),"U17,U19",  IF( AND($D5&lt;=Prehledy!$K$4,$D5&gt;=Prehledy!$L$4), "U15",  IF( AND($D5&lt;=Prehledy!$K$5, $D5&gt;=Prehledy!$L$5), "U13","U11"))))</f>
        <v>U17,U19</v>
      </c>
      <c r="F5" s="97"/>
      <c r="G5" s="116">
        <v>4</v>
      </c>
      <c r="H5" s="96" t="e">
        <f>IF(OR(ISNA(MATCH(A5,I.Stupen!#REF!:I.Stupen!#REF!,0)), ISBLANK(INDEX(I.Stupen!#REF!:I.Stupen!#REF!,MATCH(A5,I.Stupen!#REF!:I.Stupen!#REF!,0)) )), "",   INDEX(I.Stupen!#REF!:I.Stupen!#REF!,MATCH(A5,I.Stupen!#REF!:I.Stupen!#REF!,0)) )</f>
        <v>#REF!</v>
      </c>
      <c r="I5" s="119"/>
      <c r="J5" s="110"/>
      <c r="K5">
        <f>IF($F5="x",GETPIVOTDATA("St. Č",Prehledy!$A$6)-H5+1,0)</f>
        <v>0</v>
      </c>
      <c r="L5">
        <v>0</v>
      </c>
      <c r="M5">
        <f t="shared" si="0"/>
        <v>0</v>
      </c>
    </row>
    <row r="6" spans="1:13" ht="14.25" hidden="1">
      <c r="A6" s="116">
        <v>5</v>
      </c>
      <c r="B6" s="117" t="s">
        <v>37</v>
      </c>
      <c r="C6" s="117" t="s">
        <v>33</v>
      </c>
      <c r="D6" s="104">
        <v>2006</v>
      </c>
      <c r="E6" s="120" t="str">
        <f>IF( $D6=0, "", IF( AND($D6&lt;=Prehledy!$K$3,$D6&gt;=Prehledy!$L$3),"U17,U19",  IF( AND($D6&lt;=Prehledy!$K$4,$D6&gt;=Prehledy!$L$4), "U15",  IF( AND($D6&lt;=Prehledy!$K$5, $D6&gt;=Prehledy!$L$5), "U13","U11"))))</f>
        <v>U17,U19</v>
      </c>
      <c r="F6" s="97"/>
      <c r="G6" s="116">
        <v>7</v>
      </c>
      <c r="H6" s="96"/>
      <c r="I6" s="119"/>
      <c r="J6" s="110"/>
    </row>
    <row r="7" spans="1:13" ht="14.25" hidden="1">
      <c r="A7" s="116">
        <v>6</v>
      </c>
      <c r="B7" s="117" t="s">
        <v>133</v>
      </c>
      <c r="C7" s="117" t="s">
        <v>33</v>
      </c>
      <c r="D7" s="104">
        <v>2005</v>
      </c>
      <c r="E7" s="120" t="str">
        <f>IF( $D7=0, "", IF( AND($D7&lt;=Prehledy!$K$3,$D7&gt;=Prehledy!$L$3),"U17,U19",  IF( AND($D7&lt;=Prehledy!$K$4,$D7&gt;=Prehledy!$L$4), "U15",  IF( AND($D7&lt;=Prehledy!$K$5, $D7&gt;=Prehledy!$L$5), "U13","U11"))))</f>
        <v>U17,U19</v>
      </c>
      <c r="F7" s="97"/>
      <c r="G7" s="116">
        <v>5</v>
      </c>
      <c r="H7" s="96" t="e">
        <f>IF(OR(ISNA(MATCH(A7,I.Stupen!#REF!:I.Stupen!#REF!,0)), ISBLANK(INDEX(I.Stupen!#REF!:I.Stupen!#REF!,MATCH(A7,I.Stupen!#REF!:I.Stupen!#REF!,0)) )), "",   INDEX(I.Stupen!#REF!:I.Stupen!#REF!,MATCH(A7,I.Stupen!#REF!:I.Stupen!#REF!,0)) )</f>
        <v>#REF!</v>
      </c>
      <c r="I7" s="119"/>
      <c r="J7" s="110"/>
      <c r="K7">
        <f>IF($F7="x",GETPIVOTDATA("St. Č",Prehledy!$A$6)-H7+1,0)</f>
        <v>0</v>
      </c>
      <c r="L7">
        <v>0</v>
      </c>
      <c r="M7">
        <f t="shared" si="0"/>
        <v>0</v>
      </c>
    </row>
    <row r="8" spans="1:13" ht="14.25" hidden="1">
      <c r="A8" s="116">
        <v>7</v>
      </c>
      <c r="B8" s="117" t="s">
        <v>38</v>
      </c>
      <c r="C8" s="117" t="s">
        <v>34</v>
      </c>
      <c r="D8" s="104">
        <v>2008</v>
      </c>
      <c r="E8" s="120" t="str">
        <f>IF( $D8=0, "", IF( AND($D8&lt;=Prehledy!$K$3,$D8&gt;=Prehledy!$L$3),"U17,U19",  IF( AND($D8&lt;=Prehledy!$K$4,$D8&gt;=Prehledy!$L$4), "U15",  IF( AND($D8&lt;=Prehledy!$K$5, $D8&gt;=Prehledy!$L$5), "U13","U11"))))</f>
        <v>U17,U19</v>
      </c>
      <c r="F8" s="97"/>
      <c r="G8" s="116">
        <v>9</v>
      </c>
      <c r="H8" s="96"/>
      <c r="I8" s="119"/>
      <c r="J8" s="110"/>
    </row>
    <row r="9" spans="1:13" ht="14.25" hidden="1">
      <c r="A9" s="116">
        <v>8</v>
      </c>
      <c r="B9" s="117" t="s">
        <v>59</v>
      </c>
      <c r="C9" s="117" t="s">
        <v>35</v>
      </c>
      <c r="D9" s="104">
        <v>2006</v>
      </c>
      <c r="E9" s="120" t="str">
        <f>IF( $D9=0, "", IF( AND($D9&lt;=Prehledy!$K$3,$D9&gt;=Prehledy!$L$3),"U17,U19",  IF( AND($D9&lt;=Prehledy!$K$4,$D9&gt;=Prehledy!$L$4), "U15",  IF( AND($D9&lt;=Prehledy!$K$5, $D9&gt;=Prehledy!$L$5), "U13","U11"))))</f>
        <v>U17,U19</v>
      </c>
      <c r="F9" s="97"/>
      <c r="G9" s="116">
        <v>6</v>
      </c>
      <c r="H9" s="96" t="e">
        <f>IF(OR(ISNA(MATCH(A9,I.Stupen!#REF!:I.Stupen!#REF!,0)), ISBLANK(INDEX(I.Stupen!#REF!:I.Stupen!#REF!,MATCH(A9,I.Stupen!#REF!:I.Stupen!#REF!,0)) )), "",   INDEX(I.Stupen!#REF!:I.Stupen!#REF!,MATCH(A9,I.Stupen!#REF!:I.Stupen!#REF!,0)) )</f>
        <v>#REF!</v>
      </c>
      <c r="I9" s="119"/>
      <c r="J9" s="110"/>
      <c r="K9">
        <f>IF($F9="x",GETPIVOTDATA("St. Č",Prehledy!$A$6)-H9+1,0)</f>
        <v>0</v>
      </c>
      <c r="L9">
        <v>0</v>
      </c>
      <c r="M9">
        <f t="shared" si="0"/>
        <v>0</v>
      </c>
    </row>
    <row r="10" spans="1:13" ht="14.25">
      <c r="A10" s="116">
        <v>9</v>
      </c>
      <c r="B10" s="117" t="s">
        <v>60</v>
      </c>
      <c r="C10" s="117" t="s">
        <v>36</v>
      </c>
      <c r="D10" s="104">
        <v>2011</v>
      </c>
      <c r="E10" s="120" t="str">
        <f>IF( $D10=0, "", IF( AND($D10&lt;=Prehledy!$K$3,$D10&gt;=Prehledy!$L$3),"U17,U19",  IF( AND($D10&lt;=Prehledy!$K$4,$D10&gt;=Prehledy!$L$4), "U15",  IF( AND($D10&lt;=Prehledy!$K$5, $D10&gt;=Prehledy!$L$5), "U13","U11"))))</f>
        <v>U13</v>
      </c>
      <c r="F10" s="97" t="s">
        <v>28</v>
      </c>
      <c r="G10" s="116">
        <v>8</v>
      </c>
      <c r="H10" s="96"/>
      <c r="I10" s="119"/>
      <c r="J10" s="110"/>
    </row>
    <row r="11" spans="1:13" ht="14.25" hidden="1">
      <c r="A11" s="116">
        <v>10</v>
      </c>
      <c r="B11" s="117" t="s">
        <v>65</v>
      </c>
      <c r="C11" s="117" t="s">
        <v>33</v>
      </c>
      <c r="D11" s="104">
        <v>2007</v>
      </c>
      <c r="E11" s="120" t="str">
        <f>IF( $D11=0, "", IF( AND($D11&lt;=Prehledy!$K$3,$D11&gt;=Prehledy!$L$3),"U17,U19",  IF( AND($D11&lt;=Prehledy!$K$4,$D11&gt;=Prehledy!$L$4), "U15",  IF( AND($D11&lt;=Prehledy!$K$5, $D11&gt;=Prehledy!$L$5), "U13","U11"))))</f>
        <v>U17,U19</v>
      </c>
      <c r="F11" s="97"/>
      <c r="G11" s="116">
        <v>10</v>
      </c>
      <c r="H11" s="96"/>
      <c r="I11" s="119"/>
      <c r="J11" s="110"/>
    </row>
    <row r="12" spans="1:13" ht="14.25" hidden="1">
      <c r="A12" s="116">
        <v>11</v>
      </c>
      <c r="B12" s="117" t="s">
        <v>87</v>
      </c>
      <c r="C12" s="117" t="s">
        <v>33</v>
      </c>
      <c r="D12" s="104">
        <v>2005</v>
      </c>
      <c r="E12" s="120" t="str">
        <f>IF( $D12=0, "", IF( AND($D12&lt;=Prehledy!$K$3,$D12&gt;=Prehledy!$L$3),"U17,U19",  IF( AND($D12&lt;=Prehledy!$K$4,$D12&gt;=Prehledy!$L$4), "U15",  IF( AND($D12&lt;=Prehledy!$K$5, $D12&gt;=Prehledy!$L$5), "U13","U11"))))</f>
        <v>U17,U19</v>
      </c>
      <c r="F12" s="97"/>
      <c r="G12" s="116">
        <v>11</v>
      </c>
      <c r="H12" s="96"/>
      <c r="I12" s="119"/>
      <c r="J12" s="110"/>
    </row>
    <row r="13" spans="1:13" ht="14.25">
      <c r="A13" s="116">
        <v>12</v>
      </c>
      <c r="B13" s="117" t="s">
        <v>50</v>
      </c>
      <c r="C13" s="117" t="s">
        <v>33</v>
      </c>
      <c r="D13" s="104">
        <v>2009</v>
      </c>
      <c r="E13" s="120" t="str">
        <f>IF( $D13=0, "", IF( AND($D13&lt;=Prehledy!$K$3,$D13&gt;=Prehledy!$L$3),"U17,U19",  IF( AND($D13&lt;=Prehledy!$K$4,$D13&gt;=Prehledy!$L$4), "U15",  IF( AND($D13&lt;=Prehledy!$K$5, $D13&gt;=Prehledy!$L$5), "U13","U11"))))</f>
        <v>U15</v>
      </c>
      <c r="F13" s="97" t="s">
        <v>28</v>
      </c>
      <c r="G13" s="116">
        <v>12</v>
      </c>
      <c r="H13" s="96"/>
      <c r="I13" s="119"/>
      <c r="J13" s="110"/>
    </row>
    <row r="14" spans="1:13" ht="14.25" hidden="1">
      <c r="A14" s="116">
        <v>13</v>
      </c>
      <c r="B14" s="117" t="s">
        <v>134</v>
      </c>
      <c r="C14" s="117" t="s">
        <v>33</v>
      </c>
      <c r="D14" s="104">
        <v>2005</v>
      </c>
      <c r="E14" s="120" t="str">
        <f>IF( $D14=0, "", IF( AND($D14&lt;=Prehledy!$K$3,$D14&gt;=Prehledy!$L$3),"U17,U19",  IF( AND($D14&lt;=Prehledy!$K$4,$D14&gt;=Prehledy!$L$4), "U15",  IF( AND($D14&lt;=Prehledy!$K$5, $D14&gt;=Prehledy!$L$5), "U13","U11"))))</f>
        <v>U17,U19</v>
      </c>
      <c r="F14" s="97"/>
      <c r="G14" s="116">
        <v>13</v>
      </c>
      <c r="H14" s="96"/>
      <c r="I14" s="119"/>
      <c r="J14" s="110"/>
    </row>
    <row r="15" spans="1:13" ht="14.25" hidden="1">
      <c r="A15" s="116">
        <v>14</v>
      </c>
      <c r="B15" s="117" t="s">
        <v>42</v>
      </c>
      <c r="C15" s="117" t="s">
        <v>35</v>
      </c>
      <c r="D15" s="104">
        <v>2007</v>
      </c>
      <c r="E15" s="120" t="str">
        <f>IF( $D15=0, "", IF( AND($D15&lt;=Prehledy!$K$3,$D15&gt;=Prehledy!$L$3),"U17,U19",  IF( AND($D15&lt;=Prehledy!$K$4,$D15&gt;=Prehledy!$L$4), "U15",  IF( AND($D15&lt;=Prehledy!$K$5, $D15&gt;=Prehledy!$L$5), "U13","U11"))))</f>
        <v>U17,U19</v>
      </c>
      <c r="F15" s="97"/>
      <c r="G15" s="116">
        <v>14</v>
      </c>
      <c r="H15" s="96" t="e">
        <f>IF(OR(ISNA(MATCH(A15,I.Stupen!#REF!:I.Stupen!#REF!,0)), ISBLANK(INDEX(I.Stupen!#REF!:I.Stupen!#REF!,MATCH(A15,I.Stupen!#REF!:I.Stupen!#REF!,0)) )), "",   INDEX(I.Stupen!#REF!:I.Stupen!#REF!,MATCH(A15,I.Stupen!#REF!:I.Stupen!#REF!,0)) )</f>
        <v>#REF!</v>
      </c>
      <c r="I15" s="119"/>
      <c r="J15" s="110"/>
      <c r="K15">
        <f>IF($F15="x",GETPIVOTDATA("St. Č",Prehledy!$A$6)-H15+1,0)</f>
        <v>0</v>
      </c>
      <c r="L15">
        <v>152</v>
      </c>
      <c r="M15">
        <f t="shared" si="0"/>
        <v>152</v>
      </c>
    </row>
    <row r="16" spans="1:13" ht="14.25">
      <c r="A16" s="116">
        <v>15</v>
      </c>
      <c r="B16" s="117" t="s">
        <v>55</v>
      </c>
      <c r="C16" s="117" t="s">
        <v>33</v>
      </c>
      <c r="D16" s="104">
        <v>2009</v>
      </c>
      <c r="E16" s="120" t="str">
        <f>IF( $D16=0, "", IF( AND($D16&lt;=Prehledy!$K$3,$D16&gt;=Prehledy!$L$3),"U17,U19",  IF( AND($D16&lt;=Prehledy!$K$4,$D16&gt;=Prehledy!$L$4), "U15",  IF( AND($D16&lt;=Prehledy!$K$5, $D16&gt;=Prehledy!$L$5), "U13","U11"))))</f>
        <v>U15</v>
      </c>
      <c r="F16" s="97" t="s">
        <v>28</v>
      </c>
      <c r="G16" s="116">
        <v>15</v>
      </c>
      <c r="H16" s="96"/>
      <c r="I16" s="119"/>
      <c r="J16" s="110"/>
    </row>
    <row r="17" spans="1:13" ht="14.25" hidden="1">
      <c r="A17" s="116">
        <v>16</v>
      </c>
      <c r="B17" s="117" t="s">
        <v>40</v>
      </c>
      <c r="C17" s="117" t="s">
        <v>35</v>
      </c>
      <c r="D17" s="104">
        <v>2007</v>
      </c>
      <c r="E17" s="120" t="str">
        <f>IF( $D17=0, "", IF( AND($D17&lt;=Prehledy!$K$3,$D17&gt;=Prehledy!$L$3),"U17,U19",  IF( AND($D17&lt;=Prehledy!$K$4,$D17&gt;=Prehledy!$L$4), "U15",  IF( AND($D17&lt;=Prehledy!$K$5, $D17&gt;=Prehledy!$L$5), "U13","U11"))))</f>
        <v>U17,U19</v>
      </c>
      <c r="F17" s="97"/>
      <c r="G17" s="116">
        <v>16</v>
      </c>
      <c r="H17" s="96" t="e">
        <f>IF(OR(ISNA(MATCH(A17,I.Stupen!#REF!:I.Stupen!#REF!,0)), ISBLANK(INDEX(I.Stupen!#REF!:I.Stupen!#REF!,MATCH(A17,I.Stupen!#REF!:I.Stupen!#REF!,0)) )), "",   INDEX(I.Stupen!#REF!:I.Stupen!#REF!,MATCH(A17,I.Stupen!#REF!:I.Stupen!#REF!,0)) )</f>
        <v>#REF!</v>
      </c>
      <c r="I17" s="119"/>
      <c r="J17" s="110"/>
      <c r="K17">
        <f>IF($F17="x",GETPIVOTDATA("St. Č",Prehledy!$A$6)-H17+1,0)</f>
        <v>0</v>
      </c>
      <c r="L17">
        <v>97</v>
      </c>
      <c r="M17">
        <f t="shared" si="0"/>
        <v>97</v>
      </c>
    </row>
    <row r="18" spans="1:13" ht="14.25">
      <c r="A18" s="116">
        <v>17</v>
      </c>
      <c r="B18" s="117" t="s">
        <v>56</v>
      </c>
      <c r="C18" s="117" t="s">
        <v>33</v>
      </c>
      <c r="D18" s="104">
        <v>2010</v>
      </c>
      <c r="E18" s="120" t="str">
        <f>IF( $D18=0, "", IF( AND($D18&lt;=Prehledy!$K$3,$D18&gt;=Prehledy!$L$3),"U17,U19",  IF( AND($D18&lt;=Prehledy!$K$4,$D18&gt;=Prehledy!$L$4), "U15",  IF( AND($D18&lt;=Prehledy!$K$5, $D18&gt;=Prehledy!$L$5), "U13","U11"))))</f>
        <v>U15</v>
      </c>
      <c r="F18" s="97" t="s">
        <v>28</v>
      </c>
      <c r="G18" s="116">
        <v>17</v>
      </c>
      <c r="H18" s="96"/>
      <c r="I18" s="119"/>
      <c r="J18" s="110"/>
    </row>
    <row r="19" spans="1:13" ht="14.25" hidden="1">
      <c r="A19" s="116">
        <v>18</v>
      </c>
      <c r="B19" s="117" t="s">
        <v>43</v>
      </c>
      <c r="C19" s="117" t="s">
        <v>33</v>
      </c>
      <c r="D19" s="104">
        <v>2008</v>
      </c>
      <c r="E19" s="120" t="str">
        <f>IF( $D19=0, "", IF( AND($D19&lt;=Prehledy!$K$3,$D19&gt;=Prehledy!$L$3),"U17,U19",  IF( AND($D19&lt;=Prehledy!$K$4,$D19&gt;=Prehledy!$L$4), "U15",  IF( AND($D19&lt;=Prehledy!$K$5, $D19&gt;=Prehledy!$L$5), "U13","U11"))))</f>
        <v>U17,U19</v>
      </c>
      <c r="F19" s="97"/>
      <c r="G19" s="116">
        <v>18</v>
      </c>
      <c r="H19" s="96" t="e">
        <f>IF(OR(ISNA(MATCH(A19,I.Stupen!#REF!:I.Stupen!#REF!,0)), ISBLANK(INDEX(I.Stupen!#REF!:I.Stupen!#REF!,MATCH(A19,I.Stupen!#REF!:I.Stupen!#REF!,0)) )), "",   INDEX(I.Stupen!#REF!:I.Stupen!#REF!,MATCH(A19,I.Stupen!#REF!:I.Stupen!#REF!,0)) )</f>
        <v>#REF!</v>
      </c>
      <c r="I19" s="119"/>
      <c r="J19" s="110"/>
      <c r="K19">
        <f>IF($F19="x",GETPIVOTDATA("St. Č",Prehledy!$A$6)-H19+1,0)</f>
        <v>0</v>
      </c>
      <c r="L19">
        <v>107</v>
      </c>
      <c r="M19">
        <f t="shared" si="0"/>
        <v>107</v>
      </c>
    </row>
    <row r="20" spans="1:13" ht="14.25" hidden="1">
      <c r="A20" s="116">
        <v>19</v>
      </c>
      <c r="B20" s="117" t="s">
        <v>54</v>
      </c>
      <c r="C20" s="117" t="s">
        <v>33</v>
      </c>
      <c r="D20" s="104">
        <v>2008</v>
      </c>
      <c r="E20" s="120" t="str">
        <f>IF( $D20=0, "", IF( AND($D20&lt;=Prehledy!$K$3,$D20&gt;=Prehledy!$L$3),"U17,U19",  IF( AND($D20&lt;=Prehledy!$K$4,$D20&gt;=Prehledy!$L$4), "U15",  IF( AND($D20&lt;=Prehledy!$K$5, $D20&gt;=Prehledy!$L$5), "U13","U11"))))</f>
        <v>U17,U19</v>
      </c>
      <c r="F20" s="97"/>
      <c r="G20" s="116">
        <v>19</v>
      </c>
      <c r="H20" s="96"/>
      <c r="I20" s="119"/>
      <c r="J20" s="110"/>
    </row>
    <row r="21" spans="1:13" ht="14.25" hidden="1">
      <c r="A21" s="116">
        <v>20</v>
      </c>
      <c r="B21" s="117" t="s">
        <v>66</v>
      </c>
      <c r="C21" s="117" t="s">
        <v>44</v>
      </c>
      <c r="D21" s="104">
        <v>2008</v>
      </c>
      <c r="E21" s="120" t="str">
        <f>IF( $D21=0, "", IF( AND($D21&lt;=Prehledy!$K$3,$D21&gt;=Prehledy!$L$3),"U17,U19",  IF( AND($D21&lt;=Prehledy!$K$4,$D21&gt;=Prehledy!$L$4), "U15",  IF( AND($D21&lt;=Prehledy!$K$5, $D21&gt;=Prehledy!$L$5), "U13","U11"))))</f>
        <v>U17,U19</v>
      </c>
      <c r="F21" s="97"/>
      <c r="G21" s="116">
        <v>20</v>
      </c>
      <c r="H21" s="96"/>
      <c r="I21" s="119"/>
      <c r="J21" s="110"/>
    </row>
    <row r="22" spans="1:13" ht="14.25" hidden="1">
      <c r="A22" s="116">
        <v>21</v>
      </c>
      <c r="B22" s="117" t="s">
        <v>111</v>
      </c>
      <c r="C22" s="117" t="s">
        <v>44</v>
      </c>
      <c r="D22" s="104">
        <v>2008</v>
      </c>
      <c r="E22" s="120" t="str">
        <f>IF( $D22=0, "", IF( AND($D22&lt;=Prehledy!$K$3,$D22&gt;=Prehledy!$L$3),"U17,U19",  IF( AND($D22&lt;=Prehledy!$K$4,$D22&gt;=Prehledy!$L$4), "U15",  IF( AND($D22&lt;=Prehledy!$K$5, $D22&gt;=Prehledy!$L$5), "U13","U11"))))</f>
        <v>U17,U19</v>
      </c>
      <c r="F22" s="97"/>
      <c r="G22" s="116">
        <v>21</v>
      </c>
      <c r="H22" s="96"/>
      <c r="I22" s="119"/>
      <c r="J22" s="110"/>
    </row>
    <row r="23" spans="1:13" ht="14.25" hidden="1">
      <c r="A23" s="116">
        <v>22</v>
      </c>
      <c r="B23" s="117" t="s">
        <v>110</v>
      </c>
      <c r="C23" s="117" t="s">
        <v>109</v>
      </c>
      <c r="D23" s="104">
        <v>2008</v>
      </c>
      <c r="E23" s="120" t="str">
        <f>IF( $D23=0, "", IF( AND($D23&lt;=Prehledy!$K$3,$D23&gt;=Prehledy!$L$3),"U17,U19",  IF( AND($D23&lt;=Prehledy!$K$4,$D23&gt;=Prehledy!$L$4), "U15",  IF( AND($D23&lt;=Prehledy!$K$5, $D23&gt;=Prehledy!$L$5), "U13","U11"))))</f>
        <v>U17,U19</v>
      </c>
      <c r="F23" s="97"/>
      <c r="G23" s="116">
        <v>22</v>
      </c>
      <c r="H23" s="96"/>
      <c r="I23" s="119"/>
      <c r="J23" s="110"/>
    </row>
    <row r="24" spans="1:13" ht="14.25" hidden="1">
      <c r="A24" s="116">
        <v>23</v>
      </c>
      <c r="B24" s="117" t="s">
        <v>102</v>
      </c>
      <c r="C24" s="117" t="s">
        <v>35</v>
      </c>
      <c r="D24" s="104">
        <v>2010</v>
      </c>
      <c r="E24" s="120" t="str">
        <f>IF( $D24=0, "", IF( AND($D24&lt;=Prehledy!$K$3,$D24&gt;=Prehledy!$L$3),"U17,U19",  IF( AND($D24&lt;=Prehledy!$K$4,$D24&gt;=Prehledy!$L$4), "U15",  IF( AND($D24&lt;=Prehledy!$K$5, $D24&gt;=Prehledy!$L$5), "U13","U11"))))</f>
        <v>U15</v>
      </c>
      <c r="F24" s="97"/>
      <c r="G24" s="116">
        <v>23</v>
      </c>
      <c r="H24" s="96" t="e">
        <f>IF(OR(ISNA(MATCH(A24,I.Stupen!#REF!:I.Stupen!#REF!,0)), ISBLANK(INDEX(I.Stupen!#REF!:I.Stupen!#REF!,MATCH(A24,I.Stupen!#REF!:I.Stupen!#REF!,0)) )), "",   INDEX(I.Stupen!#REF!:I.Stupen!#REF!,MATCH(A24,I.Stupen!#REF!:I.Stupen!#REF!,0)) )</f>
        <v>#REF!</v>
      </c>
      <c r="I24" s="119"/>
      <c r="J24" s="110"/>
      <c r="K24">
        <f>IF($F24="x",GETPIVOTDATA("St. Č",Prehledy!$A$6)-H24+1,0)</f>
        <v>0</v>
      </c>
      <c r="L24">
        <v>131</v>
      </c>
      <c r="M24">
        <f t="shared" si="0"/>
        <v>131</v>
      </c>
    </row>
    <row r="25" spans="1:13" ht="14.25">
      <c r="A25" s="116">
        <v>24</v>
      </c>
      <c r="B25" s="117" t="s">
        <v>48</v>
      </c>
      <c r="C25" s="117" t="s">
        <v>33</v>
      </c>
      <c r="D25" s="104">
        <v>2009</v>
      </c>
      <c r="E25" s="120" t="str">
        <f>IF( $D25=0, "", IF( AND($D25&lt;=Prehledy!$K$3,$D25&gt;=Prehledy!$L$3),"U17,U19",  IF( AND($D25&lt;=Prehledy!$K$4,$D25&gt;=Prehledy!$L$4), "U15",  IF( AND($D25&lt;=Prehledy!$K$5, $D25&gt;=Prehledy!$L$5), "U13","U11"))))</f>
        <v>U15</v>
      </c>
      <c r="F25" s="97" t="s">
        <v>28</v>
      </c>
      <c r="G25" s="116">
        <v>24</v>
      </c>
      <c r="H25" s="96"/>
      <c r="I25" s="119"/>
      <c r="J25" s="110"/>
    </row>
    <row r="26" spans="1:13" ht="14.25">
      <c r="A26" s="116">
        <v>25</v>
      </c>
      <c r="B26" s="117" t="s">
        <v>81</v>
      </c>
      <c r="C26" s="117" t="s">
        <v>33</v>
      </c>
      <c r="D26" s="104">
        <v>2009</v>
      </c>
      <c r="E26" s="120" t="str">
        <f>IF( $D26=0, "", IF( AND($D26&lt;=Prehledy!$K$3,$D26&gt;=Prehledy!$L$3),"U17,U19",  IF( AND($D26&lt;=Prehledy!$K$4,$D26&gt;=Prehledy!$L$4), "U15",  IF( AND($D26&lt;=Prehledy!$K$5, $D26&gt;=Prehledy!$L$5), "U13","U11"))))</f>
        <v>U15</v>
      </c>
      <c r="F26" s="97" t="s">
        <v>28</v>
      </c>
      <c r="G26" s="116">
        <v>25</v>
      </c>
      <c r="H26" s="96"/>
      <c r="I26" s="119"/>
      <c r="J26" s="110"/>
    </row>
    <row r="27" spans="1:13" ht="14.25">
      <c r="A27" s="116">
        <v>26</v>
      </c>
      <c r="B27" s="117" t="s">
        <v>96</v>
      </c>
      <c r="C27" s="117" t="s">
        <v>33</v>
      </c>
      <c r="D27" s="104">
        <v>2015</v>
      </c>
      <c r="E27" s="120" t="str">
        <f>IF( $D27=0, "", IF( AND($D27&lt;=Prehledy!$K$3,$D27&gt;=Prehledy!$L$3),"U17,U19",  IF( AND($D27&lt;=Prehledy!$K$4,$D27&gt;=Prehledy!$L$4), "U15",  IF( AND($D27&lt;=Prehledy!$K$5, $D27&gt;=Prehledy!$L$5), "U13","U11"))))</f>
        <v>U11</v>
      </c>
      <c r="F27" s="97" t="s">
        <v>28</v>
      </c>
      <c r="G27" s="116">
        <v>26</v>
      </c>
      <c r="H27" s="96"/>
      <c r="I27" s="119"/>
      <c r="J27" s="110"/>
    </row>
    <row r="28" spans="1:13" ht="14.25" hidden="1">
      <c r="A28" s="116">
        <v>27</v>
      </c>
      <c r="B28" s="117" t="s">
        <v>74</v>
      </c>
      <c r="C28" s="117" t="s">
        <v>33</v>
      </c>
      <c r="D28" s="104">
        <v>2009</v>
      </c>
      <c r="E28" s="120" t="str">
        <f>IF( $D28=0, "", IF( AND($D28&lt;=Prehledy!$K$3,$D28&gt;=Prehledy!$L$3),"U17,U19",  IF( AND($D28&lt;=Prehledy!$K$4,$D28&gt;=Prehledy!$L$4), "U15",  IF( AND($D28&lt;=Prehledy!$K$5, $D28&gt;=Prehledy!$L$5), "U13","U11"))))</f>
        <v>U15</v>
      </c>
      <c r="F28" s="97"/>
      <c r="G28" s="116">
        <v>27</v>
      </c>
      <c r="H28" s="96" t="e">
        <f>IF(OR(ISNA(MATCH(A28,I.Stupen!#REF!:I.Stupen!#REF!,0)), ISBLANK(INDEX(I.Stupen!#REF!:I.Stupen!#REF!,MATCH(A28,I.Stupen!#REF!:I.Stupen!#REF!,0)) )), "",   INDEX(I.Stupen!#REF!:I.Stupen!#REF!,MATCH(A28,I.Stupen!#REF!:I.Stupen!#REF!,0)) )</f>
        <v>#REF!</v>
      </c>
      <c r="I28" s="119"/>
      <c r="J28" s="110"/>
      <c r="K28">
        <f>IF($F28="x",GETPIVOTDATA("St. Č",Prehledy!$A$6)-H28+1,0)</f>
        <v>0</v>
      </c>
      <c r="L28">
        <v>125</v>
      </c>
      <c r="M28">
        <f t="shared" si="0"/>
        <v>125</v>
      </c>
    </row>
    <row r="29" spans="1:13" ht="14.25">
      <c r="A29" s="116">
        <v>28</v>
      </c>
      <c r="B29" s="117" t="s">
        <v>64</v>
      </c>
      <c r="C29" s="117" t="s">
        <v>32</v>
      </c>
      <c r="D29" s="104">
        <v>2012</v>
      </c>
      <c r="E29" s="120" t="str">
        <f>IF( $D29=0, "", IF( AND($D29&lt;=Prehledy!$K$3,$D29&gt;=Prehledy!$L$3),"U17,U19",  IF( AND($D29&lt;=Prehledy!$K$4,$D29&gt;=Prehledy!$L$4), "U15",  IF( AND($D29&lt;=Prehledy!$K$5, $D29&gt;=Prehledy!$L$5), "U13","U11"))))</f>
        <v>U13</v>
      </c>
      <c r="F29" s="97" t="s">
        <v>28</v>
      </c>
      <c r="G29" s="116">
        <v>28</v>
      </c>
      <c r="H29" s="96"/>
      <c r="I29" s="119"/>
      <c r="J29" s="110"/>
    </row>
    <row r="30" spans="1:13" ht="14.25">
      <c r="A30" s="116">
        <v>29</v>
      </c>
      <c r="B30" s="117" t="s">
        <v>61</v>
      </c>
      <c r="C30" s="117" t="s">
        <v>36</v>
      </c>
      <c r="D30" s="104">
        <v>2011</v>
      </c>
      <c r="E30" s="120" t="str">
        <f>IF( $D30=0, "", IF( AND($D30&lt;=Prehledy!$K$3,$D30&gt;=Prehledy!$L$3),"U17,U19",  IF( AND($D30&lt;=Prehledy!$K$4,$D30&gt;=Prehledy!$L$4), "U15",  IF( AND($D30&lt;=Prehledy!$K$5, $D30&gt;=Prehledy!$L$5), "U13","U11"))))</f>
        <v>U13</v>
      </c>
      <c r="F30" s="97" t="s">
        <v>28</v>
      </c>
      <c r="G30" s="116">
        <v>29</v>
      </c>
      <c r="H30" s="96"/>
      <c r="I30" s="119"/>
      <c r="J30" s="110"/>
    </row>
    <row r="31" spans="1:13" ht="14.25" hidden="1">
      <c r="A31" s="116">
        <v>30</v>
      </c>
      <c r="B31" s="117" t="s">
        <v>51</v>
      </c>
      <c r="C31" s="117" t="s">
        <v>33</v>
      </c>
      <c r="D31" s="104">
        <v>2007</v>
      </c>
      <c r="E31" s="120" t="str">
        <f>IF( $D31=0, "", IF( AND($D31&lt;=Prehledy!$K$3,$D31&gt;=Prehledy!$L$3),"U17,U19",  IF( AND($D31&lt;=Prehledy!$K$4,$D31&gt;=Prehledy!$L$4), "U15",  IF( AND($D31&lt;=Prehledy!$K$5, $D31&gt;=Prehledy!$L$5), "U13","U11"))))</f>
        <v>U17,U19</v>
      </c>
      <c r="F31" s="97"/>
      <c r="G31" s="116">
        <v>30</v>
      </c>
      <c r="H31" s="96" t="e">
        <f>IF(OR(ISNA(MATCH(A31,I.Stupen!#REF!:I.Stupen!#REF!,0)), ISBLANK(INDEX(I.Stupen!#REF!:I.Stupen!#REF!,MATCH(A31,I.Stupen!#REF!:I.Stupen!#REF!,0)) )), "",   INDEX(I.Stupen!#REF!:I.Stupen!#REF!,MATCH(A31,I.Stupen!#REF!:I.Stupen!#REF!,0)) )</f>
        <v>#REF!</v>
      </c>
      <c r="I31" s="119"/>
      <c r="J31" s="110"/>
      <c r="K31">
        <f>IF($F31="x",GETPIVOTDATA("St. Č",Prehledy!$A$6)-H31+1,0)</f>
        <v>0</v>
      </c>
      <c r="L31">
        <v>110</v>
      </c>
      <c r="M31">
        <f t="shared" si="0"/>
        <v>110</v>
      </c>
    </row>
    <row r="32" spans="1:13" ht="14.25">
      <c r="A32" s="116">
        <v>31</v>
      </c>
      <c r="B32" s="117" t="s">
        <v>121</v>
      </c>
      <c r="C32" s="117" t="s">
        <v>88</v>
      </c>
      <c r="D32" s="104">
        <v>2010</v>
      </c>
      <c r="E32" s="120" t="str">
        <f>IF( $D32=0, "", IF( AND($D32&lt;=Prehledy!$K$3,$D32&gt;=Prehledy!$L$3),"U17,U19",  IF( AND($D32&lt;=Prehledy!$K$4,$D32&gt;=Prehledy!$L$4), "U15",  IF( AND($D32&lt;=Prehledy!$K$5, $D32&gt;=Prehledy!$L$5), "U13","U11"))))</f>
        <v>U15</v>
      </c>
      <c r="F32" s="97" t="s">
        <v>28</v>
      </c>
      <c r="G32" s="116">
        <v>31</v>
      </c>
      <c r="H32" s="96"/>
      <c r="I32" s="119"/>
      <c r="J32" s="110"/>
    </row>
    <row r="33" spans="1:13" ht="14.25" hidden="1">
      <c r="A33" s="116">
        <v>32</v>
      </c>
      <c r="B33" s="117" t="s">
        <v>127</v>
      </c>
      <c r="C33" s="117" t="s">
        <v>44</v>
      </c>
      <c r="D33" s="104">
        <v>2011</v>
      </c>
      <c r="E33" s="120" t="str">
        <f>IF( $D33=0, "", IF( AND($D33&lt;=Prehledy!$K$3,$D33&gt;=Prehledy!$L$3),"U17,U19",  IF( AND($D33&lt;=Prehledy!$K$4,$D33&gt;=Prehledy!$L$4), "U15",  IF( AND($D33&lt;=Prehledy!$K$5, $D33&gt;=Prehledy!$L$5), "U13","U11"))))</f>
        <v>U13</v>
      </c>
      <c r="F33" s="97"/>
      <c r="G33" s="116">
        <v>32</v>
      </c>
      <c r="H33" s="96" t="e">
        <f>IF(OR(ISNA(MATCH(A33,I.Stupen!#REF!:I.Stupen!#REF!,0)), ISBLANK(INDEX(I.Stupen!#REF!:I.Stupen!#REF!,MATCH(A33,I.Stupen!#REF!:I.Stupen!#REF!,0)) )), "",   INDEX(I.Stupen!#REF!:I.Stupen!#REF!,MATCH(A33,I.Stupen!#REF!:I.Stupen!#REF!,0)) )</f>
        <v>#REF!</v>
      </c>
      <c r="I33" s="119"/>
      <c r="J33" s="110"/>
      <c r="K33">
        <f>IF($F33="x",GETPIVOTDATA("St. Č",Prehledy!$A$6)-H33+1,0)</f>
        <v>0</v>
      </c>
      <c r="L33">
        <v>38</v>
      </c>
      <c r="M33">
        <f t="shared" si="0"/>
        <v>38</v>
      </c>
    </row>
    <row r="34" spans="1:13" ht="14.25">
      <c r="A34" s="116">
        <v>33</v>
      </c>
      <c r="B34" s="117" t="s">
        <v>99</v>
      </c>
      <c r="C34" s="117" t="s">
        <v>44</v>
      </c>
      <c r="D34" s="104">
        <v>2011</v>
      </c>
      <c r="E34" s="120" t="str">
        <f>IF( $D34=0, "", IF( AND($D34&lt;=Prehledy!$K$3,$D34&gt;=Prehledy!$L$3),"U17,U19",  IF( AND($D34&lt;=Prehledy!$K$4,$D34&gt;=Prehledy!$L$4), "U15",  IF( AND($D34&lt;=Prehledy!$K$5, $D34&gt;=Prehledy!$L$5), "U13","U11"))))</f>
        <v>U13</v>
      </c>
      <c r="F34" s="97" t="s">
        <v>28</v>
      </c>
      <c r="G34" s="116">
        <v>33</v>
      </c>
      <c r="H34" s="96"/>
      <c r="I34" s="119"/>
      <c r="J34" s="110"/>
    </row>
    <row r="35" spans="1:13" ht="14.25" hidden="1">
      <c r="A35" s="116">
        <v>34</v>
      </c>
      <c r="B35" s="117" t="s">
        <v>90</v>
      </c>
      <c r="C35" s="117" t="s">
        <v>33</v>
      </c>
      <c r="D35" s="104">
        <v>2009</v>
      </c>
      <c r="E35" s="120" t="str">
        <f>IF( $D35=0, "", IF( AND($D35&lt;=Prehledy!$K$3,$D35&gt;=Prehledy!$L$3),"U17,U19",  IF( AND($D35&lt;=Prehledy!$K$4,$D35&gt;=Prehledy!$L$4), "U15",  IF( AND($D35&lt;=Prehledy!$K$5, $D35&gt;=Prehledy!$L$5), "U13","U11"))))</f>
        <v>U15</v>
      </c>
      <c r="F35" s="97"/>
      <c r="G35" s="116">
        <v>34</v>
      </c>
      <c r="H35" s="96" t="e">
        <f>IF(OR(ISNA(MATCH(A35,I.Stupen!#REF!:I.Stupen!#REF!,0)), ISBLANK(INDEX(I.Stupen!#REF!:I.Stupen!#REF!,MATCH(A35,I.Stupen!#REF!:I.Stupen!#REF!,0)) )), "",   INDEX(I.Stupen!#REF!:I.Stupen!#REF!,MATCH(A35,I.Stupen!#REF!:I.Stupen!#REF!,0)) )</f>
        <v>#REF!</v>
      </c>
      <c r="I35" s="119"/>
      <c r="J35" s="110"/>
      <c r="K35">
        <f>IF($F35="x",GETPIVOTDATA("St. Č",Prehledy!$A$6)-H35+1,0)</f>
        <v>0</v>
      </c>
      <c r="L35">
        <v>108</v>
      </c>
      <c r="M35">
        <f t="shared" ref="M34:M65" si="1">K35+L35</f>
        <v>108</v>
      </c>
    </row>
    <row r="36" spans="1:13" ht="14.25" hidden="1">
      <c r="A36" s="116">
        <v>35</v>
      </c>
      <c r="B36" s="117" t="s">
        <v>135</v>
      </c>
      <c r="C36" s="117" t="s">
        <v>33</v>
      </c>
      <c r="D36" s="104">
        <v>2012</v>
      </c>
      <c r="E36" s="120" t="str">
        <f>IF( $D36=0, "", IF( AND($D36&lt;=Prehledy!$K$3,$D36&gt;=Prehledy!$L$3),"U17,U19",  IF( AND($D36&lt;=Prehledy!$K$4,$D36&gt;=Prehledy!$L$4), "U15",  IF( AND($D36&lt;=Prehledy!$K$5, $D36&gt;=Prehledy!$L$5), "U13","U11"))))</f>
        <v>U13</v>
      </c>
      <c r="F36" s="97"/>
      <c r="G36" s="116">
        <v>35</v>
      </c>
      <c r="H36" s="96" t="e">
        <f>IF(OR(ISNA(MATCH(A36,I.Stupen!#REF!:I.Stupen!#REF!,0)), ISBLANK(INDEX(I.Stupen!#REF!:I.Stupen!#REF!,MATCH(A36,I.Stupen!#REF!:I.Stupen!#REF!,0)) )), "",   INDEX(I.Stupen!#REF!:I.Stupen!#REF!,MATCH(A36,I.Stupen!#REF!:I.Stupen!#REF!,0)) )</f>
        <v>#REF!</v>
      </c>
      <c r="I36" s="119"/>
      <c r="J36" s="110"/>
      <c r="K36">
        <f>IF($F36="x",GETPIVOTDATA("St. Č",Prehledy!$A$6)-H36+1,0)</f>
        <v>0</v>
      </c>
      <c r="L36">
        <v>105</v>
      </c>
      <c r="M36">
        <f t="shared" si="1"/>
        <v>105</v>
      </c>
    </row>
    <row r="37" spans="1:13" ht="14.25">
      <c r="A37" s="116">
        <v>36</v>
      </c>
      <c r="B37" s="117" t="s">
        <v>76</v>
      </c>
      <c r="C37" s="117" t="s">
        <v>33</v>
      </c>
      <c r="D37" s="104">
        <v>2011</v>
      </c>
      <c r="E37" s="120" t="str">
        <f>IF( $D37=0, "", IF( AND($D37&lt;=Prehledy!$K$3,$D37&gt;=Prehledy!$L$3),"U17,U19",  IF( AND($D37&lt;=Prehledy!$K$4,$D37&gt;=Prehledy!$L$4), "U15",  IF( AND($D37&lt;=Prehledy!$K$5, $D37&gt;=Prehledy!$L$5), "U13","U11"))))</f>
        <v>U13</v>
      </c>
      <c r="F37" s="97" t="s">
        <v>28</v>
      </c>
      <c r="G37" s="116">
        <v>36</v>
      </c>
      <c r="H37" s="96"/>
      <c r="I37" s="119"/>
      <c r="J37" s="110"/>
    </row>
    <row r="38" spans="1:13" ht="14.25" hidden="1">
      <c r="A38" s="116">
        <v>37</v>
      </c>
      <c r="B38" s="117" t="s">
        <v>62</v>
      </c>
      <c r="C38" s="117" t="s">
        <v>36</v>
      </c>
      <c r="D38" s="104">
        <v>2009</v>
      </c>
      <c r="E38" s="120" t="str">
        <f>IF( $D38=0, "", IF( AND($D38&lt;=Prehledy!$K$3,$D38&gt;=Prehledy!$L$3),"U17,U19",  IF( AND($D38&lt;=Prehledy!$K$4,$D38&gt;=Prehledy!$L$4), "U15",  IF( AND($D38&lt;=Prehledy!$K$5, $D38&gt;=Prehledy!$L$5), "U13","U11"))))</f>
        <v>U15</v>
      </c>
      <c r="F38" s="97"/>
      <c r="G38" s="116">
        <v>37</v>
      </c>
      <c r="H38" s="96" t="e">
        <f>IF(OR(ISNA(MATCH(A38,I.Stupen!#REF!:I.Stupen!#REF!,0)), ISBLANK(INDEX(I.Stupen!#REF!:I.Stupen!#REF!,MATCH(A38,I.Stupen!#REF!:I.Stupen!#REF!,0)) )), "",   INDEX(I.Stupen!#REF!:I.Stupen!#REF!,MATCH(A38,I.Stupen!#REF!:I.Stupen!#REF!,0)) )</f>
        <v>#REF!</v>
      </c>
      <c r="I38" s="119"/>
      <c r="J38" s="110"/>
      <c r="K38">
        <f>IF($F38="x",GETPIVOTDATA("St. Č",Prehledy!$A$6)-H38+1,0)</f>
        <v>0</v>
      </c>
      <c r="L38">
        <v>76</v>
      </c>
      <c r="M38">
        <f t="shared" si="1"/>
        <v>76</v>
      </c>
    </row>
    <row r="39" spans="1:13" ht="14.25" hidden="1">
      <c r="A39" s="116">
        <v>38</v>
      </c>
      <c r="B39" s="117" t="s">
        <v>136</v>
      </c>
      <c r="C39" s="117" t="s">
        <v>35</v>
      </c>
      <c r="D39" s="104">
        <v>2009</v>
      </c>
      <c r="E39" s="120" t="str">
        <f>IF( $D39=0, "", IF( AND($D39&lt;=Prehledy!$K$3,$D39&gt;=Prehledy!$L$3),"U17,U19",  IF( AND($D39&lt;=Prehledy!$K$4,$D39&gt;=Prehledy!$L$4), "U15",  IF( AND($D39&lt;=Prehledy!$K$5, $D39&gt;=Prehledy!$L$5), "U13","U11"))))</f>
        <v>U15</v>
      </c>
      <c r="F39" s="97"/>
      <c r="G39" s="116">
        <v>38</v>
      </c>
      <c r="H39" s="96" t="e">
        <f>IF(OR(ISNA(MATCH(A39,I.Stupen!#REF!:I.Stupen!#REF!,0)), ISBLANK(INDEX(I.Stupen!#REF!:I.Stupen!#REF!,MATCH(A39,I.Stupen!#REF!:I.Stupen!#REF!,0)) )), "",   INDEX(I.Stupen!#REF!:I.Stupen!#REF!,MATCH(A39,I.Stupen!#REF!:I.Stupen!#REF!,0)) )</f>
        <v>#REF!</v>
      </c>
      <c r="I39" s="119"/>
      <c r="J39" s="110"/>
      <c r="K39">
        <f>IF($F39="x",GETPIVOTDATA("St. Č",Prehledy!$A$6)-H39+1,0)</f>
        <v>0</v>
      </c>
      <c r="L39">
        <v>103</v>
      </c>
      <c r="M39">
        <f t="shared" si="1"/>
        <v>103</v>
      </c>
    </row>
    <row r="40" spans="1:13" ht="14.25" hidden="1">
      <c r="A40" s="116">
        <v>39</v>
      </c>
      <c r="B40" s="117" t="s">
        <v>126</v>
      </c>
      <c r="C40" s="117" t="s">
        <v>44</v>
      </c>
      <c r="D40" s="104">
        <v>2009</v>
      </c>
      <c r="E40" s="120" t="str">
        <f>IF( $D40=0, "", IF( AND($D40&lt;=Prehledy!$K$3,$D40&gt;=Prehledy!$L$3),"U17,U19",  IF( AND($D40&lt;=Prehledy!$K$4,$D40&gt;=Prehledy!$L$4), "U15",  IF( AND($D40&lt;=Prehledy!$K$5, $D40&gt;=Prehledy!$L$5), "U13","U11"))))</f>
        <v>U15</v>
      </c>
      <c r="F40" s="97"/>
      <c r="G40" s="116">
        <v>39</v>
      </c>
      <c r="H40" s="96" t="e">
        <f>IF(OR(ISNA(MATCH(A40,I.Stupen!#REF!:I.Stupen!#REF!,0)), ISBLANK(INDEX(I.Stupen!#REF!:I.Stupen!#REF!,MATCH(A40,I.Stupen!#REF!:I.Stupen!#REF!,0)) )), "",   INDEX(I.Stupen!#REF!:I.Stupen!#REF!,MATCH(A40,I.Stupen!#REF!:I.Stupen!#REF!,0)) )</f>
        <v>#REF!</v>
      </c>
      <c r="I40" s="119"/>
      <c r="J40" s="110"/>
      <c r="K40">
        <f>IF($F40="x",GETPIVOTDATA("St. Č",Prehledy!$A$6)-H40+1,0)</f>
        <v>0</v>
      </c>
      <c r="L40">
        <v>97</v>
      </c>
      <c r="M40">
        <f t="shared" si="1"/>
        <v>97</v>
      </c>
    </row>
    <row r="41" spans="1:13" ht="14.25" hidden="1">
      <c r="A41" s="116">
        <v>40</v>
      </c>
      <c r="B41" s="117" t="s">
        <v>137</v>
      </c>
      <c r="C41" s="117" t="s">
        <v>33</v>
      </c>
      <c r="D41" s="104">
        <v>2009</v>
      </c>
      <c r="E41" s="120" t="str">
        <f>IF( $D41=0, "", IF( AND($D41&lt;=Prehledy!$K$3,$D41&gt;=Prehledy!$L$3),"U17,U19",  IF( AND($D41&lt;=Prehledy!$K$4,$D41&gt;=Prehledy!$L$4), "U15",  IF( AND($D41&lt;=Prehledy!$K$5, $D41&gt;=Prehledy!$L$5), "U13","U11"))))</f>
        <v>U15</v>
      </c>
      <c r="F41" s="97"/>
      <c r="G41" s="116">
        <v>40</v>
      </c>
      <c r="H41" s="96" t="e">
        <f>IF(OR(ISNA(MATCH(A41,I.Stupen!#REF!:I.Stupen!#REF!,0)), ISBLANK(INDEX(I.Stupen!#REF!:I.Stupen!#REF!,MATCH(A41,I.Stupen!#REF!:I.Stupen!#REF!,0)) )), "",   INDEX(I.Stupen!#REF!:I.Stupen!#REF!,MATCH(A41,I.Stupen!#REF!:I.Stupen!#REF!,0)) )</f>
        <v>#REF!</v>
      </c>
      <c r="I41" s="119"/>
      <c r="J41" s="110"/>
      <c r="K41">
        <f>IF($F41="x",GETPIVOTDATA("St. Č",Prehledy!$A$6)-H41+1,0)</f>
        <v>0</v>
      </c>
      <c r="L41">
        <v>70</v>
      </c>
      <c r="M41">
        <f t="shared" si="1"/>
        <v>70</v>
      </c>
    </row>
    <row r="42" spans="1:13" ht="14.25">
      <c r="A42" s="116">
        <v>41</v>
      </c>
      <c r="B42" s="117" t="s">
        <v>120</v>
      </c>
      <c r="C42" s="117" t="s">
        <v>36</v>
      </c>
      <c r="D42" s="104">
        <v>2012</v>
      </c>
      <c r="E42" s="120" t="str">
        <f>IF( $D42=0, "", IF( AND($D42&lt;=Prehledy!$K$3,$D42&gt;=Prehledy!$L$3),"U17,U19",  IF( AND($D42&lt;=Prehledy!$K$4,$D42&gt;=Prehledy!$L$4), "U15",  IF( AND($D42&lt;=Prehledy!$K$5, $D42&gt;=Prehledy!$L$5), "U13","U11"))))</f>
        <v>U13</v>
      </c>
      <c r="F42" s="97" t="s">
        <v>28</v>
      </c>
      <c r="G42" s="116">
        <v>41</v>
      </c>
      <c r="H42" s="96"/>
      <c r="I42" s="119"/>
      <c r="J42" s="110"/>
    </row>
    <row r="43" spans="1:13" ht="14.25" hidden="1">
      <c r="A43" s="116">
        <v>42</v>
      </c>
      <c r="B43" s="117" t="s">
        <v>57</v>
      </c>
      <c r="C43" s="117" t="s">
        <v>33</v>
      </c>
      <c r="D43" s="104">
        <v>2010</v>
      </c>
      <c r="E43" s="120" t="str">
        <f>IF( $D43=0, "", IF( AND($D43&lt;=Prehledy!$K$3,$D43&gt;=Prehledy!$L$3),"U17,U19",  IF( AND($D43&lt;=Prehledy!$K$4,$D43&gt;=Prehledy!$L$4), "U15",  IF( AND($D43&lt;=Prehledy!$K$5, $D43&gt;=Prehledy!$L$5), "U13","U11"))))</f>
        <v>U15</v>
      </c>
      <c r="F43" s="97"/>
      <c r="G43" s="116">
        <v>42</v>
      </c>
      <c r="H43" s="96" t="e">
        <f>IF(OR(ISNA(MATCH(A43,I.Stupen!#REF!:I.Stupen!#REF!,0)), ISBLANK(INDEX(I.Stupen!#REF!:I.Stupen!#REF!,MATCH(A43,I.Stupen!#REF!:I.Stupen!#REF!,0)) )), "",   INDEX(I.Stupen!#REF!:I.Stupen!#REF!,MATCH(A43,I.Stupen!#REF!:I.Stupen!#REF!,0)) )</f>
        <v>#REF!</v>
      </c>
      <c r="I43" s="119"/>
      <c r="J43" s="110"/>
      <c r="K43">
        <f>IF($F43="x",GETPIVOTDATA("St. Č",Prehledy!$A$6)-H43+1,0)</f>
        <v>0</v>
      </c>
      <c r="L43">
        <v>57</v>
      </c>
      <c r="M43">
        <f t="shared" si="1"/>
        <v>57</v>
      </c>
    </row>
    <row r="44" spans="1:13" ht="14.25" hidden="1">
      <c r="A44" s="116">
        <v>43</v>
      </c>
      <c r="B44" s="117" t="s">
        <v>73</v>
      </c>
      <c r="C44" s="117" t="s">
        <v>33</v>
      </c>
      <c r="D44" s="104">
        <v>2009</v>
      </c>
      <c r="E44" s="120" t="str">
        <f>IF( $D44=0, "", IF( AND($D44&lt;=Prehledy!$K$3,$D44&gt;=Prehledy!$L$3),"U17,U19",  IF( AND($D44&lt;=Prehledy!$K$4,$D44&gt;=Prehledy!$L$4), "U15",  IF( AND($D44&lt;=Prehledy!$K$5, $D44&gt;=Prehledy!$L$5), "U13","U11"))))</f>
        <v>U15</v>
      </c>
      <c r="F44" s="97"/>
      <c r="G44" s="116">
        <v>43</v>
      </c>
      <c r="H44" s="96" t="e">
        <f>IF(OR(ISNA(MATCH(A44,I.Stupen!#REF!:I.Stupen!#REF!,0)), ISBLANK(INDEX(I.Stupen!#REF!:I.Stupen!#REF!,MATCH(A44,I.Stupen!#REF!:I.Stupen!#REF!,0)) )), "",   INDEX(I.Stupen!#REF!:I.Stupen!#REF!,MATCH(A44,I.Stupen!#REF!:I.Stupen!#REF!,0)) )</f>
        <v>#REF!</v>
      </c>
      <c r="I44" s="119"/>
      <c r="J44" s="110"/>
      <c r="K44">
        <f>IF($F44="x",GETPIVOTDATA("St. Č",Prehledy!$A$6)-H44+1,0)</f>
        <v>0</v>
      </c>
      <c r="L44">
        <v>85</v>
      </c>
      <c r="M44">
        <f t="shared" si="1"/>
        <v>85</v>
      </c>
    </row>
    <row r="45" spans="1:13" ht="14.25" hidden="1">
      <c r="A45" s="116">
        <v>44</v>
      </c>
      <c r="B45" s="117" t="s">
        <v>138</v>
      </c>
      <c r="C45" s="117" t="s">
        <v>139</v>
      </c>
      <c r="D45" s="104">
        <v>2006</v>
      </c>
      <c r="E45" s="120" t="str">
        <f>IF( $D45=0, "", IF( AND($D45&lt;=Prehledy!$K$3,$D45&gt;=Prehledy!$L$3),"U17,U19",  IF( AND($D45&lt;=Prehledy!$K$4,$D45&gt;=Prehledy!$L$4), "U15",  IF( AND($D45&lt;=Prehledy!$K$5, $D45&gt;=Prehledy!$L$5), "U13","U11"))))</f>
        <v>U17,U19</v>
      </c>
      <c r="F45" s="97"/>
      <c r="G45" s="116">
        <v>44</v>
      </c>
      <c r="H45" s="96" t="e">
        <f>IF(OR(ISNA(MATCH(A45,I.Stupen!#REF!:I.Stupen!#REF!,0)), ISBLANK(INDEX(I.Stupen!#REF!:I.Stupen!#REF!,MATCH(A45,I.Stupen!#REF!:I.Stupen!#REF!,0)) )), "",   INDEX(I.Stupen!#REF!:I.Stupen!#REF!,MATCH(A45,I.Stupen!#REF!:I.Stupen!#REF!,0)) )</f>
        <v>#REF!</v>
      </c>
      <c r="I45" s="119"/>
      <c r="J45" s="110"/>
      <c r="K45">
        <f>IF($F45="x",GETPIVOTDATA("St. Č",Prehledy!$A$6)-H45+1,0)</f>
        <v>0</v>
      </c>
      <c r="L45">
        <v>64</v>
      </c>
      <c r="M45">
        <f t="shared" si="1"/>
        <v>64</v>
      </c>
    </row>
    <row r="46" spans="1:13" ht="14.25" hidden="1">
      <c r="A46" s="116">
        <v>45</v>
      </c>
      <c r="B46" s="117" t="s">
        <v>123</v>
      </c>
      <c r="C46" s="117" t="s">
        <v>88</v>
      </c>
      <c r="D46" s="104">
        <v>2011</v>
      </c>
      <c r="E46" s="120" t="str">
        <f>IF( $D46=0, "", IF( AND($D46&lt;=Prehledy!$K$3,$D46&gt;=Prehledy!$L$3),"U17,U19",  IF( AND($D46&lt;=Prehledy!$K$4,$D46&gt;=Prehledy!$L$4), "U15",  IF( AND($D46&lt;=Prehledy!$K$5, $D46&gt;=Prehledy!$L$5), "U13","U11"))))</f>
        <v>U13</v>
      </c>
      <c r="F46" s="97"/>
      <c r="G46" s="116">
        <v>45</v>
      </c>
      <c r="H46" s="96" t="e">
        <f>IF(OR(ISNA(MATCH(A46,I.Stupen!#REF!:I.Stupen!#REF!,0)), ISBLANK(INDEX(I.Stupen!#REF!:I.Stupen!#REF!,MATCH(A46,I.Stupen!#REF!:I.Stupen!#REF!,0)) )), "",   INDEX(I.Stupen!#REF!:I.Stupen!#REF!,MATCH(A46,I.Stupen!#REF!:I.Stupen!#REF!,0)) )</f>
        <v>#REF!</v>
      </c>
      <c r="I46" s="119"/>
      <c r="J46" s="110"/>
      <c r="K46">
        <f>IF($F46="x",GETPIVOTDATA("St. Č",Prehledy!$A$6)-H46+1,0)</f>
        <v>0</v>
      </c>
      <c r="L46">
        <v>34</v>
      </c>
      <c r="M46">
        <f t="shared" si="1"/>
        <v>34</v>
      </c>
    </row>
    <row r="47" spans="1:13" ht="14.25" hidden="1">
      <c r="A47" s="116">
        <v>46</v>
      </c>
      <c r="B47" s="117" t="s">
        <v>140</v>
      </c>
      <c r="C47" s="117" t="s">
        <v>34</v>
      </c>
      <c r="D47" s="104">
        <v>2011</v>
      </c>
      <c r="E47" s="120" t="str">
        <f>IF( $D47=0, "", IF( AND($D47&lt;=Prehledy!$K$3,$D47&gt;=Prehledy!$L$3),"U17,U19",  IF( AND($D47&lt;=Prehledy!$K$4,$D47&gt;=Prehledy!$L$4), "U15",  IF( AND($D47&lt;=Prehledy!$K$5, $D47&gt;=Prehledy!$L$5), "U13","U11"))))</f>
        <v>U13</v>
      </c>
      <c r="F47" s="97"/>
      <c r="G47" s="116">
        <v>46</v>
      </c>
      <c r="H47" s="96" t="e">
        <f>IF(OR(ISNA(MATCH(A47,I.Stupen!#REF!:I.Stupen!#REF!,0)), ISBLANK(INDEX(I.Stupen!#REF!:I.Stupen!#REF!,MATCH(A47,I.Stupen!#REF!:I.Stupen!#REF!,0)) )), "",   INDEX(I.Stupen!#REF!:I.Stupen!#REF!,MATCH(A47,I.Stupen!#REF!:I.Stupen!#REF!,0)) )</f>
        <v>#REF!</v>
      </c>
      <c r="I47" s="119"/>
      <c r="J47" s="110"/>
      <c r="K47">
        <f>IF($F47="x",GETPIVOTDATA("St. Č",Prehledy!$A$6)-H47+1,0)</f>
        <v>0</v>
      </c>
      <c r="L47">
        <v>29</v>
      </c>
      <c r="M47">
        <f t="shared" si="1"/>
        <v>29</v>
      </c>
    </row>
    <row r="48" spans="1:13" ht="14.25">
      <c r="A48" s="116">
        <v>47</v>
      </c>
      <c r="B48" s="117" t="s">
        <v>113</v>
      </c>
      <c r="C48" s="117" t="s">
        <v>36</v>
      </c>
      <c r="D48" s="104">
        <v>2010</v>
      </c>
      <c r="E48" s="120" t="str">
        <f>IF( $D48=0, "", IF( AND($D48&lt;=Prehledy!$K$3,$D48&gt;=Prehledy!$L$3),"U17,U19",  IF( AND($D48&lt;=Prehledy!$K$4,$D48&gt;=Prehledy!$L$4), "U15",  IF( AND($D48&lt;=Prehledy!$K$5, $D48&gt;=Prehledy!$L$5), "U13","U11"))))</f>
        <v>U15</v>
      </c>
      <c r="F48" s="97" t="s">
        <v>28</v>
      </c>
      <c r="G48" s="116">
        <v>47</v>
      </c>
      <c r="H48" s="96"/>
      <c r="I48" s="119"/>
      <c r="J48" s="110"/>
    </row>
    <row r="49" spans="1:13" ht="14.25">
      <c r="A49" s="116">
        <v>48</v>
      </c>
      <c r="B49" s="117" t="s">
        <v>93</v>
      </c>
      <c r="C49" s="117" t="s">
        <v>33</v>
      </c>
      <c r="D49" s="104">
        <v>2013</v>
      </c>
      <c r="E49" s="120" t="str">
        <f>IF( $D49=0, "", IF( AND($D49&lt;=Prehledy!$K$3,$D49&gt;=Prehledy!$L$3),"U17,U19",  IF( AND($D49&lt;=Prehledy!$K$4,$D49&gt;=Prehledy!$L$4), "U15",  IF( AND($D49&lt;=Prehledy!$K$5, $D49&gt;=Prehledy!$L$5), "U13","U11"))))</f>
        <v>U11</v>
      </c>
      <c r="F49" s="97" t="s">
        <v>28</v>
      </c>
      <c r="G49" s="116">
        <v>48</v>
      </c>
      <c r="H49" s="96"/>
      <c r="I49" s="119"/>
      <c r="J49" s="110"/>
    </row>
    <row r="50" spans="1:13" ht="14.25" hidden="1">
      <c r="A50" s="116">
        <v>49</v>
      </c>
      <c r="B50" s="117" t="s">
        <v>141</v>
      </c>
      <c r="C50" s="117" t="s">
        <v>109</v>
      </c>
      <c r="D50" s="104">
        <v>2011</v>
      </c>
      <c r="E50" s="120" t="str">
        <f>IF( $D50=0, "", IF( AND($D50&lt;=Prehledy!$K$3,$D50&gt;=Prehledy!$L$3),"U17,U19",  IF( AND($D50&lt;=Prehledy!$K$4,$D50&gt;=Prehledy!$L$4), "U15",  IF( AND($D50&lt;=Prehledy!$K$5, $D50&gt;=Prehledy!$L$5), "U13","U11"))))</f>
        <v>U13</v>
      </c>
      <c r="F50" s="97"/>
      <c r="G50" s="116">
        <v>49</v>
      </c>
      <c r="H50" s="96" t="e">
        <f>IF(OR(ISNA(MATCH(A50,I.Stupen!#REF!:I.Stupen!#REF!,0)), ISBLANK(INDEX(I.Stupen!#REF!:I.Stupen!#REF!,MATCH(A50,I.Stupen!#REF!:I.Stupen!#REF!,0)) )), "",   INDEX(I.Stupen!#REF!:I.Stupen!#REF!,MATCH(A50,I.Stupen!#REF!:I.Stupen!#REF!,0)) )</f>
        <v>#REF!</v>
      </c>
      <c r="I50" s="119"/>
      <c r="J50" s="110"/>
      <c r="K50">
        <f>IF($F50="x",GETPIVOTDATA("St. Č",Prehledy!$A$6)-H50+1,0)</f>
        <v>0</v>
      </c>
      <c r="L50">
        <v>82</v>
      </c>
      <c r="M50">
        <f t="shared" si="1"/>
        <v>82</v>
      </c>
    </row>
    <row r="51" spans="1:13" ht="14.25" hidden="1">
      <c r="A51" s="116">
        <v>50</v>
      </c>
      <c r="B51" s="117" t="s">
        <v>122</v>
      </c>
      <c r="C51" s="117" t="s">
        <v>88</v>
      </c>
      <c r="D51" s="104">
        <v>2011</v>
      </c>
      <c r="E51" s="120" t="str">
        <f>IF( $D51=0, "", IF( AND($D51&lt;=Prehledy!$K$3,$D51&gt;=Prehledy!$L$3),"U17,U19",  IF( AND($D51&lt;=Prehledy!$K$4,$D51&gt;=Prehledy!$L$4), "U15",  IF( AND($D51&lt;=Prehledy!$K$5, $D51&gt;=Prehledy!$L$5), "U13","U11"))))</f>
        <v>U13</v>
      </c>
      <c r="F51" s="97"/>
      <c r="G51" s="116">
        <v>50</v>
      </c>
      <c r="H51" s="96" t="e">
        <f>IF(OR(ISNA(MATCH(A51,I.Stupen!#REF!:I.Stupen!#REF!,0)), ISBLANK(INDEX(I.Stupen!#REF!:I.Stupen!#REF!,MATCH(A51,I.Stupen!#REF!:I.Stupen!#REF!,0)) )), "",   INDEX(I.Stupen!#REF!:I.Stupen!#REF!,MATCH(A51,I.Stupen!#REF!:I.Stupen!#REF!,0)) )</f>
        <v>#REF!</v>
      </c>
      <c r="I51" s="119"/>
      <c r="J51" s="110"/>
      <c r="K51">
        <f>IF($F51="x",GETPIVOTDATA("St. Č",Prehledy!$A$6)-H51+1,0)</f>
        <v>0</v>
      </c>
      <c r="L51">
        <v>31</v>
      </c>
      <c r="M51">
        <f t="shared" si="1"/>
        <v>31</v>
      </c>
    </row>
    <row r="52" spans="1:13" ht="14.25" customHeight="1">
      <c r="A52" s="116">
        <v>51</v>
      </c>
      <c r="B52" s="117" t="s">
        <v>79</v>
      </c>
      <c r="C52" s="117" t="s">
        <v>33</v>
      </c>
      <c r="D52" s="104">
        <v>2011</v>
      </c>
      <c r="E52" s="120" t="str">
        <f>IF( $D52=0, "", IF( AND($D52&lt;=Prehledy!$K$3,$D52&gt;=Prehledy!$L$3),"U17,U19",  IF( AND($D52&lt;=Prehledy!$K$4,$D52&gt;=Prehledy!$L$4), "U15",  IF( AND($D52&lt;=Prehledy!$K$5, $D52&gt;=Prehledy!$L$5), "U13","U11"))))</f>
        <v>U13</v>
      </c>
      <c r="F52" s="97" t="s">
        <v>28</v>
      </c>
      <c r="G52" s="116">
        <v>51</v>
      </c>
      <c r="H52" s="96"/>
      <c r="I52" s="119"/>
      <c r="J52" s="110"/>
    </row>
    <row r="53" spans="1:13" ht="14.25" customHeight="1">
      <c r="A53" s="116">
        <v>52</v>
      </c>
      <c r="B53" s="117" t="s">
        <v>85</v>
      </c>
      <c r="C53" s="117" t="s">
        <v>32</v>
      </c>
      <c r="D53" s="104">
        <v>2014</v>
      </c>
      <c r="E53" s="120" t="str">
        <f>IF( $D53=0, "", IF( AND($D53&lt;=Prehledy!$K$3,$D53&gt;=Prehledy!$L$3),"U17,U19",  IF( AND($D53&lt;=Prehledy!$K$4,$D53&gt;=Prehledy!$L$4), "U15",  IF( AND($D53&lt;=Prehledy!$K$5, $D53&gt;=Prehledy!$L$5), "U13","U11"))))</f>
        <v>U11</v>
      </c>
      <c r="F53" s="97" t="s">
        <v>28</v>
      </c>
      <c r="G53" s="116">
        <v>52</v>
      </c>
      <c r="H53" s="96"/>
      <c r="I53" s="119"/>
      <c r="J53" s="110"/>
    </row>
    <row r="54" spans="1:13" ht="14.25" hidden="1">
      <c r="A54" s="116">
        <v>53</v>
      </c>
      <c r="B54" s="117" t="s">
        <v>125</v>
      </c>
      <c r="C54" s="117" t="s">
        <v>88</v>
      </c>
      <c r="D54" s="104">
        <v>2009</v>
      </c>
      <c r="E54" s="120" t="str">
        <f>IF( $D54=0, "", IF( AND($D54&lt;=Prehledy!$K$3,$D54&gt;=Prehledy!$L$3),"U17,U19",  IF( AND($D54&lt;=Prehledy!$K$4,$D54&gt;=Prehledy!$L$4), "U15",  IF( AND($D54&lt;=Prehledy!$K$5, $D54&gt;=Prehledy!$L$5), "U13","U11"))))</f>
        <v>U15</v>
      </c>
      <c r="F54" s="97"/>
      <c r="G54" s="116">
        <v>53</v>
      </c>
      <c r="H54" s="96" t="e">
        <f>IF(OR(ISNA(MATCH(A54,I.Stupen!#REF!:I.Stupen!#REF!,0)), ISBLANK(INDEX(I.Stupen!#REF!:I.Stupen!#REF!,MATCH(A54,I.Stupen!#REF!:I.Stupen!#REF!,0)) )), "",   INDEX(I.Stupen!#REF!:I.Stupen!#REF!,MATCH(A54,I.Stupen!#REF!:I.Stupen!#REF!,0)) )</f>
        <v>#REF!</v>
      </c>
      <c r="I54" s="119"/>
      <c r="J54" s="110"/>
      <c r="K54">
        <f>IF($F54="x",GETPIVOTDATA("St. Č",Prehledy!$A$6)-H54+1,0)</f>
        <v>0</v>
      </c>
      <c r="L54">
        <v>28</v>
      </c>
      <c r="M54">
        <f t="shared" si="1"/>
        <v>28</v>
      </c>
    </row>
    <row r="55" spans="1:13" ht="14.25">
      <c r="A55" s="116">
        <v>54</v>
      </c>
      <c r="B55" s="117" t="s">
        <v>116</v>
      </c>
      <c r="C55" s="117" t="s">
        <v>36</v>
      </c>
      <c r="D55" s="104">
        <v>2011</v>
      </c>
      <c r="E55" s="120" t="str">
        <f>IF( $D55=0, "", IF( AND($D55&lt;=Prehledy!$K$3,$D55&gt;=Prehledy!$L$3),"U17,U19",  IF( AND($D55&lt;=Prehledy!$K$4,$D55&gt;=Prehledy!$L$4), "U15",  IF( AND($D55&lt;=Prehledy!$K$5, $D55&gt;=Prehledy!$L$5), "U13","U11"))))</f>
        <v>U13</v>
      </c>
      <c r="F55" s="97" t="s">
        <v>28</v>
      </c>
      <c r="G55" s="116">
        <v>54</v>
      </c>
      <c r="H55" s="96"/>
      <c r="I55" s="119"/>
      <c r="J55" s="110"/>
    </row>
    <row r="56" spans="1:13" ht="14.25" hidden="1">
      <c r="A56" s="116">
        <v>55</v>
      </c>
      <c r="B56" s="117" t="s">
        <v>142</v>
      </c>
      <c r="C56" s="117" t="s">
        <v>143</v>
      </c>
      <c r="D56" s="104">
        <v>2008</v>
      </c>
      <c r="E56" s="120" t="str">
        <f>IF( $D56=0, "", IF( AND($D56&lt;=Prehledy!$K$3,$D56&gt;=Prehledy!$L$3),"U17,U19",  IF( AND($D56&lt;=Prehledy!$K$4,$D56&gt;=Prehledy!$L$4), "U15",  IF( AND($D56&lt;=Prehledy!$K$5, $D56&gt;=Prehledy!$L$5), "U13","U11"))))</f>
        <v>U17,U19</v>
      </c>
      <c r="F56" s="97"/>
      <c r="G56" s="116">
        <v>55</v>
      </c>
      <c r="H56" s="96" t="e">
        <f>IF(OR(ISNA(MATCH(A56,I.Stupen!#REF!:I.Stupen!#REF!,0)), ISBLANK(INDEX(I.Stupen!#REF!:I.Stupen!#REF!,MATCH(A56,I.Stupen!#REF!:I.Stupen!#REF!,0)) )), "",   INDEX(I.Stupen!#REF!:I.Stupen!#REF!,MATCH(A56,I.Stupen!#REF!:I.Stupen!#REF!,0)) )</f>
        <v>#REF!</v>
      </c>
      <c r="I56" s="119"/>
      <c r="J56" s="110"/>
      <c r="K56">
        <f>IF($F56="x",GETPIVOTDATA("St. Č",Prehledy!$A$6)-H56+1,0)</f>
        <v>0</v>
      </c>
      <c r="L56">
        <v>26</v>
      </c>
      <c r="M56">
        <f t="shared" si="1"/>
        <v>26</v>
      </c>
    </row>
    <row r="57" spans="1:13" ht="14.25" hidden="1">
      <c r="A57" s="116">
        <v>56</v>
      </c>
      <c r="B57" s="117" t="s">
        <v>86</v>
      </c>
      <c r="C57" s="117" t="s">
        <v>34</v>
      </c>
      <c r="D57" s="104">
        <v>2008</v>
      </c>
      <c r="E57" s="120" t="str">
        <f>IF( $D57=0, "", IF( AND($D57&lt;=Prehledy!$K$3,$D57&gt;=Prehledy!$L$3),"U17,U19",  IF( AND($D57&lt;=Prehledy!$K$4,$D57&gt;=Prehledy!$L$4), "U15",  IF( AND($D57&lt;=Prehledy!$K$5, $D57&gt;=Prehledy!$L$5), "U13","U11"))))</f>
        <v>U17,U19</v>
      </c>
      <c r="F57" s="97"/>
      <c r="G57" s="116">
        <v>56</v>
      </c>
      <c r="H57" s="96" t="e">
        <f>IF(OR(ISNA(MATCH(A57,I.Stupen!#REF!:I.Stupen!#REF!,0)), ISBLANK(INDEX(I.Stupen!#REF!:I.Stupen!#REF!,MATCH(A57,I.Stupen!#REF!:I.Stupen!#REF!,0)) )), "",   INDEX(I.Stupen!#REF!:I.Stupen!#REF!,MATCH(A57,I.Stupen!#REF!:I.Stupen!#REF!,0)) )</f>
        <v>#REF!</v>
      </c>
      <c r="I57" s="119"/>
      <c r="J57" s="110"/>
      <c r="K57">
        <f>IF($F57="x",GETPIVOTDATA("St. Č",Prehledy!$A$6)-H57+1,0)</f>
        <v>0</v>
      </c>
      <c r="L57">
        <v>25</v>
      </c>
      <c r="M57">
        <f t="shared" si="1"/>
        <v>25</v>
      </c>
    </row>
    <row r="58" spans="1:13" ht="14.25">
      <c r="A58" s="116">
        <v>57</v>
      </c>
      <c r="B58" s="117" t="s">
        <v>144</v>
      </c>
      <c r="C58" s="117" t="s">
        <v>33</v>
      </c>
      <c r="D58" s="104">
        <v>2012</v>
      </c>
      <c r="E58" s="120" t="str">
        <f>IF( $D58=0, "", IF( AND($D58&lt;=Prehledy!$K$3,$D58&gt;=Prehledy!$L$3),"U17,U19",  IF( AND($D58&lt;=Prehledy!$K$4,$D58&gt;=Prehledy!$L$4), "U15",  IF( AND($D58&lt;=Prehledy!$K$5, $D58&gt;=Prehledy!$L$5), "U13","U11"))))</f>
        <v>U13</v>
      </c>
      <c r="F58" s="97" t="s">
        <v>28</v>
      </c>
      <c r="G58" s="116">
        <v>57</v>
      </c>
      <c r="H58" s="96"/>
      <c r="I58" s="119"/>
      <c r="J58" s="110"/>
    </row>
    <row r="59" spans="1:13" ht="14.25" hidden="1">
      <c r="A59" s="116">
        <v>58</v>
      </c>
      <c r="B59" s="117" t="s">
        <v>83</v>
      </c>
      <c r="C59" s="117" t="s">
        <v>36</v>
      </c>
      <c r="D59" s="104">
        <v>2009</v>
      </c>
      <c r="E59" s="120" t="str">
        <f>IF( $D59=0, "", IF( AND($D59&lt;=Prehledy!$K$3,$D59&gt;=Prehledy!$L$3),"U17,U19",  IF( AND($D59&lt;=Prehledy!$K$4,$D59&gt;=Prehledy!$L$4), "U15",  IF( AND($D59&lt;=Prehledy!$K$5, $D59&gt;=Prehledy!$L$5), "U13","U11"))))</f>
        <v>U15</v>
      </c>
      <c r="F59" s="97"/>
      <c r="G59" s="116">
        <v>58</v>
      </c>
      <c r="H59" s="96" t="e">
        <f>IF(OR(ISNA(MATCH(A59,I.Stupen!#REF!:I.Stupen!#REF!,0)), ISBLANK(INDEX(I.Stupen!#REF!:I.Stupen!#REF!,MATCH(A59,I.Stupen!#REF!:I.Stupen!#REF!,0)) )), "",   INDEX(I.Stupen!#REF!:I.Stupen!#REF!,MATCH(A59,I.Stupen!#REF!:I.Stupen!#REF!,0)) )</f>
        <v>#REF!</v>
      </c>
      <c r="I59" s="119"/>
      <c r="J59" s="110"/>
      <c r="K59">
        <f>IF($F59="x",GETPIVOTDATA("St. Č",Prehledy!$A$6)-H59+1,0)</f>
        <v>0</v>
      </c>
      <c r="L59">
        <v>61</v>
      </c>
      <c r="M59">
        <f t="shared" si="1"/>
        <v>61</v>
      </c>
    </row>
    <row r="60" spans="1:13" ht="14.25" hidden="1">
      <c r="A60" s="116">
        <v>59</v>
      </c>
      <c r="B60" s="117" t="s">
        <v>145</v>
      </c>
      <c r="C60" s="117" t="s">
        <v>34</v>
      </c>
      <c r="D60" s="104">
        <v>2010</v>
      </c>
      <c r="E60" s="120" t="str">
        <f>IF( $D60=0, "", IF( AND($D60&lt;=Prehledy!$K$3,$D60&gt;=Prehledy!$L$3),"U17,U19",  IF( AND($D60&lt;=Prehledy!$K$4,$D60&gt;=Prehledy!$L$4), "U15",  IF( AND($D60&lt;=Prehledy!$K$5, $D60&gt;=Prehledy!$L$5), "U13","U11"))))</f>
        <v>U15</v>
      </c>
      <c r="F60" s="97"/>
      <c r="G60" s="116">
        <v>59</v>
      </c>
      <c r="H60" s="96" t="e">
        <f>IF(OR(ISNA(MATCH(A60,I.Stupen!#REF!:I.Stupen!#REF!,0)), ISBLANK(INDEX(I.Stupen!#REF!:I.Stupen!#REF!,MATCH(A60,I.Stupen!#REF!:I.Stupen!#REF!,0)) )), "",   INDEX(I.Stupen!#REF!:I.Stupen!#REF!,MATCH(A60,I.Stupen!#REF!:I.Stupen!#REF!,0)) )</f>
        <v>#REF!</v>
      </c>
      <c r="I60" s="119"/>
      <c r="J60" s="110"/>
      <c r="K60">
        <f>IF($F60="x",GETPIVOTDATA("St. Č",Prehledy!$A$6)-H60+1,0)</f>
        <v>0</v>
      </c>
      <c r="L60">
        <v>23</v>
      </c>
      <c r="M60">
        <f t="shared" si="1"/>
        <v>23</v>
      </c>
    </row>
    <row r="61" spans="1:13" ht="14.25" hidden="1">
      <c r="A61" s="116">
        <v>60</v>
      </c>
      <c r="B61" s="117" t="s">
        <v>77</v>
      </c>
      <c r="C61" s="117" t="s">
        <v>33</v>
      </c>
      <c r="D61" s="104">
        <v>2011</v>
      </c>
      <c r="E61" s="120" t="str">
        <f>IF( $D61=0, "", IF( AND($D61&lt;=Prehledy!$K$3,$D61&gt;=Prehledy!$L$3),"U17,U19",  IF( AND($D61&lt;=Prehledy!$K$4,$D61&gt;=Prehledy!$L$4), "U15",  IF( AND($D61&lt;=Prehledy!$K$5, $D61&gt;=Prehledy!$L$5), "U13","U11"))))</f>
        <v>U13</v>
      </c>
      <c r="F61" s="97"/>
      <c r="G61" s="116">
        <v>60</v>
      </c>
      <c r="H61" s="96" t="e">
        <f>IF(OR(ISNA(MATCH(A61,I.Stupen!#REF!:I.Stupen!#REF!,0)), ISBLANK(INDEX(I.Stupen!#REF!:I.Stupen!#REF!,MATCH(A61,I.Stupen!#REF!:I.Stupen!#REF!,0)) )), "",   INDEX(I.Stupen!#REF!:I.Stupen!#REF!,MATCH(A61,I.Stupen!#REF!:I.Stupen!#REF!,0)) )</f>
        <v>#REF!</v>
      </c>
      <c r="I61" s="119"/>
      <c r="J61" s="110"/>
      <c r="K61">
        <f>IF($F61="x",GETPIVOTDATA("St. Č",Prehledy!$A$6)-H61+1,0)</f>
        <v>0</v>
      </c>
      <c r="L61">
        <v>13</v>
      </c>
      <c r="M61">
        <f t="shared" si="1"/>
        <v>13</v>
      </c>
    </row>
    <row r="62" spans="1:13" ht="14.25" hidden="1">
      <c r="A62" s="116">
        <v>61</v>
      </c>
      <c r="B62" s="117" t="s">
        <v>146</v>
      </c>
      <c r="C62" s="117" t="s">
        <v>36</v>
      </c>
      <c r="D62" s="104">
        <v>2011</v>
      </c>
      <c r="E62" s="120" t="str">
        <f>IF( $D62=0, "", IF( AND($D62&lt;=Prehledy!$K$3,$D62&gt;=Prehledy!$L$3),"U17,U19",  IF( AND($D62&lt;=Prehledy!$K$4,$D62&gt;=Prehledy!$L$4), "U15",  IF( AND($D62&lt;=Prehledy!$K$5, $D62&gt;=Prehledy!$L$5), "U13","U11"))))</f>
        <v>U13</v>
      </c>
      <c r="F62" s="97"/>
      <c r="G62" s="116">
        <v>61</v>
      </c>
      <c r="H62" s="96" t="e">
        <f>IF(OR(ISNA(MATCH(A62,I.Stupen!#REF!:I.Stupen!#REF!,0)), ISBLANK(INDEX(I.Stupen!#REF!:I.Stupen!#REF!,MATCH(A62,I.Stupen!#REF!:I.Stupen!#REF!,0)) )), "",   INDEX(I.Stupen!#REF!:I.Stupen!#REF!,MATCH(A62,I.Stupen!#REF!:I.Stupen!#REF!,0)) )</f>
        <v>#REF!</v>
      </c>
      <c r="I62" s="119"/>
      <c r="J62" s="110"/>
      <c r="K62">
        <f>IF($F62="x",GETPIVOTDATA("St. Č",Prehledy!$A$6)-H62+1,0)</f>
        <v>0</v>
      </c>
      <c r="L62">
        <v>41</v>
      </c>
      <c r="M62">
        <f t="shared" si="1"/>
        <v>41</v>
      </c>
    </row>
    <row r="63" spans="1:13" ht="14.25">
      <c r="A63" s="116">
        <v>62</v>
      </c>
      <c r="B63" s="117" t="s">
        <v>94</v>
      </c>
      <c r="C63" s="117" t="s">
        <v>36</v>
      </c>
      <c r="D63" s="104">
        <v>2013</v>
      </c>
      <c r="E63" s="120" t="str">
        <f>IF( $D63=0, "", IF( AND($D63&lt;=Prehledy!$K$3,$D63&gt;=Prehledy!$L$3),"U17,U19",  IF( AND($D63&lt;=Prehledy!$K$4,$D63&gt;=Prehledy!$L$4), "U15",  IF( AND($D63&lt;=Prehledy!$K$5, $D63&gt;=Prehledy!$L$5), "U13","U11"))))</f>
        <v>U11</v>
      </c>
      <c r="F63" s="97" t="s">
        <v>28</v>
      </c>
      <c r="G63" s="116">
        <v>62</v>
      </c>
      <c r="H63" s="96"/>
      <c r="I63" s="119"/>
      <c r="J63" s="110"/>
    </row>
    <row r="64" spans="1:13" ht="14.25">
      <c r="A64" s="116">
        <v>63</v>
      </c>
      <c r="B64" s="117" t="s">
        <v>119</v>
      </c>
      <c r="C64" s="117" t="s">
        <v>33</v>
      </c>
      <c r="D64" s="104">
        <v>2013</v>
      </c>
      <c r="E64" s="120" t="str">
        <f>IF( $D64=0, "", IF( AND($D64&lt;=Prehledy!$K$3,$D64&gt;=Prehledy!$L$3),"U17,U19",  IF( AND($D64&lt;=Prehledy!$K$4,$D64&gt;=Prehledy!$L$4), "U15",  IF( AND($D64&lt;=Prehledy!$K$5, $D64&gt;=Prehledy!$L$5), "U13","U11"))))</f>
        <v>U11</v>
      </c>
      <c r="F64" s="97" t="s">
        <v>28</v>
      </c>
      <c r="G64" s="116">
        <v>63</v>
      </c>
      <c r="H64" s="96"/>
      <c r="I64" s="119"/>
      <c r="J64" s="110"/>
    </row>
    <row r="65" spans="1:13" ht="14.25" hidden="1">
      <c r="A65" s="116">
        <v>64</v>
      </c>
      <c r="B65" s="117" t="s">
        <v>147</v>
      </c>
      <c r="C65" s="117" t="s">
        <v>33</v>
      </c>
      <c r="D65" s="104">
        <v>2011</v>
      </c>
      <c r="E65" s="120" t="str">
        <f>IF( $D65=0, "", IF( AND($D65&lt;=Prehledy!$K$3,$D65&gt;=Prehledy!$L$3),"U17,U19",  IF( AND($D65&lt;=Prehledy!$K$4,$D65&gt;=Prehledy!$L$4), "U15",  IF( AND($D65&lt;=Prehledy!$K$5, $D65&gt;=Prehledy!$L$5), "U13","U11"))))</f>
        <v>U13</v>
      </c>
      <c r="F65" s="97"/>
      <c r="G65" s="116">
        <v>64</v>
      </c>
      <c r="H65" s="96" t="e">
        <f>IF(OR(ISNA(MATCH(A65,I.Stupen!#REF!:I.Stupen!#REF!,0)), ISBLANK(INDEX(I.Stupen!#REF!:I.Stupen!#REF!,MATCH(A65,I.Stupen!#REF!:I.Stupen!#REF!,0)) )), "",   INDEX(I.Stupen!#REF!:I.Stupen!#REF!,MATCH(A65,I.Stupen!#REF!:I.Stupen!#REF!,0)) )</f>
        <v>#REF!</v>
      </c>
      <c r="I65" s="119"/>
      <c r="J65" s="110"/>
      <c r="K65">
        <f>IF($F65="x",GETPIVOTDATA("St. Č",Prehledy!$A$6)-H65+1,0)</f>
        <v>0</v>
      </c>
      <c r="L65">
        <v>48</v>
      </c>
      <c r="M65">
        <f t="shared" si="1"/>
        <v>48</v>
      </c>
    </row>
    <row r="66" spans="1:13" ht="14.25" hidden="1">
      <c r="A66" s="116">
        <v>65</v>
      </c>
      <c r="B66" s="117" t="s">
        <v>148</v>
      </c>
      <c r="C66" s="117" t="s">
        <v>88</v>
      </c>
      <c r="D66" s="104">
        <v>2010</v>
      </c>
      <c r="E66" s="120" t="str">
        <f>IF( $D66=0, "", IF( AND($D66&lt;=Prehledy!$K$3,$D66&gt;=Prehledy!$L$3),"U17,U19",  IF( AND($D66&lt;=Prehledy!$K$4,$D66&gt;=Prehledy!$L$4), "U15",  IF( AND($D66&lt;=Prehledy!$K$5, $D66&gt;=Prehledy!$L$5), "U13","U11"))))</f>
        <v>U15</v>
      </c>
      <c r="F66" s="97"/>
      <c r="G66" s="116">
        <v>65</v>
      </c>
      <c r="H66" s="96" t="e">
        <f>IF(OR(ISNA(MATCH(A66,I.Stupen!#REF!:I.Stupen!#REF!,0)), ISBLANK(INDEX(I.Stupen!#REF!:I.Stupen!#REF!,MATCH(A66,I.Stupen!#REF!:I.Stupen!#REF!,0)) )), "",   INDEX(I.Stupen!#REF!:I.Stupen!#REF!,MATCH(A66,I.Stupen!#REF!:I.Stupen!#REF!,0)) )</f>
        <v>#REF!</v>
      </c>
      <c r="I66" s="119"/>
      <c r="J66" s="110"/>
      <c r="K66">
        <f>IF($F66="x",GETPIVOTDATA("St. Č",Prehledy!$A$6)-H66+1,0)</f>
        <v>0</v>
      </c>
      <c r="L66">
        <v>18</v>
      </c>
      <c r="M66">
        <f t="shared" ref="M66:M97" si="2">K66+L66</f>
        <v>18</v>
      </c>
    </row>
    <row r="67" spans="1:13" ht="14.25">
      <c r="A67" s="116">
        <v>66</v>
      </c>
      <c r="B67" s="117" t="s">
        <v>149</v>
      </c>
      <c r="C67" s="117" t="s">
        <v>33</v>
      </c>
      <c r="D67" s="104">
        <v>2012</v>
      </c>
      <c r="E67" s="120" t="str">
        <f>IF( $D67=0, "", IF( AND($D67&lt;=Prehledy!$K$3,$D67&gt;=Prehledy!$L$3),"U17,U19",  IF( AND($D67&lt;=Prehledy!$K$4,$D67&gt;=Prehledy!$L$4), "U15",  IF( AND($D67&lt;=Prehledy!$K$5, $D67&gt;=Prehledy!$L$5), "U13","U11"))))</f>
        <v>U13</v>
      </c>
      <c r="F67" s="97" t="s">
        <v>28</v>
      </c>
      <c r="G67" s="116">
        <v>66</v>
      </c>
      <c r="H67" s="96"/>
      <c r="I67" s="119"/>
      <c r="J67" s="110"/>
    </row>
    <row r="68" spans="1:13" ht="14.25" hidden="1">
      <c r="A68" s="116">
        <v>67</v>
      </c>
      <c r="B68" s="117" t="s">
        <v>150</v>
      </c>
      <c r="C68" s="117" t="s">
        <v>33</v>
      </c>
      <c r="D68" s="104">
        <v>2009</v>
      </c>
      <c r="E68" s="120" t="str">
        <f>IF( $D68=0, "", IF( AND($D68&lt;=Prehledy!$K$3,$D68&gt;=Prehledy!$L$3),"U17,U19",  IF( AND($D68&lt;=Prehledy!$K$4,$D68&gt;=Prehledy!$L$4), "U15",  IF( AND($D68&lt;=Prehledy!$K$5, $D68&gt;=Prehledy!$L$5), "U13","U11"))))</f>
        <v>U15</v>
      </c>
      <c r="F68" s="97"/>
      <c r="G68" s="116">
        <v>67</v>
      </c>
      <c r="H68" s="96" t="e">
        <f>IF(OR(ISNA(MATCH(A68,I.Stupen!#REF!:I.Stupen!#REF!,0)), ISBLANK(INDEX(I.Stupen!#REF!:I.Stupen!#REF!,MATCH(A68,I.Stupen!#REF!:I.Stupen!#REF!,0)) )), "",   INDEX(I.Stupen!#REF!:I.Stupen!#REF!,MATCH(A68,I.Stupen!#REF!:I.Stupen!#REF!,0)) )</f>
        <v>#REF!</v>
      </c>
      <c r="I68" s="119"/>
      <c r="J68" s="110"/>
      <c r="K68">
        <f>IF($F68="x",GETPIVOTDATA("St. Č",Prehledy!$A$6)-H68+1,0)</f>
        <v>0</v>
      </c>
      <c r="L68">
        <v>17</v>
      </c>
      <c r="M68">
        <f t="shared" si="2"/>
        <v>17</v>
      </c>
    </row>
    <row r="69" spans="1:13" ht="14.25" hidden="1">
      <c r="A69" s="116">
        <v>68</v>
      </c>
      <c r="B69" s="117" t="s">
        <v>151</v>
      </c>
      <c r="C69" s="117" t="s">
        <v>35</v>
      </c>
      <c r="D69" s="104">
        <v>2011</v>
      </c>
      <c r="E69" s="120" t="str">
        <f>IF( $D69=0, "", IF( AND($D69&lt;=Prehledy!$K$3,$D69&gt;=Prehledy!$L$3),"U17,U19",  IF( AND($D69&lt;=Prehledy!$K$4,$D69&gt;=Prehledy!$L$4), "U15",  IF( AND($D69&lt;=Prehledy!$K$5, $D69&gt;=Prehledy!$L$5), "U13","U11"))))</f>
        <v>U13</v>
      </c>
      <c r="F69" s="97"/>
      <c r="G69" s="116">
        <v>68</v>
      </c>
      <c r="H69" s="96" t="e">
        <f>IF(OR(ISNA(MATCH(A69,I.Stupen!#REF!:I.Stupen!#REF!,0)), ISBLANK(INDEX(I.Stupen!#REF!:I.Stupen!#REF!,MATCH(A69,I.Stupen!#REF!:I.Stupen!#REF!,0)) )), "",   INDEX(I.Stupen!#REF!:I.Stupen!#REF!,MATCH(A69,I.Stupen!#REF!:I.Stupen!#REF!,0)) )</f>
        <v>#REF!</v>
      </c>
      <c r="I69" s="119"/>
      <c r="J69" s="110"/>
      <c r="K69">
        <f>IF($F69="x",GETPIVOTDATA("St. Č",Prehledy!$A$6)-H69+1,0)</f>
        <v>0</v>
      </c>
      <c r="L69">
        <v>28</v>
      </c>
      <c r="M69">
        <f t="shared" si="2"/>
        <v>28</v>
      </c>
    </row>
    <row r="70" spans="1:13" ht="14.25">
      <c r="A70" s="116">
        <v>69</v>
      </c>
      <c r="B70" s="117" t="s">
        <v>152</v>
      </c>
      <c r="C70" s="117" t="s">
        <v>36</v>
      </c>
      <c r="D70" s="104">
        <v>2012</v>
      </c>
      <c r="E70" s="120" t="str">
        <f>IF( $D70=0, "", IF( AND($D70&lt;=Prehledy!$K$3,$D70&gt;=Prehledy!$L$3),"U17,U19",  IF( AND($D70&lt;=Prehledy!$K$4,$D70&gt;=Prehledy!$L$4), "U15",  IF( AND($D70&lt;=Prehledy!$K$5, $D70&gt;=Prehledy!$L$5), "U13","U11"))))</f>
        <v>U13</v>
      </c>
      <c r="F70" s="97" t="s">
        <v>28</v>
      </c>
      <c r="G70" s="116">
        <v>69</v>
      </c>
      <c r="H70" s="96"/>
      <c r="I70" s="119"/>
      <c r="J70" s="110"/>
    </row>
    <row r="71" spans="1:13" ht="14.25" hidden="1">
      <c r="A71" s="116">
        <v>70</v>
      </c>
      <c r="B71" s="117" t="s">
        <v>153</v>
      </c>
      <c r="C71" s="117" t="s">
        <v>109</v>
      </c>
      <c r="D71" s="104">
        <v>2012</v>
      </c>
      <c r="E71" s="120" t="str">
        <f>IF( $D71=0, "", IF( AND($D71&lt;=Prehledy!$K$3,$D71&gt;=Prehledy!$L$3),"U17,U19",  IF( AND($D71&lt;=Prehledy!$K$4,$D71&gt;=Prehledy!$L$4), "U15",  IF( AND($D71&lt;=Prehledy!$K$5, $D71&gt;=Prehledy!$L$5), "U13","U11"))))</f>
        <v>U13</v>
      </c>
      <c r="F71" s="97"/>
      <c r="G71" s="116">
        <v>70</v>
      </c>
      <c r="H71" s="96" t="e">
        <f>IF(OR(ISNA(MATCH(A71,I.Stupen!#REF!:I.Stupen!#REF!,0)), ISBLANK(INDEX(I.Stupen!#REF!:I.Stupen!#REF!,MATCH(A71,I.Stupen!#REF!:I.Stupen!#REF!,0)) )), "",   INDEX(I.Stupen!#REF!:I.Stupen!#REF!,MATCH(A71,I.Stupen!#REF!:I.Stupen!#REF!,0)) )</f>
        <v>#REF!</v>
      </c>
      <c r="I71" s="119"/>
      <c r="J71" s="110"/>
      <c r="K71">
        <f>IF($F71="x",GETPIVOTDATA("St. Č",Prehledy!$A$6)-H71+1,0)</f>
        <v>0</v>
      </c>
      <c r="L71">
        <v>29</v>
      </c>
      <c r="M71">
        <f t="shared" si="2"/>
        <v>29</v>
      </c>
    </row>
    <row r="72" spans="1:13" ht="15" hidden="1" customHeight="1">
      <c r="A72" s="116">
        <v>71</v>
      </c>
      <c r="B72" s="117" t="s">
        <v>154</v>
      </c>
      <c r="C72" s="117" t="s">
        <v>35</v>
      </c>
      <c r="D72" s="104">
        <v>2013</v>
      </c>
      <c r="E72" s="120" t="str">
        <f>IF( $D72=0, "", IF( AND($D72&lt;=Prehledy!$K$3,$D72&gt;=Prehledy!$L$3),"U17,U19",  IF( AND($D72&lt;=Prehledy!$K$4,$D72&gt;=Prehledy!$L$4), "U15",  IF( AND($D72&lt;=Prehledy!$K$5, $D72&gt;=Prehledy!$L$5), "U13","U11"))))</f>
        <v>U11</v>
      </c>
      <c r="F72" s="97"/>
      <c r="G72" s="116">
        <v>71</v>
      </c>
      <c r="H72" s="96" t="e">
        <f>IF(OR(ISNA(MATCH(A72,I.Stupen!#REF!:I.Stupen!#REF!,0)), ISBLANK(INDEX(I.Stupen!#REF!:I.Stupen!#REF!,MATCH(A72,I.Stupen!#REF!:I.Stupen!#REF!,0)) )), "",   INDEX(I.Stupen!#REF!:I.Stupen!#REF!,MATCH(A72,I.Stupen!#REF!:I.Stupen!#REF!,0)) )</f>
        <v>#REF!</v>
      </c>
      <c r="I72" s="119"/>
      <c r="J72" s="110"/>
      <c r="K72">
        <f>IF($F72="x",GETPIVOTDATA("St. Č",Prehledy!$A$6)-H72+1,0)</f>
        <v>0</v>
      </c>
      <c r="L72">
        <v>41</v>
      </c>
      <c r="M72">
        <f t="shared" si="2"/>
        <v>41</v>
      </c>
    </row>
    <row r="73" spans="1:13" ht="14.25" hidden="1">
      <c r="A73" s="116">
        <v>72</v>
      </c>
      <c r="B73" s="117" t="s">
        <v>155</v>
      </c>
      <c r="C73" s="117" t="s">
        <v>32</v>
      </c>
      <c r="D73" s="104">
        <v>2012</v>
      </c>
      <c r="E73" s="120" t="str">
        <f>IF( $D73=0, "", IF( AND($D73&lt;=Prehledy!$K$3,$D73&gt;=Prehledy!$L$3),"U17,U19",  IF( AND($D73&lt;=Prehledy!$K$4,$D73&gt;=Prehledy!$L$4), "U15",  IF( AND($D73&lt;=Prehledy!$K$5, $D73&gt;=Prehledy!$L$5), "U13","U11"))))</f>
        <v>U13</v>
      </c>
      <c r="F73" s="97"/>
      <c r="G73" s="116">
        <v>72</v>
      </c>
      <c r="H73" s="96" t="e">
        <f>IF(OR(ISNA(MATCH(A73,I.Stupen!#REF!:I.Stupen!#REF!,0)), ISBLANK(INDEX(I.Stupen!#REF!:I.Stupen!#REF!,MATCH(A73,I.Stupen!#REF!:I.Stupen!#REF!,0)) )), "",   INDEX(I.Stupen!#REF!:I.Stupen!#REF!,MATCH(A73,I.Stupen!#REF!:I.Stupen!#REF!,0)) )</f>
        <v>#REF!</v>
      </c>
      <c r="I73" s="119"/>
      <c r="J73" s="110"/>
      <c r="K73">
        <f>IF($F73="x",GETPIVOTDATA("St. Č",Prehledy!$A$6)-H73+1,0)</f>
        <v>0</v>
      </c>
      <c r="L73">
        <v>12</v>
      </c>
      <c r="M73">
        <f t="shared" si="2"/>
        <v>12</v>
      </c>
    </row>
    <row r="74" spans="1:13" ht="14.25" hidden="1">
      <c r="A74" s="116">
        <v>73</v>
      </c>
      <c r="B74" s="117" t="s">
        <v>156</v>
      </c>
      <c r="C74" s="117" t="s">
        <v>35</v>
      </c>
      <c r="D74" s="104">
        <v>2013</v>
      </c>
      <c r="E74" s="120" t="str">
        <f>IF( $D74=0, "", IF( AND($D74&lt;=Prehledy!$K$3,$D74&gt;=Prehledy!$L$3),"U17,U19",  IF( AND($D74&lt;=Prehledy!$K$4,$D74&gt;=Prehledy!$L$4), "U15",  IF( AND($D74&lt;=Prehledy!$K$5, $D74&gt;=Prehledy!$L$5), "U13","U11"))))</f>
        <v>U11</v>
      </c>
      <c r="F74" s="97"/>
      <c r="G74" s="116">
        <v>73</v>
      </c>
      <c r="H74" s="96" t="e">
        <f>IF(OR(ISNA(MATCH(A74,I.Stupen!#REF!:I.Stupen!#REF!,0)), ISBLANK(INDEX(I.Stupen!#REF!:I.Stupen!#REF!,MATCH(A74,I.Stupen!#REF!:I.Stupen!#REF!,0)) )), "",   INDEX(I.Stupen!#REF!:I.Stupen!#REF!,MATCH(A74,I.Stupen!#REF!:I.Stupen!#REF!,0)) )</f>
        <v>#REF!</v>
      </c>
      <c r="I74" s="119"/>
      <c r="J74" s="110"/>
      <c r="K74">
        <f>IF($F74="x",GETPIVOTDATA("St. Č",Prehledy!$A$6)-H74+1,0)</f>
        <v>0</v>
      </c>
      <c r="L74">
        <v>20</v>
      </c>
      <c r="M74">
        <f t="shared" si="2"/>
        <v>20</v>
      </c>
    </row>
    <row r="75" spans="1:13" ht="14.25" hidden="1">
      <c r="A75" s="116">
        <v>74</v>
      </c>
      <c r="B75" s="117" t="s">
        <v>157</v>
      </c>
      <c r="C75" s="117" t="s">
        <v>33</v>
      </c>
      <c r="D75" s="104">
        <v>2012</v>
      </c>
      <c r="E75" s="120" t="str">
        <f>IF( $D75=0, "", IF( AND($D75&lt;=Prehledy!$K$3,$D75&gt;=Prehledy!$L$3),"U17,U19",  IF( AND($D75&lt;=Prehledy!$K$4,$D75&gt;=Prehledy!$L$4), "U15",  IF( AND($D75&lt;=Prehledy!$K$5, $D75&gt;=Prehledy!$L$5), "U13","U11"))))</f>
        <v>U13</v>
      </c>
      <c r="F75" s="97"/>
      <c r="G75" s="116">
        <v>74</v>
      </c>
      <c r="H75" s="96" t="e">
        <f>IF(OR(ISNA(MATCH(A75,I.Stupen!#REF!:I.Stupen!#REF!,0)), ISBLANK(INDEX(I.Stupen!#REF!:I.Stupen!#REF!,MATCH(A75,I.Stupen!#REF!:I.Stupen!#REF!,0)) )), "",   INDEX(I.Stupen!#REF!:I.Stupen!#REF!,MATCH(A75,I.Stupen!#REF!:I.Stupen!#REF!,0)) )</f>
        <v>#REF!</v>
      </c>
      <c r="I75" s="119"/>
      <c r="J75" s="110"/>
      <c r="K75">
        <f>IF($F75="x",GETPIVOTDATA("St. Č",Prehledy!$A$6)-H75+1,0)</f>
        <v>0</v>
      </c>
      <c r="L75">
        <v>13</v>
      </c>
      <c r="M75">
        <f t="shared" si="2"/>
        <v>13</v>
      </c>
    </row>
    <row r="76" spans="1:13" ht="14.25" hidden="1">
      <c r="A76" s="116">
        <v>75</v>
      </c>
      <c r="B76" s="117" t="s">
        <v>158</v>
      </c>
      <c r="C76" s="117" t="s">
        <v>109</v>
      </c>
      <c r="D76" s="104">
        <v>2012</v>
      </c>
      <c r="E76" s="120" t="str">
        <f>IF( $D76=0, "", IF( AND($D76&lt;=Prehledy!$K$3,$D76&gt;=Prehledy!$L$3),"U17,U19",  IF( AND($D76&lt;=Prehledy!$K$4,$D76&gt;=Prehledy!$L$4), "U15",  IF( AND($D76&lt;=Prehledy!$K$5, $D76&gt;=Prehledy!$L$5), "U13","U11"))))</f>
        <v>U13</v>
      </c>
      <c r="F76" s="97"/>
      <c r="G76" s="116">
        <v>75</v>
      </c>
      <c r="H76" s="96" t="e">
        <f>IF(OR(ISNA(MATCH(A76,I.Stupen!#REF!:I.Stupen!#REF!,0)), ISBLANK(INDEX(I.Stupen!#REF!:I.Stupen!#REF!,MATCH(A76,I.Stupen!#REF!:I.Stupen!#REF!,0)) )), "",   INDEX(I.Stupen!#REF!:I.Stupen!#REF!,MATCH(A76,I.Stupen!#REF!:I.Stupen!#REF!,0)) )</f>
        <v>#REF!</v>
      </c>
      <c r="I76" s="119"/>
      <c r="J76" s="110"/>
      <c r="K76">
        <f>IF($F76="x",GETPIVOTDATA("St. Č",Prehledy!$A$6)-H76+1,0)</f>
        <v>0</v>
      </c>
      <c r="L76">
        <v>24</v>
      </c>
      <c r="M76">
        <f t="shared" si="2"/>
        <v>24</v>
      </c>
    </row>
    <row r="77" spans="1:13" ht="14.25">
      <c r="A77" s="116">
        <v>76</v>
      </c>
      <c r="B77" s="117" t="s">
        <v>128</v>
      </c>
      <c r="C77" s="117" t="s">
        <v>33</v>
      </c>
      <c r="D77" s="104">
        <v>2015</v>
      </c>
      <c r="E77" s="120" t="str">
        <f>IF( $D77=0, "", IF( AND($D77&lt;=Prehledy!$K$3,$D77&gt;=Prehledy!$L$3),"U17,U19",  IF( AND($D77&lt;=Prehledy!$K$4,$D77&gt;=Prehledy!$L$4), "U15",  IF( AND($D77&lt;=Prehledy!$K$5, $D77&gt;=Prehledy!$L$5), "U13","U11"))))</f>
        <v>U11</v>
      </c>
      <c r="F77" s="97" t="s">
        <v>28</v>
      </c>
      <c r="G77" s="116">
        <v>76</v>
      </c>
      <c r="H77" s="96"/>
      <c r="I77" s="119"/>
      <c r="J77" s="110"/>
    </row>
    <row r="78" spans="1:13" ht="14.25">
      <c r="A78" s="116">
        <v>77</v>
      </c>
      <c r="B78" s="117" t="s">
        <v>159</v>
      </c>
      <c r="C78" s="117" t="s">
        <v>32</v>
      </c>
      <c r="D78" s="104">
        <v>2014</v>
      </c>
      <c r="E78" s="120" t="str">
        <f>IF( $D78=0, "", IF( AND($D78&lt;=Prehledy!$K$3,$D78&gt;=Prehledy!$L$3),"U17,U19",  IF( AND($D78&lt;=Prehledy!$K$4,$D78&gt;=Prehledy!$L$4), "U15",  IF( AND($D78&lt;=Prehledy!$K$5, $D78&gt;=Prehledy!$L$5), "U13","U11"))))</f>
        <v>U11</v>
      </c>
      <c r="F78" s="97" t="s">
        <v>28</v>
      </c>
      <c r="G78" s="116">
        <v>77</v>
      </c>
      <c r="H78" s="96"/>
      <c r="I78" s="119"/>
      <c r="J78" s="110"/>
    </row>
    <row r="79" spans="1:13" ht="14.25">
      <c r="A79" s="116">
        <v>78</v>
      </c>
      <c r="B79" s="117" t="s">
        <v>104</v>
      </c>
      <c r="C79" s="117" t="s">
        <v>33</v>
      </c>
      <c r="D79" s="104">
        <v>2013</v>
      </c>
      <c r="E79" s="120" t="str">
        <f>IF( $D79=0, "", IF( AND($D79&lt;=Prehledy!$K$3,$D79&gt;=Prehledy!$L$3),"U17,U19",  IF( AND($D79&lt;=Prehledy!$K$4,$D79&gt;=Prehledy!$L$4), "U15",  IF( AND($D79&lt;=Prehledy!$K$5, $D79&gt;=Prehledy!$L$5), "U13","U11"))))</f>
        <v>U11</v>
      </c>
      <c r="F79" s="97" t="s">
        <v>28</v>
      </c>
      <c r="G79" s="116">
        <v>78</v>
      </c>
      <c r="H79" s="96"/>
      <c r="I79" s="119"/>
      <c r="J79" s="110"/>
    </row>
    <row r="80" spans="1:13" ht="14.25">
      <c r="A80" s="116">
        <v>79</v>
      </c>
      <c r="B80" s="117" t="s">
        <v>106</v>
      </c>
      <c r="C80" s="117" t="s">
        <v>33</v>
      </c>
      <c r="D80" s="104">
        <v>2014</v>
      </c>
      <c r="E80" s="120" t="str">
        <f>IF( $D80=0, "", IF( AND($D80&lt;=Prehledy!$K$3,$D80&gt;=Prehledy!$L$3),"U17,U19",  IF( AND($D80&lt;=Prehledy!$K$4,$D80&gt;=Prehledy!$L$4), "U15",  IF( AND($D80&lt;=Prehledy!$K$5, $D80&gt;=Prehledy!$L$5), "U13","U11"))))</f>
        <v>U11</v>
      </c>
      <c r="F80" s="97" t="s">
        <v>28</v>
      </c>
      <c r="G80" s="116">
        <v>79</v>
      </c>
      <c r="H80" s="96"/>
      <c r="I80" s="119"/>
      <c r="J80" s="110"/>
    </row>
    <row r="81" spans="1:13" ht="14.25" hidden="1">
      <c r="A81" s="116">
        <v>80</v>
      </c>
      <c r="B81" s="117" t="s">
        <v>160</v>
      </c>
      <c r="C81" s="117" t="s">
        <v>44</v>
      </c>
      <c r="D81" s="104">
        <v>2015</v>
      </c>
      <c r="E81" s="120" t="str">
        <f>IF( $D81=0, "", IF( AND($D81&lt;=Prehledy!$K$3,$D81&gt;=Prehledy!$L$3),"U17,U19",  IF( AND($D81&lt;=Prehledy!$K$4,$D81&gt;=Prehledy!$L$4), "U15",  IF( AND($D81&lt;=Prehledy!$K$5, $D81&gt;=Prehledy!$L$5), "U13","U11"))))</f>
        <v>U11</v>
      </c>
      <c r="F81" s="97"/>
      <c r="G81" s="116">
        <v>80</v>
      </c>
      <c r="H81" s="96" t="e">
        <f>IF(OR(ISNA(MATCH(A81,I.Stupen!#REF!:I.Stupen!#REF!,0)), ISBLANK(INDEX(I.Stupen!#REF!:I.Stupen!#REF!,MATCH(A81,I.Stupen!#REF!:I.Stupen!#REF!,0)) )), "",   INDEX(I.Stupen!#REF!:I.Stupen!#REF!,MATCH(A81,I.Stupen!#REF!:I.Stupen!#REF!,0)) )</f>
        <v>#REF!</v>
      </c>
      <c r="I81" s="119"/>
      <c r="J81" s="110"/>
      <c r="K81">
        <f>IF($F81="x",GETPIVOTDATA("St. Č",Prehledy!$A$6)-H81+1,0)</f>
        <v>0</v>
      </c>
      <c r="L81">
        <v>15</v>
      </c>
      <c r="M81">
        <f t="shared" si="2"/>
        <v>15</v>
      </c>
    </row>
    <row r="82" spans="1:13" ht="14.25" hidden="1">
      <c r="A82" s="116">
        <v>81</v>
      </c>
      <c r="B82" s="117" t="s">
        <v>161</v>
      </c>
      <c r="C82" s="117" t="s">
        <v>109</v>
      </c>
      <c r="D82" s="104">
        <v>2015</v>
      </c>
      <c r="E82" s="120" t="str">
        <f>IF( $D82=0, "", IF( AND($D82&lt;=Prehledy!$K$3,$D82&gt;=Prehledy!$L$3),"U17,U19",  IF( AND($D82&lt;=Prehledy!$K$4,$D82&gt;=Prehledy!$L$4), "U15",  IF( AND($D82&lt;=Prehledy!$K$5, $D82&gt;=Prehledy!$L$5), "U13","U11"))))</f>
        <v>U11</v>
      </c>
      <c r="F82" s="97"/>
      <c r="G82" s="116">
        <v>81</v>
      </c>
      <c r="H82" s="96" t="e">
        <f>IF(OR(ISNA(MATCH(A82,I.Stupen!#REF!:I.Stupen!#REF!,0)), ISBLANK(INDEX(I.Stupen!#REF!:I.Stupen!#REF!,MATCH(A82,I.Stupen!#REF!:I.Stupen!#REF!,0)) )), "",   INDEX(I.Stupen!#REF!:I.Stupen!#REF!,MATCH(A82,I.Stupen!#REF!:I.Stupen!#REF!,0)) )</f>
        <v>#REF!</v>
      </c>
      <c r="I82" s="119"/>
      <c r="J82" s="110"/>
      <c r="K82">
        <f>IF($F82="x",GETPIVOTDATA("St. Č",Prehledy!$A$6)-H82+1,0)</f>
        <v>0</v>
      </c>
      <c r="L82">
        <v>16</v>
      </c>
      <c r="M82">
        <f t="shared" si="2"/>
        <v>16</v>
      </c>
    </row>
    <row r="83" spans="1:13" ht="14.25">
      <c r="A83" s="116">
        <v>82</v>
      </c>
      <c r="B83" s="117" t="s">
        <v>97</v>
      </c>
      <c r="C83" s="117" t="s">
        <v>33</v>
      </c>
      <c r="D83" s="104">
        <v>2013</v>
      </c>
      <c r="E83" s="120" t="str">
        <f>IF( $D83=0, "", IF( AND($D83&lt;=Prehledy!$K$3,$D83&gt;=Prehledy!$L$3),"U17,U19",  IF( AND($D83&lt;=Prehledy!$K$4,$D83&gt;=Prehledy!$L$4), "U15",  IF( AND($D83&lt;=Prehledy!$K$5, $D83&gt;=Prehledy!$L$5), "U13","U11"))))</f>
        <v>U11</v>
      </c>
      <c r="F83" s="97" t="s">
        <v>28</v>
      </c>
      <c r="G83" s="116">
        <v>82</v>
      </c>
      <c r="H83" s="96"/>
      <c r="I83" s="119"/>
      <c r="J83" s="110"/>
    </row>
    <row r="84" spans="1:13" ht="14.25">
      <c r="A84" s="116">
        <v>83</v>
      </c>
      <c r="B84" s="117" t="s">
        <v>162</v>
      </c>
      <c r="C84" s="117" t="s">
        <v>36</v>
      </c>
      <c r="D84" s="104">
        <v>2014</v>
      </c>
      <c r="E84" s="120" t="str">
        <f>IF( $D84=0, "", IF( AND($D84&lt;=Prehledy!$K$3,$D84&gt;=Prehledy!$L$3),"U17,U19",  IF( AND($D84&lt;=Prehledy!$K$4,$D84&gt;=Prehledy!$L$4), "U15",  IF( AND($D84&lt;=Prehledy!$K$5, $D84&gt;=Prehledy!$L$5), "U13","U11"))))</f>
        <v>U11</v>
      </c>
      <c r="F84" s="97" t="s">
        <v>28</v>
      </c>
      <c r="G84" s="116">
        <v>83</v>
      </c>
      <c r="H84" s="96"/>
      <c r="I84" s="119"/>
      <c r="J84" s="110"/>
    </row>
    <row r="85" spans="1:13" ht="14.25">
      <c r="A85" s="116">
        <v>84</v>
      </c>
      <c r="B85" s="117" t="s">
        <v>95</v>
      </c>
      <c r="C85" s="117" t="s">
        <v>36</v>
      </c>
      <c r="D85" s="104">
        <v>2014</v>
      </c>
      <c r="E85" s="120" t="str">
        <f>IF( $D85=0, "", IF( AND($D85&lt;=Prehledy!$K$3,$D85&gt;=Prehledy!$L$3),"U17,U19",  IF( AND($D85&lt;=Prehledy!$K$4,$D85&gt;=Prehledy!$L$4), "U15",  IF( AND($D85&lt;=Prehledy!$K$5, $D85&gt;=Prehledy!$L$5), "U13","U11"))))</f>
        <v>U11</v>
      </c>
      <c r="F85" s="97" t="s">
        <v>28</v>
      </c>
      <c r="G85" s="116">
        <v>84</v>
      </c>
      <c r="H85" s="96"/>
      <c r="I85" s="119"/>
      <c r="J85" s="110"/>
    </row>
    <row r="86" spans="1:13" ht="14.25" hidden="1">
      <c r="A86" s="116">
        <v>85</v>
      </c>
      <c r="B86" s="117" t="s">
        <v>108</v>
      </c>
      <c r="C86" s="117" t="s">
        <v>33</v>
      </c>
      <c r="D86" s="104">
        <v>2016</v>
      </c>
      <c r="E86" s="120" t="str">
        <f>IF( $D86=0, "", IF( AND($D86&lt;=Prehledy!$K$3,$D86&gt;=Prehledy!$L$3),"U17,U19",  IF( AND($D86&lt;=Prehledy!$K$4,$D86&gt;=Prehledy!$L$4), "U15",  IF( AND($D86&lt;=Prehledy!$K$5, $D86&gt;=Prehledy!$L$5), "U13","U11"))))</f>
        <v>U11</v>
      </c>
      <c r="F86" s="97"/>
      <c r="G86" s="116">
        <v>85</v>
      </c>
      <c r="H86" s="96" t="e">
        <f>IF(OR(ISNA(MATCH(A86,I.Stupen!#REF!:I.Stupen!#REF!,0)), ISBLANK(INDEX(I.Stupen!#REF!:I.Stupen!#REF!,MATCH(A86,I.Stupen!#REF!:I.Stupen!#REF!,0)) )), "",   INDEX(I.Stupen!#REF!:I.Stupen!#REF!,MATCH(A86,I.Stupen!#REF!:I.Stupen!#REF!,0)) )</f>
        <v>#REF!</v>
      </c>
      <c r="I86" s="119"/>
      <c r="J86" s="110"/>
      <c r="K86">
        <f>IF($F86="x",GETPIVOTDATA("St. Č",Prehledy!$A$6)-H86+1,0)</f>
        <v>0</v>
      </c>
      <c r="L86">
        <v>12</v>
      </c>
      <c r="M86">
        <f t="shared" si="2"/>
        <v>12</v>
      </c>
    </row>
    <row r="87" spans="1:13" ht="14.25">
      <c r="A87" s="116">
        <v>86</v>
      </c>
      <c r="B87" s="117" t="s">
        <v>163</v>
      </c>
      <c r="C87" s="117" t="s">
        <v>32</v>
      </c>
      <c r="D87" s="104">
        <v>2011</v>
      </c>
      <c r="E87" s="120" t="str">
        <f>IF( $D87=0, "", IF( AND($D87&lt;=Prehledy!$K$3,$D87&gt;=Prehledy!$L$3),"U17,U19",  IF( AND($D87&lt;=Prehledy!$K$4,$D87&gt;=Prehledy!$L$4), "U15",  IF( AND($D87&lt;=Prehledy!$K$5, $D87&gt;=Prehledy!$L$5), "U13","U11"))))</f>
        <v>U13</v>
      </c>
      <c r="F87" s="97" t="s">
        <v>28</v>
      </c>
      <c r="G87" s="116">
        <v>86</v>
      </c>
      <c r="H87" s="96"/>
      <c r="I87" s="119"/>
      <c r="J87" s="110"/>
    </row>
    <row r="88" spans="1:13" ht="14.25" hidden="1">
      <c r="A88" s="116">
        <v>87</v>
      </c>
      <c r="B88" s="117" t="s">
        <v>78</v>
      </c>
      <c r="C88" s="117" t="s">
        <v>33</v>
      </c>
      <c r="D88" s="104">
        <v>2011</v>
      </c>
      <c r="E88" s="120" t="str">
        <f>IF( $D88=0, "", IF( AND($D88&lt;=Prehledy!$K$3,$D88&gt;=Prehledy!$L$3),"U17,U19",  IF( AND($D88&lt;=Prehledy!$K$4,$D88&gt;=Prehledy!$L$4), "U15",  IF( AND($D88&lt;=Prehledy!$K$5, $D88&gt;=Prehledy!$L$5), "U13","U11"))))</f>
        <v>U13</v>
      </c>
      <c r="F88" s="97"/>
      <c r="G88" s="116">
        <v>87</v>
      </c>
      <c r="H88" s="96" t="e">
        <f>IF(OR(ISNA(MATCH(A88,I.Stupen!#REF!:I.Stupen!#REF!,0)), ISBLANK(INDEX(I.Stupen!#REF!:I.Stupen!#REF!,MATCH(A88,I.Stupen!#REF!:I.Stupen!#REF!,0)) )), "",   INDEX(I.Stupen!#REF!:I.Stupen!#REF!,MATCH(A88,I.Stupen!#REF!:I.Stupen!#REF!,0)) )</f>
        <v>#REF!</v>
      </c>
      <c r="I88" s="119"/>
      <c r="J88" s="110"/>
      <c r="K88">
        <f>IF($F88="x",GETPIVOTDATA("St. Č",Prehledy!$A$6)-H88+1,0)</f>
        <v>0</v>
      </c>
      <c r="L88">
        <v>5</v>
      </c>
      <c r="M88">
        <f t="shared" si="2"/>
        <v>5</v>
      </c>
    </row>
    <row r="89" spans="1:13" ht="14.25">
      <c r="A89" s="116">
        <v>88</v>
      </c>
      <c r="B89" s="117" t="s">
        <v>107</v>
      </c>
      <c r="C89" s="117" t="s">
        <v>33</v>
      </c>
      <c r="D89" s="104">
        <v>2014</v>
      </c>
      <c r="E89" s="120" t="str">
        <f>IF( $D89=0, "", IF( AND($D89&lt;=Prehledy!$K$3,$D89&gt;=Prehledy!$L$3),"U17,U19",  IF( AND($D89&lt;=Prehledy!$K$4,$D89&gt;=Prehledy!$L$4), "U15",  IF( AND($D89&lt;=Prehledy!$K$5, $D89&gt;=Prehledy!$L$5), "U13","U11"))))</f>
        <v>U11</v>
      </c>
      <c r="F89" s="97" t="s">
        <v>28</v>
      </c>
      <c r="G89" s="116">
        <v>88</v>
      </c>
      <c r="H89" s="96"/>
      <c r="I89" s="119"/>
      <c r="J89" s="110"/>
    </row>
    <row r="90" spans="1:13" ht="14.25" hidden="1">
      <c r="A90" s="116">
        <v>89</v>
      </c>
      <c r="B90" s="117" t="s">
        <v>164</v>
      </c>
      <c r="C90" s="117" t="s">
        <v>36</v>
      </c>
      <c r="D90" s="104">
        <v>2011</v>
      </c>
      <c r="E90" s="120" t="str">
        <f>IF( $D90=0, "", IF( AND($D90&lt;=Prehledy!$K$3,$D90&gt;=Prehledy!$L$3),"U17,U19",  IF( AND($D90&lt;=Prehledy!$K$4,$D90&gt;=Prehledy!$L$4), "U15",  IF( AND($D90&lt;=Prehledy!$K$5, $D90&gt;=Prehledy!$L$5), "U13","U11"))))</f>
        <v>U13</v>
      </c>
      <c r="F90" s="97"/>
      <c r="G90" s="116">
        <v>89</v>
      </c>
      <c r="H90" s="96" t="e">
        <f>IF(OR(ISNA(MATCH(A90,I.Stupen!#REF!:I.Stupen!#REF!,0)), ISBLANK(INDEX(I.Stupen!#REF!:I.Stupen!#REF!,MATCH(A90,I.Stupen!#REF!:I.Stupen!#REF!,0)) )), "",   INDEX(I.Stupen!#REF!:I.Stupen!#REF!,MATCH(A90,I.Stupen!#REF!:I.Stupen!#REF!,0)) )</f>
        <v>#REF!</v>
      </c>
      <c r="I90" s="119"/>
      <c r="J90" s="110"/>
      <c r="K90">
        <f>IF($F90="x",GETPIVOTDATA("St. Č",Prehledy!$A$6)-H90+1,0)</f>
        <v>0</v>
      </c>
      <c r="L90">
        <v>3</v>
      </c>
      <c r="M90">
        <f t="shared" si="2"/>
        <v>3</v>
      </c>
    </row>
    <row r="91" spans="1:13" ht="14.25" hidden="1">
      <c r="A91" s="116">
        <v>90</v>
      </c>
      <c r="B91" s="117" t="s">
        <v>114</v>
      </c>
      <c r="C91" s="117" t="s">
        <v>33</v>
      </c>
      <c r="D91" s="104">
        <v>2006</v>
      </c>
      <c r="E91" s="120" t="str">
        <f>IF( $D91=0, "", IF( AND($D91&lt;=Prehledy!$K$3,$D91&gt;=Prehledy!$L$3),"U17,U19",  IF( AND($D91&lt;=Prehledy!$K$4,$D91&gt;=Prehledy!$L$4), "U15",  IF( AND($D91&lt;=Prehledy!$K$5, $D91&gt;=Prehledy!$L$5), "U13","U11"))))</f>
        <v>U17,U19</v>
      </c>
      <c r="F91" s="97"/>
      <c r="G91" s="116">
        <v>90</v>
      </c>
      <c r="H91" s="96" t="e">
        <f>IF(OR(ISNA(MATCH(A91,I.Stupen!#REF!:I.Stupen!#REF!,0)), ISBLANK(INDEX(I.Stupen!#REF!:I.Stupen!#REF!,MATCH(A91,I.Stupen!#REF!:I.Stupen!#REF!,0)) )), "",   INDEX(I.Stupen!#REF!:I.Stupen!#REF!,MATCH(A91,I.Stupen!#REF!:I.Stupen!#REF!,0)) )</f>
        <v>#REF!</v>
      </c>
      <c r="I91" s="119"/>
      <c r="J91" s="110"/>
      <c r="K91">
        <f>IF($F91="x",GETPIVOTDATA("St. Č",Prehledy!$A$6)-H91+1,0)</f>
        <v>0</v>
      </c>
      <c r="L91">
        <v>0</v>
      </c>
      <c r="M91">
        <f t="shared" si="2"/>
        <v>0</v>
      </c>
    </row>
    <row r="92" spans="1:13" ht="14.25" hidden="1">
      <c r="A92" s="116">
        <v>91</v>
      </c>
      <c r="B92" s="117" t="s">
        <v>45</v>
      </c>
      <c r="C92" s="117" t="s">
        <v>36</v>
      </c>
      <c r="D92" s="104">
        <v>2006</v>
      </c>
      <c r="E92" s="120" t="str">
        <f>IF( $D92=0, "", IF( AND($D92&lt;=Prehledy!$K$3,$D92&gt;=Prehledy!$L$3),"U17,U19",  IF( AND($D92&lt;=Prehledy!$K$4,$D92&gt;=Prehledy!$L$4), "U15",  IF( AND($D92&lt;=Prehledy!$K$5, $D92&gt;=Prehledy!$L$5), "U13","U11"))))</f>
        <v>U17,U19</v>
      </c>
      <c r="F92" s="97"/>
      <c r="G92" s="116">
        <v>91</v>
      </c>
      <c r="H92" s="96" t="e">
        <f>IF(OR(ISNA(MATCH(A92,I.Stupen!#REF!:I.Stupen!#REF!,0)), ISBLANK(INDEX(I.Stupen!#REF!:I.Stupen!#REF!,MATCH(A92,I.Stupen!#REF!:I.Stupen!#REF!,0)) )), "",   INDEX(I.Stupen!#REF!:I.Stupen!#REF!,MATCH(A92,I.Stupen!#REF!:I.Stupen!#REF!,0)) )</f>
        <v>#REF!</v>
      </c>
      <c r="I92" s="119"/>
      <c r="J92" s="110"/>
      <c r="K92">
        <f>IF($F92="x",GETPIVOTDATA("St. Č",Prehledy!$A$6)-H92+1,0)</f>
        <v>0</v>
      </c>
      <c r="L92">
        <v>0</v>
      </c>
      <c r="M92">
        <f t="shared" si="2"/>
        <v>0</v>
      </c>
    </row>
    <row r="93" spans="1:13" ht="14.25" hidden="1">
      <c r="A93" s="116">
        <v>92</v>
      </c>
      <c r="B93" s="117" t="s">
        <v>39</v>
      </c>
      <c r="C93" s="117" t="s">
        <v>34</v>
      </c>
      <c r="D93" s="104">
        <v>2006</v>
      </c>
      <c r="E93" s="120" t="str">
        <f>IF( $D93=0, "", IF( AND($D93&lt;=Prehledy!$K$3,$D93&gt;=Prehledy!$L$3),"U17,U19",  IF( AND($D93&lt;=Prehledy!$K$4,$D93&gt;=Prehledy!$L$4), "U15",  IF( AND($D93&lt;=Prehledy!$K$5, $D93&gt;=Prehledy!$L$5), "U13","U11"))))</f>
        <v>U17,U19</v>
      </c>
      <c r="F93" s="97"/>
      <c r="G93" s="116">
        <v>92</v>
      </c>
      <c r="H93" s="96" t="e">
        <f>IF(OR(ISNA(MATCH(A93,I.Stupen!#REF!:I.Stupen!#REF!,0)), ISBLANK(INDEX(I.Stupen!#REF!:I.Stupen!#REF!,MATCH(A93,I.Stupen!#REF!:I.Stupen!#REF!,0)) )), "",   INDEX(I.Stupen!#REF!:I.Stupen!#REF!,MATCH(A93,I.Stupen!#REF!:I.Stupen!#REF!,0)) )</f>
        <v>#REF!</v>
      </c>
      <c r="I93" s="119"/>
      <c r="J93" s="110"/>
      <c r="K93">
        <f>IF($F93="x",GETPIVOTDATA("St. Č",Prehledy!$A$6)-H93+1,0)</f>
        <v>0</v>
      </c>
      <c r="L93">
        <v>0</v>
      </c>
      <c r="M93">
        <f t="shared" si="2"/>
        <v>0</v>
      </c>
    </row>
    <row r="94" spans="1:13" ht="14.25" hidden="1">
      <c r="A94" s="116">
        <v>93</v>
      </c>
      <c r="B94" s="117" t="s">
        <v>41</v>
      </c>
      <c r="C94" s="117" t="s">
        <v>36</v>
      </c>
      <c r="D94" s="104">
        <v>2006</v>
      </c>
      <c r="E94" s="120" t="str">
        <f>IF( $D94=0, "", IF( AND($D94&lt;=Prehledy!$K$3,$D94&gt;=Prehledy!$L$3),"U17,U19",  IF( AND($D94&lt;=Prehledy!$K$4,$D94&gt;=Prehledy!$L$4), "U15",  IF( AND($D94&lt;=Prehledy!$K$5, $D94&gt;=Prehledy!$L$5), "U13","U11"))))</f>
        <v>U17,U19</v>
      </c>
      <c r="F94" s="97"/>
      <c r="G94" s="116">
        <v>93</v>
      </c>
      <c r="H94" s="96" t="e">
        <f>IF(OR(ISNA(MATCH(A94,I.Stupen!#REF!:I.Stupen!#REF!,0)), ISBLANK(INDEX(I.Stupen!#REF!:I.Stupen!#REF!,MATCH(A94,I.Stupen!#REF!:I.Stupen!#REF!,0)) )), "",   INDEX(I.Stupen!#REF!:I.Stupen!#REF!,MATCH(A94,I.Stupen!#REF!:I.Stupen!#REF!,0)) )</f>
        <v>#REF!</v>
      </c>
      <c r="I94" s="119"/>
      <c r="J94" s="110"/>
      <c r="K94">
        <f>IF($F94="x",GETPIVOTDATA("St. Č",Prehledy!$A$6)-H94+1,0)</f>
        <v>0</v>
      </c>
      <c r="L94">
        <v>0</v>
      </c>
      <c r="M94">
        <f t="shared" si="2"/>
        <v>0</v>
      </c>
    </row>
    <row r="95" spans="1:13" ht="14.25" hidden="1">
      <c r="A95" s="116">
        <v>94</v>
      </c>
      <c r="B95" s="117" t="s">
        <v>46</v>
      </c>
      <c r="C95" s="117" t="s">
        <v>35</v>
      </c>
      <c r="D95" s="104">
        <v>2007</v>
      </c>
      <c r="E95" s="120" t="str">
        <f>IF( $D95=0, "", IF( AND($D95&lt;=Prehledy!$K$3,$D95&gt;=Prehledy!$L$3),"U17,U19",  IF( AND($D95&lt;=Prehledy!$K$4,$D95&gt;=Prehledy!$L$4), "U15",  IF( AND($D95&lt;=Prehledy!$K$5, $D95&gt;=Prehledy!$L$5), "U13","U11"))))</f>
        <v>U17,U19</v>
      </c>
      <c r="F95" s="97"/>
      <c r="G95" s="116">
        <v>94</v>
      </c>
      <c r="H95" s="96" t="e">
        <f>IF(OR(ISNA(MATCH(A95,I.Stupen!#REF!:I.Stupen!#REF!,0)), ISBLANK(INDEX(I.Stupen!#REF!:I.Stupen!#REF!,MATCH(A95,I.Stupen!#REF!:I.Stupen!#REF!,0)) )), "",   INDEX(I.Stupen!#REF!:I.Stupen!#REF!,MATCH(A95,I.Stupen!#REF!:I.Stupen!#REF!,0)) )</f>
        <v>#REF!</v>
      </c>
      <c r="I95" s="119"/>
      <c r="J95" s="110"/>
      <c r="K95">
        <f>IF($F95="x",GETPIVOTDATA("St. Č",Prehledy!$A$6)-H95+1,0)</f>
        <v>0</v>
      </c>
      <c r="L95">
        <v>0</v>
      </c>
      <c r="M95">
        <f t="shared" si="2"/>
        <v>0</v>
      </c>
    </row>
    <row r="96" spans="1:13" ht="14.25" hidden="1">
      <c r="A96" s="116">
        <v>95</v>
      </c>
      <c r="B96" s="117" t="s">
        <v>101</v>
      </c>
      <c r="C96" s="117" t="s">
        <v>36</v>
      </c>
      <c r="D96" s="104">
        <v>2007</v>
      </c>
      <c r="E96" s="120" t="str">
        <f>IF( $D96=0, "", IF( AND($D96&lt;=Prehledy!$K$3,$D96&gt;=Prehledy!$L$3),"U17,U19",  IF( AND($D96&lt;=Prehledy!$K$4,$D96&gt;=Prehledy!$L$4), "U15",  IF( AND($D96&lt;=Prehledy!$K$5, $D96&gt;=Prehledy!$L$5), "U13","U11"))))</f>
        <v>U17,U19</v>
      </c>
      <c r="F96" s="97"/>
      <c r="G96" s="116">
        <v>95</v>
      </c>
      <c r="H96" s="96" t="e">
        <f>IF(OR(ISNA(MATCH(A96,I.Stupen!#REF!:I.Stupen!#REF!,0)), ISBLANK(INDEX(I.Stupen!#REF!:I.Stupen!#REF!,MATCH(A96,I.Stupen!#REF!:I.Stupen!#REF!,0)) )), "",   INDEX(I.Stupen!#REF!:I.Stupen!#REF!,MATCH(A96,I.Stupen!#REF!:I.Stupen!#REF!,0)) )</f>
        <v>#REF!</v>
      </c>
      <c r="I96" s="119"/>
      <c r="J96" s="110"/>
      <c r="K96">
        <f>IF($F96="x",GETPIVOTDATA("St. Č",Prehledy!$A$6)-H96+1,0)</f>
        <v>0</v>
      </c>
      <c r="L96">
        <v>0</v>
      </c>
      <c r="M96">
        <f t="shared" si="2"/>
        <v>0</v>
      </c>
    </row>
    <row r="97" spans="1:13" ht="14.25" hidden="1">
      <c r="A97" s="116">
        <v>96</v>
      </c>
      <c r="B97" s="117" t="s">
        <v>58</v>
      </c>
      <c r="C97" s="117" t="s">
        <v>33</v>
      </c>
      <c r="D97" s="104">
        <v>2007</v>
      </c>
      <c r="E97" s="120" t="str">
        <f>IF( $D97=0, "", IF( AND($D97&lt;=Prehledy!$K$3,$D97&gt;=Prehledy!$L$3),"U17,U19",  IF( AND($D97&lt;=Prehledy!$K$4,$D97&gt;=Prehledy!$L$4), "U15",  IF( AND($D97&lt;=Prehledy!$K$5, $D97&gt;=Prehledy!$L$5), "U13","U11"))))</f>
        <v>U17,U19</v>
      </c>
      <c r="F97" s="97"/>
      <c r="G97" s="116">
        <v>96</v>
      </c>
      <c r="H97" s="96" t="e">
        <f>IF(OR(ISNA(MATCH(A97,I.Stupen!#REF!:I.Stupen!#REF!,0)), ISBLANK(INDEX(I.Stupen!#REF!:I.Stupen!#REF!,MATCH(A97,I.Stupen!#REF!:I.Stupen!#REF!,0)) )), "",   INDEX(I.Stupen!#REF!:I.Stupen!#REF!,MATCH(A97,I.Stupen!#REF!:I.Stupen!#REF!,0)) )</f>
        <v>#REF!</v>
      </c>
      <c r="I97" s="119"/>
      <c r="J97" s="110"/>
      <c r="K97">
        <f>IF($F97="x",GETPIVOTDATA("St. Č",Prehledy!$A$6)-H97+1,0)</f>
        <v>0</v>
      </c>
      <c r="L97">
        <v>0</v>
      </c>
      <c r="M97">
        <f t="shared" si="2"/>
        <v>0</v>
      </c>
    </row>
    <row r="98" spans="1:13" ht="14.25" hidden="1">
      <c r="A98" s="116">
        <v>97</v>
      </c>
      <c r="B98" s="117" t="s">
        <v>91</v>
      </c>
      <c r="C98" s="117" t="s">
        <v>44</v>
      </c>
      <c r="D98" s="104">
        <v>2008</v>
      </c>
      <c r="E98" s="120" t="str">
        <f>IF( $D98=0, "", IF( AND($D98&lt;=Prehledy!$K$3,$D98&gt;=Prehledy!$L$3),"U17,U19",  IF( AND($D98&lt;=Prehledy!$K$4,$D98&gt;=Prehledy!$L$4), "U15",  IF( AND($D98&lt;=Prehledy!$K$5, $D98&gt;=Prehledy!$L$5), "U13","U11"))))</f>
        <v>U17,U19</v>
      </c>
      <c r="F98" s="97"/>
      <c r="G98" s="116">
        <v>97</v>
      </c>
      <c r="H98" s="96" t="e">
        <f>IF(OR(ISNA(MATCH(A98,I.Stupen!#REF!:I.Stupen!#REF!,0)), ISBLANK(INDEX(I.Stupen!#REF!:I.Stupen!#REF!,MATCH(A98,I.Stupen!#REF!:I.Stupen!#REF!,0)) )), "",   INDEX(I.Stupen!#REF!:I.Stupen!#REF!,MATCH(A98,I.Stupen!#REF!:I.Stupen!#REF!,0)) )</f>
        <v>#REF!</v>
      </c>
      <c r="I98" s="119"/>
      <c r="J98" s="110"/>
      <c r="K98">
        <f>IF($F98="x",GETPIVOTDATA("St. Č",Prehledy!$A$6)-H98+1,0)</f>
        <v>0</v>
      </c>
      <c r="L98">
        <v>0</v>
      </c>
      <c r="M98">
        <f t="shared" ref="M98:M129" si="3">K98+L98</f>
        <v>0</v>
      </c>
    </row>
    <row r="99" spans="1:13" ht="14.25" hidden="1">
      <c r="A99" s="116">
        <v>98</v>
      </c>
      <c r="B99" s="117" t="s">
        <v>53</v>
      </c>
      <c r="C99" s="117" t="s">
        <v>34</v>
      </c>
      <c r="D99" s="121">
        <v>2008</v>
      </c>
      <c r="E99" s="120" t="str">
        <f>IF( $D99=0, "", IF( AND($D99&lt;=Prehledy!$K$3,$D99&gt;=Prehledy!$L$3),"U17,U19",  IF( AND($D99&lt;=Prehledy!$K$4,$D99&gt;=Prehledy!$L$4), "U15",  IF( AND($D99&lt;=Prehledy!$K$5, $D99&gt;=Prehledy!$L$5), "U13","U11"))))</f>
        <v>U17,U19</v>
      </c>
      <c r="F99" s="97"/>
      <c r="G99" s="116">
        <v>98</v>
      </c>
      <c r="H99" s="96" t="e">
        <f>IF(OR(ISNA(MATCH(A99,I.Stupen!#REF!:I.Stupen!#REF!,0)), ISBLANK(INDEX(I.Stupen!#REF!:I.Stupen!#REF!,MATCH(A99,I.Stupen!#REF!:I.Stupen!#REF!,0)) )), "",   INDEX(I.Stupen!#REF!:I.Stupen!#REF!,MATCH(A99,I.Stupen!#REF!:I.Stupen!#REF!,0)) )</f>
        <v>#REF!</v>
      </c>
      <c r="I99" s="119"/>
      <c r="J99" s="110"/>
      <c r="K99">
        <f>IF($F99="x",GETPIVOTDATA("St. Č",Prehledy!$A$6)-H99+1,0)</f>
        <v>0</v>
      </c>
      <c r="L99">
        <v>0</v>
      </c>
      <c r="M99">
        <f t="shared" si="3"/>
        <v>0</v>
      </c>
    </row>
    <row r="100" spans="1:13" ht="14.25" hidden="1">
      <c r="A100" s="116">
        <v>99</v>
      </c>
      <c r="B100" s="117" t="s">
        <v>72</v>
      </c>
      <c r="C100" s="117" t="s">
        <v>33</v>
      </c>
      <c r="D100" s="104">
        <v>2008</v>
      </c>
      <c r="E100" s="120" t="str">
        <f>IF( $D100=0, "", IF( AND($D100&lt;=Prehledy!$K$3,$D100&gt;=Prehledy!$L$3),"U17,U19",  IF( AND($D100&lt;=Prehledy!$K$4,$D100&gt;=Prehledy!$L$4), "U15",  IF( AND($D100&lt;=Prehledy!$K$5, $D100&gt;=Prehledy!$L$5), "U13","U11"))))</f>
        <v>U17,U19</v>
      </c>
      <c r="F100" s="97"/>
      <c r="G100" s="116">
        <v>99</v>
      </c>
      <c r="H100" s="96" t="e">
        <f>IF(OR(ISNA(MATCH(A100,I.Stupen!#REF!:I.Stupen!#REF!,0)), ISBLANK(INDEX(I.Stupen!#REF!:I.Stupen!#REF!,MATCH(A100,I.Stupen!#REF!:I.Stupen!#REF!,0)) )), "",   INDEX(I.Stupen!#REF!:I.Stupen!#REF!,MATCH(A100,I.Stupen!#REF!:I.Stupen!#REF!,0)) )</f>
        <v>#REF!</v>
      </c>
      <c r="I100" s="119"/>
      <c r="J100" s="110"/>
      <c r="K100">
        <f>IF($F100="x",GETPIVOTDATA("St. Č",Prehledy!$A$6)-H100+1,0)</f>
        <v>0</v>
      </c>
      <c r="L100">
        <v>0</v>
      </c>
      <c r="M100">
        <f t="shared" si="3"/>
        <v>0</v>
      </c>
    </row>
    <row r="101" spans="1:13" ht="14.25" hidden="1">
      <c r="A101" s="116">
        <v>100</v>
      </c>
      <c r="B101" s="117" t="s">
        <v>63</v>
      </c>
      <c r="C101" s="117" t="s">
        <v>34</v>
      </c>
      <c r="D101" s="104">
        <v>2008</v>
      </c>
      <c r="E101" s="120" t="str">
        <f>IF( $D101=0, "", IF( AND($D101&lt;=Prehledy!$K$3,$D101&gt;=Prehledy!$L$3),"U17,U19",  IF( AND($D101&lt;=Prehledy!$K$4,$D101&gt;=Prehledy!$L$4), "U15",  IF( AND($D101&lt;=Prehledy!$K$5, $D101&gt;=Prehledy!$L$5), "U13","U11"))))</f>
        <v>U17,U19</v>
      </c>
      <c r="F101" s="97"/>
      <c r="G101" s="116">
        <v>100</v>
      </c>
      <c r="H101" s="96" t="e">
        <f>IF(OR(ISNA(MATCH(A101,I.Stupen!#REF!:I.Stupen!#REF!,0)), ISBLANK(INDEX(I.Stupen!#REF!:I.Stupen!#REF!,MATCH(A101,I.Stupen!#REF!:I.Stupen!#REF!,0)) )), "",   INDEX(I.Stupen!#REF!:I.Stupen!#REF!,MATCH(A101,I.Stupen!#REF!:I.Stupen!#REF!,0)) )</f>
        <v>#REF!</v>
      </c>
      <c r="I101" s="119"/>
      <c r="J101" s="110"/>
      <c r="K101">
        <f>IF($F101="x",GETPIVOTDATA("St. Č",Prehledy!$A$6)-H101+1,0)</f>
        <v>0</v>
      </c>
      <c r="L101">
        <v>0</v>
      </c>
      <c r="M101">
        <f t="shared" si="3"/>
        <v>0</v>
      </c>
    </row>
    <row r="102" spans="1:13" ht="14.25" hidden="1">
      <c r="A102" s="116">
        <v>101</v>
      </c>
      <c r="B102" s="117" t="s">
        <v>49</v>
      </c>
      <c r="C102" s="117" t="s">
        <v>34</v>
      </c>
      <c r="D102" s="104">
        <v>2008</v>
      </c>
      <c r="E102" s="120" t="str">
        <f>IF( $D102=0, "", IF( AND($D102&lt;=Prehledy!$K$3,$D102&gt;=Prehledy!$L$3),"U17,U19",  IF( AND($D102&lt;=Prehledy!$K$4,$D102&gt;=Prehledy!$L$4), "U15",  IF( AND($D102&lt;=Prehledy!$K$5, $D102&gt;=Prehledy!$L$5), "U13","U11"))))</f>
        <v>U17,U19</v>
      </c>
      <c r="F102" s="97"/>
      <c r="G102" s="116">
        <v>101</v>
      </c>
      <c r="H102" s="96" t="e">
        <f>IF(OR(ISNA(MATCH(A102,I.Stupen!#REF!:I.Stupen!#REF!,0)), ISBLANK(INDEX(I.Stupen!#REF!:I.Stupen!#REF!,MATCH(A102,I.Stupen!#REF!:I.Stupen!#REF!,0)) )), "",   INDEX(I.Stupen!#REF!:I.Stupen!#REF!,MATCH(A102,I.Stupen!#REF!:I.Stupen!#REF!,0)) )</f>
        <v>#REF!</v>
      </c>
      <c r="I102" s="119"/>
      <c r="J102" s="110"/>
      <c r="K102">
        <f>IF($F102="x",GETPIVOTDATA("St. Č",Prehledy!$A$6)-H102+1,0)</f>
        <v>0</v>
      </c>
      <c r="L102">
        <v>0</v>
      </c>
      <c r="M102">
        <f t="shared" si="3"/>
        <v>0</v>
      </c>
    </row>
    <row r="103" spans="1:13" ht="14.25" hidden="1">
      <c r="A103" s="116">
        <v>102</v>
      </c>
      <c r="B103" s="117" t="s">
        <v>47</v>
      </c>
      <c r="C103" s="117" t="s">
        <v>33</v>
      </c>
      <c r="D103" s="104">
        <v>2008</v>
      </c>
      <c r="E103" s="120" t="str">
        <f>IF( $D103=0, "", IF( AND($D103&lt;=Prehledy!$K$3,$D103&gt;=Prehledy!$L$3),"U17,U19",  IF( AND($D103&lt;=Prehledy!$K$4,$D103&gt;=Prehledy!$L$4), "U15",  IF( AND($D103&lt;=Prehledy!$K$5, $D103&gt;=Prehledy!$L$5), "U13","U11"))))</f>
        <v>U17,U19</v>
      </c>
      <c r="F103" s="97"/>
      <c r="G103" s="116">
        <v>102</v>
      </c>
      <c r="H103" s="96" t="e">
        <f>IF(OR(ISNA(MATCH(A103,I.Stupen!#REF!:I.Stupen!#REF!,0)), ISBLANK(INDEX(I.Stupen!#REF!:I.Stupen!#REF!,MATCH(A103,I.Stupen!#REF!:I.Stupen!#REF!,0)) )), "",   INDEX(I.Stupen!#REF!:I.Stupen!#REF!,MATCH(A103,I.Stupen!#REF!:I.Stupen!#REF!,0)) )</f>
        <v>#REF!</v>
      </c>
      <c r="I103" s="119"/>
      <c r="J103" s="110"/>
      <c r="K103">
        <f>IF($F103="x",GETPIVOTDATA("St. Č",Prehledy!$A$6)-H103+1,0)</f>
        <v>0</v>
      </c>
      <c r="L103">
        <v>0</v>
      </c>
      <c r="M103">
        <f t="shared" si="3"/>
        <v>0</v>
      </c>
    </row>
    <row r="104" spans="1:13" ht="14.25" hidden="1">
      <c r="A104" s="116">
        <v>103</v>
      </c>
      <c r="B104" s="117" t="s">
        <v>165</v>
      </c>
      <c r="C104" s="117" t="s">
        <v>32</v>
      </c>
      <c r="D104" s="104">
        <v>2008</v>
      </c>
      <c r="E104" s="120" t="str">
        <f>IF( $D104=0, "", IF( AND($D104&lt;=Prehledy!$K$3,$D104&gt;=Prehledy!$L$3),"U17,U19",  IF( AND($D104&lt;=Prehledy!$K$4,$D104&gt;=Prehledy!$L$4), "U15",  IF( AND($D104&lt;=Prehledy!$K$5, $D104&gt;=Prehledy!$L$5), "U13","U11"))))</f>
        <v>U17,U19</v>
      </c>
      <c r="F104" s="97"/>
      <c r="G104" s="116">
        <v>103</v>
      </c>
      <c r="H104" s="96" t="e">
        <f>IF(OR(ISNA(MATCH(A104,I.Stupen!#REF!:I.Stupen!#REF!,0)), ISBLANK(INDEX(I.Stupen!#REF!:I.Stupen!#REF!,MATCH(A104,I.Stupen!#REF!:I.Stupen!#REF!,0)) )), "",   INDEX(I.Stupen!#REF!:I.Stupen!#REF!,MATCH(A104,I.Stupen!#REF!:I.Stupen!#REF!,0)) )</f>
        <v>#REF!</v>
      </c>
      <c r="I104" s="119"/>
      <c r="J104" s="110"/>
      <c r="K104">
        <f>IF($F104="x",GETPIVOTDATA("St. Č",Prehledy!$A$6)-H104+1,0)</f>
        <v>0</v>
      </c>
      <c r="L104">
        <v>0</v>
      </c>
      <c r="M104">
        <f t="shared" si="3"/>
        <v>0</v>
      </c>
    </row>
    <row r="105" spans="1:13" ht="14.25" hidden="1">
      <c r="A105" s="116">
        <v>104</v>
      </c>
      <c r="B105" s="117" t="s">
        <v>82</v>
      </c>
      <c r="C105" s="117" t="s">
        <v>33</v>
      </c>
      <c r="D105" s="104">
        <v>2009</v>
      </c>
      <c r="E105" s="120" t="str">
        <f>IF( $D105=0, "", IF( AND($D105&lt;=Prehledy!$K$3,$D105&gt;=Prehledy!$L$3),"U17,U19",  IF( AND($D105&lt;=Prehledy!$K$4,$D105&gt;=Prehledy!$L$4), "U15",  IF( AND($D105&lt;=Prehledy!$K$5, $D105&gt;=Prehledy!$L$5), "U13","U11"))))</f>
        <v>U15</v>
      </c>
      <c r="F105" s="97"/>
      <c r="G105" s="116">
        <v>104</v>
      </c>
      <c r="H105" s="96" t="e">
        <f>IF(OR(ISNA(MATCH(A105,I.Stupen!#REF!:I.Stupen!#REF!,0)), ISBLANK(INDEX(I.Stupen!#REF!:I.Stupen!#REF!,MATCH(A105,I.Stupen!#REF!:I.Stupen!#REF!,0)) )), "",   INDEX(I.Stupen!#REF!:I.Stupen!#REF!,MATCH(A105,I.Stupen!#REF!:I.Stupen!#REF!,0)) )</f>
        <v>#REF!</v>
      </c>
      <c r="I105" s="119"/>
      <c r="J105" s="110"/>
      <c r="K105">
        <f>IF($F105="x",GETPIVOTDATA("St. Č",Prehledy!$A$6)-H105+1,0)</f>
        <v>0</v>
      </c>
      <c r="L105">
        <v>0</v>
      </c>
      <c r="M105">
        <f t="shared" si="3"/>
        <v>0</v>
      </c>
    </row>
    <row r="106" spans="1:13" ht="14.25" hidden="1">
      <c r="A106" s="116">
        <v>105</v>
      </c>
      <c r="B106" s="117" t="s">
        <v>98</v>
      </c>
      <c r="C106" s="117" t="s">
        <v>44</v>
      </c>
      <c r="D106" s="104">
        <v>2009</v>
      </c>
      <c r="E106" s="120" t="str">
        <f>IF( $D106=0, "", IF( AND($D106&lt;=Prehledy!$K$3,$D106&gt;=Prehledy!$L$3),"U17,U19",  IF( AND($D106&lt;=Prehledy!$K$4,$D106&gt;=Prehledy!$L$4), "U15",  IF( AND($D106&lt;=Prehledy!$K$5, $D106&gt;=Prehledy!$L$5), "U13","U11"))))</f>
        <v>U15</v>
      </c>
      <c r="F106" s="97"/>
      <c r="G106" s="116">
        <v>105</v>
      </c>
      <c r="H106" s="96" t="e">
        <f>IF(OR(ISNA(MATCH(A106,I.Stupen!#REF!:I.Stupen!#REF!,0)), ISBLANK(INDEX(I.Stupen!#REF!:I.Stupen!#REF!,MATCH(A106,I.Stupen!#REF!:I.Stupen!#REF!,0)) )), "",   INDEX(I.Stupen!#REF!:I.Stupen!#REF!,MATCH(A106,I.Stupen!#REF!:I.Stupen!#REF!,0)) )</f>
        <v>#REF!</v>
      </c>
      <c r="I106" s="119"/>
      <c r="J106" s="110"/>
      <c r="K106">
        <f>IF($F106="x",GETPIVOTDATA("St. Č",Prehledy!$A$6)-H106+1,0)</f>
        <v>0</v>
      </c>
      <c r="L106">
        <v>0</v>
      </c>
      <c r="M106">
        <f t="shared" si="3"/>
        <v>0</v>
      </c>
    </row>
    <row r="107" spans="1:13" ht="14.25" hidden="1">
      <c r="A107" s="116">
        <v>106</v>
      </c>
      <c r="B107" s="117" t="s">
        <v>30</v>
      </c>
      <c r="C107" s="117" t="s">
        <v>33</v>
      </c>
      <c r="D107" s="104">
        <v>2010</v>
      </c>
      <c r="E107" s="120" t="str">
        <f>IF( $D107=0, "", IF( AND($D107&lt;=Prehledy!$K$3,$D107&gt;=Prehledy!$L$3),"U17,U19",  IF( AND($D107&lt;=Prehledy!$K$4,$D107&gt;=Prehledy!$L$4), "U15",  IF( AND($D107&lt;=Prehledy!$K$5, $D107&gt;=Prehledy!$L$5), "U13","U11"))))</f>
        <v>U15</v>
      </c>
      <c r="F107" s="97"/>
      <c r="G107" s="116">
        <v>106</v>
      </c>
      <c r="H107" s="96" t="e">
        <f>IF(OR(ISNA(MATCH(A107,I.Stupen!#REF!:I.Stupen!#REF!,0)), ISBLANK(INDEX(I.Stupen!#REF!:I.Stupen!#REF!,MATCH(A107,I.Stupen!#REF!:I.Stupen!#REF!,0)) )), "",   INDEX(I.Stupen!#REF!:I.Stupen!#REF!,MATCH(A107,I.Stupen!#REF!:I.Stupen!#REF!,0)) )</f>
        <v>#REF!</v>
      </c>
      <c r="I107" s="119"/>
      <c r="J107" s="110"/>
      <c r="K107">
        <f>IF($F107="x",GETPIVOTDATA("St. Č",Prehledy!$A$6)-H107+1,0)</f>
        <v>0</v>
      </c>
      <c r="L107">
        <v>0</v>
      </c>
      <c r="M107">
        <f t="shared" si="3"/>
        <v>0</v>
      </c>
    </row>
    <row r="108" spans="1:13" ht="14.25" hidden="1">
      <c r="A108" s="116">
        <v>107</v>
      </c>
      <c r="B108" s="117" t="s">
        <v>80</v>
      </c>
      <c r="C108" s="117" t="s">
        <v>33</v>
      </c>
      <c r="D108" s="104">
        <v>2010</v>
      </c>
      <c r="E108" s="120" t="str">
        <f>IF( $D108=0, "", IF( AND($D108&lt;=Prehledy!$K$3,$D108&gt;=Prehledy!$L$3),"U17,U19",  IF( AND($D108&lt;=Prehledy!$K$4,$D108&gt;=Prehledy!$L$4), "U15",  IF( AND($D108&lt;=Prehledy!$K$5, $D108&gt;=Prehledy!$L$5), "U13","U11"))))</f>
        <v>U15</v>
      </c>
      <c r="F108" s="97"/>
      <c r="G108" s="116">
        <v>107</v>
      </c>
      <c r="H108" s="96" t="e">
        <f>IF(OR(ISNA(MATCH(A108,I.Stupen!#REF!:I.Stupen!#REF!,0)), ISBLANK(INDEX(I.Stupen!#REF!:I.Stupen!#REF!,MATCH(A108,I.Stupen!#REF!:I.Stupen!#REF!,0)) )), "",   INDEX(I.Stupen!#REF!:I.Stupen!#REF!,MATCH(A108,I.Stupen!#REF!:I.Stupen!#REF!,0)) )</f>
        <v>#REF!</v>
      </c>
      <c r="I108" s="119"/>
      <c r="J108" s="110"/>
      <c r="K108">
        <f>IF($F108="x",GETPIVOTDATA("St. Č",Prehledy!$A$6)-H108+1,0)</f>
        <v>0</v>
      </c>
      <c r="L108">
        <v>0</v>
      </c>
      <c r="M108">
        <f t="shared" si="3"/>
        <v>0</v>
      </c>
    </row>
    <row r="109" spans="1:13" ht="14.25" hidden="1">
      <c r="A109" s="116">
        <v>108</v>
      </c>
      <c r="B109" s="117" t="s">
        <v>52</v>
      </c>
      <c r="C109" s="117" t="s">
        <v>34</v>
      </c>
      <c r="D109" s="104">
        <v>2010</v>
      </c>
      <c r="E109" s="120" t="str">
        <f>IF( $D109=0, "", IF( AND($D109&lt;=Prehledy!$K$3,$D109&gt;=Prehledy!$L$3),"U17,U19",  IF( AND($D109&lt;=Prehledy!$K$4,$D109&gt;=Prehledy!$L$4), "U15",  IF( AND($D109&lt;=Prehledy!$K$5, $D109&gt;=Prehledy!$L$5), "U13","U11"))))</f>
        <v>U15</v>
      </c>
      <c r="F109" s="97"/>
      <c r="G109" s="116">
        <v>108</v>
      </c>
      <c r="H109" s="96" t="e">
        <f>IF(OR(ISNA(MATCH(A109,I.Stupen!#REF!:I.Stupen!#REF!,0)), ISBLANK(INDEX(I.Stupen!#REF!:I.Stupen!#REF!,MATCH(A109,I.Stupen!#REF!:I.Stupen!#REF!,0)) )), "",   INDEX(I.Stupen!#REF!:I.Stupen!#REF!,MATCH(A109,I.Stupen!#REF!:I.Stupen!#REF!,0)) )</f>
        <v>#REF!</v>
      </c>
      <c r="I109" s="119"/>
      <c r="J109" s="110"/>
      <c r="K109">
        <f>IF($F109="x",GETPIVOTDATA("St. Č",Prehledy!$A$6)-H109+1,0)</f>
        <v>0</v>
      </c>
      <c r="L109">
        <v>0</v>
      </c>
      <c r="M109">
        <f t="shared" si="3"/>
        <v>0</v>
      </c>
    </row>
    <row r="110" spans="1:13" ht="14.25" hidden="1">
      <c r="A110" s="116">
        <v>109</v>
      </c>
      <c r="B110" s="117" t="s">
        <v>84</v>
      </c>
      <c r="C110" s="117" t="s">
        <v>36</v>
      </c>
      <c r="D110" s="104">
        <v>2010</v>
      </c>
      <c r="E110" s="120" t="str">
        <f>IF( $D110=0, "", IF( AND($D110&lt;=Prehledy!$K$3,$D110&gt;=Prehledy!$L$3),"U17,U19",  IF( AND($D110&lt;=Prehledy!$K$4,$D110&gt;=Prehledy!$L$4), "U15",  IF( AND($D110&lt;=Prehledy!$K$5, $D110&gt;=Prehledy!$L$5), "U13","U11"))))</f>
        <v>U15</v>
      </c>
      <c r="F110" s="97"/>
      <c r="G110" s="116">
        <v>109</v>
      </c>
      <c r="H110" s="96" t="e">
        <f>IF(OR(ISNA(MATCH(A110,I.Stupen!#REF!:I.Stupen!#REF!,0)), ISBLANK(INDEX(I.Stupen!#REF!:I.Stupen!#REF!,MATCH(A110,I.Stupen!#REF!:I.Stupen!#REF!,0)) )), "",   INDEX(I.Stupen!#REF!:I.Stupen!#REF!,MATCH(A110,I.Stupen!#REF!:I.Stupen!#REF!,0)) )</f>
        <v>#REF!</v>
      </c>
      <c r="I110" s="119"/>
      <c r="J110" s="110"/>
      <c r="K110">
        <f>IF($F110="x",GETPIVOTDATA("St. Č",Prehledy!$A$6)-H110+1,0)</f>
        <v>0</v>
      </c>
      <c r="L110">
        <v>0</v>
      </c>
      <c r="M110">
        <f t="shared" si="3"/>
        <v>0</v>
      </c>
    </row>
    <row r="111" spans="1:13" ht="14.25" hidden="1">
      <c r="A111" s="116">
        <v>110</v>
      </c>
      <c r="B111" s="117" t="s">
        <v>118</v>
      </c>
      <c r="C111" s="117" t="s">
        <v>33</v>
      </c>
      <c r="D111" s="104">
        <v>2010</v>
      </c>
      <c r="E111" s="120" t="str">
        <f>IF( $D111=0, "", IF( AND($D111&lt;=Prehledy!$K$3,$D111&gt;=Prehledy!$L$3),"U17,U19",  IF( AND($D111&lt;=Prehledy!$K$4,$D111&gt;=Prehledy!$L$4), "U15",  IF( AND($D111&lt;=Prehledy!$K$5, $D111&gt;=Prehledy!$L$5), "U13","U11"))))</f>
        <v>U15</v>
      </c>
      <c r="F111" s="97"/>
      <c r="G111" s="116">
        <v>110</v>
      </c>
      <c r="H111" s="96" t="e">
        <f>IF(OR(ISNA(MATCH(A111,I.Stupen!#REF!:I.Stupen!#REF!,0)), ISBLANK(INDEX(I.Stupen!#REF!:I.Stupen!#REF!,MATCH(A111,I.Stupen!#REF!:I.Stupen!#REF!,0)) )), "",   INDEX(I.Stupen!#REF!:I.Stupen!#REF!,MATCH(A111,I.Stupen!#REF!:I.Stupen!#REF!,0)) )</f>
        <v>#REF!</v>
      </c>
      <c r="I111" s="119"/>
      <c r="J111" s="110"/>
      <c r="K111">
        <f>IF($F111="x",GETPIVOTDATA("St. Č",Prehledy!$A$6)-H111+1,0)</f>
        <v>0</v>
      </c>
      <c r="L111">
        <v>0</v>
      </c>
      <c r="M111">
        <f t="shared" si="3"/>
        <v>0</v>
      </c>
    </row>
    <row r="112" spans="1:13" ht="14.25" hidden="1">
      <c r="A112" s="116">
        <v>111</v>
      </c>
      <c r="B112" s="117" t="s">
        <v>112</v>
      </c>
      <c r="C112" s="117" t="s">
        <v>36</v>
      </c>
      <c r="D112" s="104">
        <v>2010</v>
      </c>
      <c r="E112" s="120" t="str">
        <f>IF( $D112=0, "", IF( AND($D112&lt;=Prehledy!$K$3,$D112&gt;=Prehledy!$L$3),"U17,U19",  IF( AND($D112&lt;=Prehledy!$K$4,$D112&gt;=Prehledy!$L$4), "U15",  IF( AND($D112&lt;=Prehledy!$K$5, $D112&gt;=Prehledy!$L$5), "U13","U11"))))</f>
        <v>U15</v>
      </c>
      <c r="F112" s="97"/>
      <c r="G112" s="116">
        <v>111</v>
      </c>
      <c r="H112" s="96" t="e">
        <f>IF(OR(ISNA(MATCH(A112,I.Stupen!#REF!:I.Stupen!#REF!,0)), ISBLANK(INDEX(I.Stupen!#REF!:I.Stupen!#REF!,MATCH(A112,I.Stupen!#REF!:I.Stupen!#REF!,0)) )), "",   INDEX(I.Stupen!#REF!:I.Stupen!#REF!,MATCH(A112,I.Stupen!#REF!:I.Stupen!#REF!,0)) )</f>
        <v>#REF!</v>
      </c>
      <c r="I112" s="119"/>
      <c r="J112" s="110"/>
      <c r="K112">
        <f>IF($F112="x",GETPIVOTDATA("St. Č",Prehledy!$A$6)-H112+1,0)</f>
        <v>0</v>
      </c>
      <c r="L112">
        <v>0</v>
      </c>
      <c r="M112">
        <f t="shared" si="3"/>
        <v>0</v>
      </c>
    </row>
    <row r="113" spans="1:13" ht="14.25" hidden="1">
      <c r="A113" s="116">
        <v>112</v>
      </c>
      <c r="B113" s="117" t="s">
        <v>166</v>
      </c>
      <c r="C113" s="117" t="s">
        <v>44</v>
      </c>
      <c r="D113" s="104">
        <v>2010</v>
      </c>
      <c r="E113" s="120" t="str">
        <f>IF( $D113=0, "", IF( AND($D113&lt;=Prehledy!$K$3,$D113&gt;=Prehledy!$L$3),"U17,U19",  IF( AND($D113&lt;=Prehledy!$K$4,$D113&gt;=Prehledy!$L$4), "U15",  IF( AND($D113&lt;=Prehledy!$K$5, $D113&gt;=Prehledy!$L$5), "U13","U11"))))</f>
        <v>U15</v>
      </c>
      <c r="F113" s="97"/>
      <c r="G113" s="116">
        <v>112</v>
      </c>
      <c r="H113" s="96" t="e">
        <f>IF(OR(ISNA(MATCH(A113,I.Stupen!#REF!:I.Stupen!#REF!,0)), ISBLANK(INDEX(I.Stupen!#REF!:I.Stupen!#REF!,MATCH(A113,I.Stupen!#REF!:I.Stupen!#REF!,0)) )), "",   INDEX(I.Stupen!#REF!:I.Stupen!#REF!,MATCH(A113,I.Stupen!#REF!:I.Stupen!#REF!,0)) )</f>
        <v>#REF!</v>
      </c>
      <c r="I113" s="119"/>
      <c r="J113" s="110"/>
      <c r="K113">
        <f>IF($F113="x",GETPIVOTDATA("St. Č",Prehledy!$A$6)-H113+1,0)</f>
        <v>0</v>
      </c>
      <c r="L113">
        <v>0</v>
      </c>
      <c r="M113">
        <f t="shared" si="3"/>
        <v>0</v>
      </c>
    </row>
    <row r="114" spans="1:13" ht="14.25" hidden="1">
      <c r="A114" s="116">
        <v>113</v>
      </c>
      <c r="B114" s="117" t="s">
        <v>117</v>
      </c>
      <c r="C114" s="117" t="s">
        <v>44</v>
      </c>
      <c r="D114" s="104">
        <v>2010</v>
      </c>
      <c r="E114" s="120" t="str">
        <f>IF( $D114=0, "", IF( AND($D114&lt;=Prehledy!$K$3,$D114&gt;=Prehledy!$L$3),"U17,U19",  IF( AND($D114&lt;=Prehledy!$K$4,$D114&gt;=Prehledy!$L$4), "U15",  IF( AND($D114&lt;=Prehledy!$K$5, $D114&gt;=Prehledy!$L$5), "U13","U11"))))</f>
        <v>U15</v>
      </c>
      <c r="F114" s="97"/>
      <c r="G114" s="116">
        <v>113</v>
      </c>
      <c r="H114" s="96" t="e">
        <f>IF(OR(ISNA(MATCH(A114,I.Stupen!#REF!:I.Stupen!#REF!,0)), ISBLANK(INDEX(I.Stupen!#REF!:I.Stupen!#REF!,MATCH(A114,I.Stupen!#REF!:I.Stupen!#REF!,0)) )), "",   INDEX(I.Stupen!#REF!:I.Stupen!#REF!,MATCH(A114,I.Stupen!#REF!:I.Stupen!#REF!,0)) )</f>
        <v>#REF!</v>
      </c>
      <c r="I114" s="119"/>
      <c r="J114" s="110"/>
      <c r="K114">
        <f>IF($F114="x",GETPIVOTDATA("St. Č",Prehledy!$A$6)-H114+1,0)</f>
        <v>0</v>
      </c>
      <c r="L114">
        <v>0</v>
      </c>
      <c r="M114">
        <f t="shared" si="3"/>
        <v>0</v>
      </c>
    </row>
    <row r="115" spans="1:13" ht="14.25" hidden="1">
      <c r="A115" s="116">
        <v>114</v>
      </c>
      <c r="B115" s="117" t="s">
        <v>100</v>
      </c>
      <c r="C115" s="117" t="s">
        <v>44</v>
      </c>
      <c r="D115" s="104">
        <v>2011</v>
      </c>
      <c r="E115" s="120" t="str">
        <f>IF( $D115=0, "", IF( AND($D115&lt;=Prehledy!$K$3,$D115&gt;=Prehledy!$L$3),"U17,U19",  IF( AND($D115&lt;=Prehledy!$K$4,$D115&gt;=Prehledy!$L$4), "U15",  IF( AND($D115&lt;=Prehledy!$K$5, $D115&gt;=Prehledy!$L$5), "U13","U11"))))</f>
        <v>U13</v>
      </c>
      <c r="F115" s="97"/>
      <c r="G115" s="116">
        <v>114</v>
      </c>
      <c r="H115" s="96" t="e">
        <f>IF(OR(ISNA(MATCH(A115,I.Stupen!#REF!:I.Stupen!#REF!,0)), ISBLANK(INDEX(I.Stupen!#REF!:I.Stupen!#REF!,MATCH(A115,I.Stupen!#REF!:I.Stupen!#REF!,0)) )), "",   INDEX(I.Stupen!#REF!:I.Stupen!#REF!,MATCH(A115,I.Stupen!#REF!:I.Stupen!#REF!,0)) )</f>
        <v>#REF!</v>
      </c>
      <c r="I115" s="119"/>
      <c r="J115" s="110"/>
      <c r="K115">
        <f>IF($F115="x",GETPIVOTDATA("St. Č",Prehledy!$A$6)-H115+1,0)</f>
        <v>0</v>
      </c>
      <c r="L115">
        <v>0</v>
      </c>
      <c r="M115">
        <f t="shared" si="3"/>
        <v>0</v>
      </c>
    </row>
    <row r="116" spans="1:13" ht="14.25">
      <c r="A116" s="116">
        <v>115</v>
      </c>
      <c r="B116" s="117" t="s">
        <v>92</v>
      </c>
      <c r="C116" s="117" t="s">
        <v>33</v>
      </c>
      <c r="D116" s="104">
        <v>2013</v>
      </c>
      <c r="E116" s="120" t="str">
        <f>IF( $D116=0, "", IF( AND($D116&lt;=Prehledy!$K$3,$D116&gt;=Prehledy!$L$3),"U17,U19",  IF( AND($D116&lt;=Prehledy!$K$4,$D116&gt;=Prehledy!$L$4), "U15",  IF( AND($D116&lt;=Prehledy!$K$5, $D116&gt;=Prehledy!$L$5), "U13","U11"))))</f>
        <v>U11</v>
      </c>
      <c r="F116" s="97" t="s">
        <v>28</v>
      </c>
      <c r="G116" s="116">
        <v>115</v>
      </c>
      <c r="H116" s="96"/>
      <c r="I116" s="119"/>
      <c r="J116" s="110"/>
    </row>
    <row r="117" spans="1:13" ht="14.25" hidden="1">
      <c r="A117" s="116">
        <v>116</v>
      </c>
      <c r="B117" s="117" t="s">
        <v>75</v>
      </c>
      <c r="C117" s="117" t="s">
        <v>33</v>
      </c>
      <c r="D117" s="104">
        <v>2012</v>
      </c>
      <c r="E117" s="120" t="str">
        <f>IF( $D117=0, "", IF( AND($D117&lt;=Prehledy!$K$3,$D117&gt;=Prehledy!$L$3),"U17,U19",  IF( AND($D117&lt;=Prehledy!$K$4,$D117&gt;=Prehledy!$L$4), "U15",  IF( AND($D117&lt;=Prehledy!$K$5, $D117&gt;=Prehledy!$L$5), "U13","U11"))))</f>
        <v>U13</v>
      </c>
      <c r="F117" s="97"/>
      <c r="G117" s="116">
        <v>116</v>
      </c>
      <c r="H117" s="96" t="e">
        <f>IF(OR(ISNA(MATCH(A117,I.Stupen!#REF!:I.Stupen!#REF!,0)), ISBLANK(INDEX(I.Stupen!#REF!:I.Stupen!#REF!,MATCH(A117,I.Stupen!#REF!:I.Stupen!#REF!,0)) )), "",   INDEX(I.Stupen!#REF!:I.Stupen!#REF!,MATCH(A117,I.Stupen!#REF!:I.Stupen!#REF!,0)) )</f>
        <v>#REF!</v>
      </c>
      <c r="I117" s="119"/>
      <c r="J117" s="110"/>
      <c r="K117">
        <f>IF($F117="x",GETPIVOTDATA("St. Č",Prehledy!$A$6)-H117+1,0)</f>
        <v>0</v>
      </c>
      <c r="L117">
        <v>0</v>
      </c>
      <c r="M117">
        <f t="shared" si="3"/>
        <v>0</v>
      </c>
    </row>
    <row r="118" spans="1:13" ht="14.25" hidden="1" customHeight="1">
      <c r="A118" s="116">
        <v>117</v>
      </c>
      <c r="B118" s="117" t="s">
        <v>89</v>
      </c>
      <c r="C118" s="117" t="s">
        <v>33</v>
      </c>
      <c r="D118" s="104">
        <v>2012</v>
      </c>
      <c r="E118" s="120" t="str">
        <f>IF( $D118=0, "", IF( AND($D118&lt;=Prehledy!$K$3,$D118&gt;=Prehledy!$L$3),"U17,U19",  IF( AND($D118&lt;=Prehledy!$K$4,$D118&gt;=Prehledy!$L$4), "U15",  IF( AND($D118&lt;=Prehledy!$K$5, $D118&gt;=Prehledy!$L$5), "U13","U11"))))</f>
        <v>U13</v>
      </c>
      <c r="F118" s="97"/>
      <c r="G118" s="116">
        <v>117</v>
      </c>
      <c r="H118" s="96" t="e">
        <f>IF(OR(ISNA(MATCH(A118,I.Stupen!#REF!:I.Stupen!#REF!,0)), ISBLANK(INDEX(I.Stupen!#REF!:I.Stupen!#REF!,MATCH(A118,I.Stupen!#REF!:I.Stupen!#REF!,0)) )), "",   INDEX(I.Stupen!#REF!:I.Stupen!#REF!,MATCH(A118,I.Stupen!#REF!:I.Stupen!#REF!,0)) )</f>
        <v>#REF!</v>
      </c>
      <c r="I118" s="119"/>
      <c r="J118" s="110"/>
      <c r="K118">
        <f>IF($F118="x",GETPIVOTDATA("St. Č",Prehledy!$A$6)-H118+1,0)</f>
        <v>0</v>
      </c>
      <c r="L118">
        <v>0</v>
      </c>
      <c r="M118">
        <f t="shared" si="3"/>
        <v>0</v>
      </c>
    </row>
    <row r="119" spans="1:13" ht="14.25" hidden="1" customHeight="1">
      <c r="A119" s="116">
        <v>118</v>
      </c>
      <c r="B119" s="117" t="s">
        <v>124</v>
      </c>
      <c r="C119" s="117" t="s">
        <v>88</v>
      </c>
      <c r="D119" s="104">
        <v>2012</v>
      </c>
      <c r="E119" s="120" t="str">
        <f>IF( $D119=0, "", IF( AND($D119&lt;=Prehledy!$K$3,$D119&gt;=Prehledy!$L$3),"U17,U19",  IF( AND($D119&lt;=Prehledy!$K$4,$D119&gt;=Prehledy!$L$4), "U15",  IF( AND($D119&lt;=Prehledy!$K$5, $D119&gt;=Prehledy!$L$5), "U13","U11"))))</f>
        <v>U13</v>
      </c>
      <c r="F119" s="97"/>
      <c r="G119" s="116">
        <v>118</v>
      </c>
      <c r="H119" s="96" t="e">
        <f>IF(OR(ISNA(MATCH(A119,I.Stupen!#REF!:I.Stupen!#REF!,0)), ISBLANK(INDEX(I.Stupen!#REF!:I.Stupen!#REF!,MATCH(A119,I.Stupen!#REF!:I.Stupen!#REF!,0)) )), "",   INDEX(I.Stupen!#REF!:I.Stupen!#REF!,MATCH(A119,I.Stupen!#REF!:I.Stupen!#REF!,0)) )</f>
        <v>#REF!</v>
      </c>
      <c r="I119" s="119"/>
      <c r="J119" s="110"/>
      <c r="K119">
        <f>IF($F119="x",GETPIVOTDATA("St. Č",Prehledy!$A$6)-H119+1,0)</f>
        <v>0</v>
      </c>
      <c r="L119">
        <v>0</v>
      </c>
      <c r="M119">
        <f t="shared" si="3"/>
        <v>0</v>
      </c>
    </row>
    <row r="120" spans="1:13" ht="14.25" hidden="1" customHeight="1">
      <c r="A120" s="116">
        <v>119</v>
      </c>
      <c r="B120" s="117" t="s">
        <v>105</v>
      </c>
      <c r="C120" s="117" t="s">
        <v>33</v>
      </c>
      <c r="D120" s="104">
        <v>2013</v>
      </c>
      <c r="E120" s="120" t="str">
        <f>IF( $D120=0, "", IF( AND($D120&lt;=Prehledy!$K$3,$D120&gt;=Prehledy!$L$3),"U17,U19",  IF( AND($D120&lt;=Prehledy!$K$4,$D120&gt;=Prehledy!$L$4), "U15",  IF( AND($D120&lt;=Prehledy!$K$5, $D120&gt;=Prehledy!$L$5), "U13","U11"))))</f>
        <v>U11</v>
      </c>
      <c r="F120" s="97"/>
      <c r="G120" s="116">
        <v>119</v>
      </c>
      <c r="H120" s="96" t="e">
        <f>IF(OR(ISNA(MATCH(A120,I.Stupen!#REF!:I.Stupen!#REF!,0)), ISBLANK(INDEX(I.Stupen!#REF!:I.Stupen!#REF!,MATCH(A120,I.Stupen!#REF!:I.Stupen!#REF!,0)) )), "",   INDEX(I.Stupen!#REF!:I.Stupen!#REF!,MATCH(A120,I.Stupen!#REF!:I.Stupen!#REF!,0)) )</f>
        <v>#REF!</v>
      </c>
      <c r="I120" s="119"/>
      <c r="J120" s="110"/>
      <c r="K120">
        <f>IF($F120="x",GETPIVOTDATA("St. Č",Prehledy!$A$6)-H120+1,0)</f>
        <v>0</v>
      </c>
      <c r="L120">
        <v>0</v>
      </c>
      <c r="M120">
        <f t="shared" si="3"/>
        <v>0</v>
      </c>
    </row>
    <row r="121" spans="1:13" ht="14.25" hidden="1" customHeight="1">
      <c r="A121" s="116">
        <v>120</v>
      </c>
      <c r="B121" s="117" t="s">
        <v>167</v>
      </c>
      <c r="C121" s="117" t="s">
        <v>36</v>
      </c>
      <c r="D121" s="104">
        <v>2013</v>
      </c>
      <c r="E121" s="120" t="str">
        <f>IF( $D121=0, "", IF( AND($D121&lt;=Prehledy!$K$3,$D121&gt;=Prehledy!$L$3),"U17,U19",  IF( AND($D121&lt;=Prehledy!$K$4,$D121&gt;=Prehledy!$L$4), "U15",  IF( AND($D121&lt;=Prehledy!$K$5, $D121&gt;=Prehledy!$L$5), "U13","U11"))))</f>
        <v>U11</v>
      </c>
      <c r="F121" s="97"/>
      <c r="G121" s="116">
        <v>120</v>
      </c>
      <c r="H121" s="96" t="e">
        <f>IF(OR(ISNA(MATCH(A121,I.Stupen!#REF!:I.Stupen!#REF!,0)), ISBLANK(INDEX(I.Stupen!#REF!:I.Stupen!#REF!,MATCH(A121,I.Stupen!#REF!:I.Stupen!#REF!,0)) )), "",   INDEX(I.Stupen!#REF!:I.Stupen!#REF!,MATCH(A121,I.Stupen!#REF!:I.Stupen!#REF!,0)) )</f>
        <v>#REF!</v>
      </c>
      <c r="I121" s="119"/>
      <c r="J121" s="110"/>
      <c r="K121">
        <f>IF($F121="x",GETPIVOTDATA("St. Č",Prehledy!$A$6)-H121+1,0)</f>
        <v>0</v>
      </c>
      <c r="L121">
        <v>0</v>
      </c>
      <c r="M121">
        <f t="shared" si="3"/>
        <v>0</v>
      </c>
    </row>
    <row r="122" spans="1:13" ht="14.25" customHeight="1">
      <c r="A122" s="116">
        <v>121</v>
      </c>
      <c r="B122" s="117" t="s">
        <v>220</v>
      </c>
      <c r="C122" s="117" t="s">
        <v>33</v>
      </c>
      <c r="D122" s="104">
        <v>2015</v>
      </c>
      <c r="E122" s="120" t="str">
        <f>IF( $D122=0, "", IF( AND($D122&lt;=Prehledy!$K$3,$D122&gt;=Prehledy!$L$3),"U17,U19",  IF( AND($D122&lt;=Prehledy!$K$4,$D122&gt;=Prehledy!$L$4), "U15",  IF( AND($D122&lt;=Prehledy!$K$5, $D122&gt;=Prehledy!$L$5), "U13","U11"))))</f>
        <v>U11</v>
      </c>
      <c r="F122" s="97" t="s">
        <v>28</v>
      </c>
      <c r="G122" s="116">
        <v>121</v>
      </c>
      <c r="H122" s="96"/>
      <c r="I122" s="119"/>
      <c r="J122" s="110"/>
    </row>
    <row r="123" spans="1:13" ht="14.25" customHeight="1">
      <c r="A123" s="116">
        <v>122</v>
      </c>
      <c r="B123" s="117" t="s">
        <v>221</v>
      </c>
      <c r="C123" s="117" t="s">
        <v>222</v>
      </c>
      <c r="D123" s="104">
        <v>2009</v>
      </c>
      <c r="E123" s="120" t="str">
        <f>IF( $D123=0, "", IF( AND($D123&lt;=Prehledy!$K$3,$D123&gt;=Prehledy!$L$3),"U17,U19",  IF( AND($D123&lt;=Prehledy!$K$4,$D123&gt;=Prehledy!$L$4), "U15",  IF( AND($D123&lt;=Prehledy!$K$5, $D123&gt;=Prehledy!$L$5), "U13","U11"))))</f>
        <v>U15</v>
      </c>
      <c r="F123" s="97" t="s">
        <v>28</v>
      </c>
      <c r="G123" s="116">
        <v>122</v>
      </c>
      <c r="H123" s="96"/>
      <c r="I123" s="119"/>
      <c r="J123" s="110"/>
    </row>
    <row r="124" spans="1:13" ht="14.25" customHeight="1">
      <c r="A124" s="116">
        <v>123</v>
      </c>
      <c r="B124" s="117" t="s">
        <v>223</v>
      </c>
      <c r="C124" s="117" t="s">
        <v>222</v>
      </c>
      <c r="D124" s="104">
        <v>2009</v>
      </c>
      <c r="E124" s="120" t="str">
        <f>IF( $D124=0, "", IF( AND($D124&lt;=Prehledy!$K$3,$D124&gt;=Prehledy!$L$3),"U17,U19",  IF( AND($D124&lt;=Prehledy!$K$4,$D124&gt;=Prehledy!$L$4), "U15",  IF( AND($D124&lt;=Prehledy!$K$5, $D124&gt;=Prehledy!$L$5), "U13","U11"))))</f>
        <v>U15</v>
      </c>
      <c r="F124" s="97" t="s">
        <v>28</v>
      </c>
      <c r="G124" s="116">
        <v>123</v>
      </c>
      <c r="H124" s="96"/>
      <c r="I124" s="119"/>
      <c r="J124" s="110"/>
    </row>
    <row r="125" spans="1:13" ht="14.25">
      <c r="A125" s="116">
        <v>124</v>
      </c>
      <c r="B125" s="117" t="s">
        <v>224</v>
      </c>
      <c r="C125" s="117" t="s">
        <v>225</v>
      </c>
      <c r="D125" s="104">
        <v>2010</v>
      </c>
      <c r="E125" s="120" t="str">
        <f>IF( $D125=0, "", IF( AND($D125&lt;=Prehledy!$K$3,$D125&gt;=Prehledy!$L$3),"U17,U19",  IF( AND($D125&lt;=Prehledy!$K$4,$D125&gt;=Prehledy!$L$4), "U15",  IF( AND($D125&lt;=Prehledy!$K$5, $D125&gt;=Prehledy!$L$5), "U13","U11"))))</f>
        <v>U15</v>
      </c>
      <c r="F125" s="97" t="s">
        <v>28</v>
      </c>
      <c r="G125" s="116">
        <v>124</v>
      </c>
      <c r="H125" s="96"/>
      <c r="I125" s="119"/>
      <c r="J125" s="110"/>
    </row>
    <row r="126" spans="1:13" ht="14.25" hidden="1">
      <c r="A126" s="116"/>
      <c r="B126" s="117"/>
      <c r="C126" s="117"/>
      <c r="D126" s="104"/>
      <c r="E126" s="120" t="str">
        <f>IF( $D126=0, "", IF( AND($D126&lt;=Prehledy!$K$3,$D126&gt;=Prehledy!$L$3),"U17,U19",  IF( AND($D126&lt;=Prehledy!$K$4,$D126&gt;=Prehledy!$L$4), "U15",  IF( AND($D126&lt;=Prehledy!$K$5, $D126&gt;=Prehledy!$L$5), "U13","U11"))))</f>
        <v/>
      </c>
      <c r="F126" s="97"/>
      <c r="G126" s="116"/>
      <c r="H126" s="96" t="e">
        <f>IF(OR(ISNA(MATCH(A126,I.Stupen!#REF!:I.Stupen!#REF!,0)), ISBLANK(INDEX(I.Stupen!#REF!:I.Stupen!#REF!,MATCH(A126,I.Stupen!#REF!:I.Stupen!#REF!,0)) )), "",   INDEX(I.Stupen!#REF!:I.Stupen!#REF!,MATCH(A126,I.Stupen!#REF!:I.Stupen!#REF!,0)) )</f>
        <v>#REF!</v>
      </c>
      <c r="I126" s="119"/>
      <c r="J126" s="110"/>
      <c r="K126">
        <f>IF($F126="x",GETPIVOTDATA("St. Č",Prehledy!$A$6)-H126+1,0)</f>
        <v>0</v>
      </c>
      <c r="M126">
        <f t="shared" si="3"/>
        <v>0</v>
      </c>
    </row>
    <row r="127" spans="1:13" ht="14.25" hidden="1">
      <c r="A127" s="112"/>
      <c r="B127" s="117"/>
      <c r="C127" s="117"/>
      <c r="D127" s="104"/>
      <c r="E127" s="120" t="str">
        <f>IF( $D127=0, "", IF( AND($D127&lt;=Prehledy!$K$3,$D127&gt;=Prehledy!$L$3),"U17,U19",  IF( AND($D127&lt;=Prehledy!$K$4,$D127&gt;=Prehledy!$L$4), "U15",  IF( AND($D127&lt;=Prehledy!$K$5, $D127&gt;=Prehledy!$L$5), "U13","U11"))))</f>
        <v/>
      </c>
      <c r="F127" s="97"/>
      <c r="G127" s="116"/>
      <c r="H127" s="96" t="e">
        <f>IF(OR(ISNA(MATCH(A127,I.Stupen!#REF!:I.Stupen!#REF!,0)), ISBLANK(INDEX(I.Stupen!#REF!:I.Stupen!#REF!,MATCH(A127,I.Stupen!#REF!:I.Stupen!#REF!,0)) )), "",   INDEX(I.Stupen!#REF!:I.Stupen!#REF!,MATCH(A127,I.Stupen!#REF!:I.Stupen!#REF!,0)) )</f>
        <v>#REF!</v>
      </c>
      <c r="I127" s="119"/>
      <c r="J127" s="110"/>
      <c r="K127">
        <f>IF($F127="x",GETPIVOTDATA("St. Č",Prehledy!$A$6)-H127+1,0)</f>
        <v>0</v>
      </c>
    </row>
    <row r="128" spans="1:13" ht="14.25" hidden="1">
      <c r="A128" s="112"/>
      <c r="B128" s="117"/>
      <c r="C128" s="117"/>
      <c r="D128" s="104"/>
      <c r="E128" s="120" t="str">
        <f>IF( $D128=0, "", IF( AND($D128&lt;=Prehledy!$K$3,$D128&gt;=Prehledy!$L$3),"U17,U19",  IF( AND($D128&lt;=Prehledy!$K$4,$D128&gt;=Prehledy!$L$4), "U15",  IF( AND($D128&lt;=Prehledy!$K$5, $D128&gt;=Prehledy!$L$5), "U13","U11"))))</f>
        <v/>
      </c>
      <c r="F128" s="97"/>
      <c r="G128" s="116"/>
      <c r="H128" s="96" t="e">
        <f>IF(OR(ISNA(MATCH(A128,I.Stupen!#REF!:I.Stupen!#REF!,0)), ISBLANK(INDEX(I.Stupen!#REF!:I.Stupen!#REF!,MATCH(A128,I.Stupen!#REF!:I.Stupen!#REF!,0)) )), "",   INDEX(I.Stupen!#REF!:I.Stupen!#REF!,MATCH(A128,I.Stupen!#REF!:I.Stupen!#REF!,0)) )</f>
        <v>#REF!</v>
      </c>
      <c r="I128" s="119"/>
      <c r="J128" s="110"/>
      <c r="K128">
        <f>IF($F128="x",GETPIVOTDATA("St. Č",Prehledy!$A$6)-H128+1,0)</f>
        <v>0</v>
      </c>
    </row>
    <row r="129" spans="1:9" hidden="1">
      <c r="A129" s="81"/>
      <c r="B129" s="117"/>
      <c r="C129" s="117"/>
      <c r="D129" s="110"/>
      <c r="E129" s="119" t="str">
        <f>IF( $D129=0, "", IF($D129&lt;=Prehledy!$K$3,"d",  IF( AND($D129&lt;=Prehledy!$K$4,$D129&gt;=Prehledy!$L$4), "sž",  IF( AND($D129&lt;=Prehledy!$K$5, $D129&gt;=Prehledy!$L$5), "mž","nž"))))</f>
        <v/>
      </c>
      <c r="F129" s="97"/>
      <c r="G129" s="104"/>
      <c r="H129" s="96" t="e">
        <f>IF(OR(ISNA(MATCH(A129,I.Stupen!#REF!:I.Stupen!#REF!,0)), ISBLANK(INDEX(I.Stupen!#REF!:I.Stupen!#REF!,MATCH(A129,I.Stupen!#REF!:I.Stupen!#REF!,0)) )), "",   INDEX(I.Stupen!#REF!:I.Stupen!#REF!,MATCH(A129,I.Stupen!#REF!:I.Stupen!#REF!,0)) )</f>
        <v>#REF!</v>
      </c>
      <c r="I129" s="119"/>
    </row>
    <row r="130" spans="1:9" hidden="1">
      <c r="A130" s="81"/>
      <c r="B130" s="117"/>
      <c r="C130" s="117"/>
      <c r="D130" s="110"/>
      <c r="E130" s="119" t="str">
        <f>IF( $D130=0, "", IF($D130&lt;=Prehledy!$K$3,"d",  IF( AND($D130&lt;=Prehledy!$K$4,$D130&gt;=Prehledy!$L$4), "sž",  IF( AND($D130&lt;=Prehledy!$K$5, $D130&gt;=Prehledy!$L$5), "mž","nž"))))</f>
        <v/>
      </c>
      <c r="F130" s="97"/>
      <c r="G130" s="104"/>
      <c r="H130" s="96" t="e">
        <f>IF(OR(ISNA(MATCH(A130,I.Stupen!#REF!:I.Stupen!#REF!,0)), ISBLANK(INDEX(I.Stupen!#REF!:I.Stupen!#REF!,MATCH(A130,I.Stupen!#REF!:I.Stupen!#REF!,0)) )), "",   INDEX(I.Stupen!#REF!:I.Stupen!#REF!,MATCH(A130,I.Stupen!#REF!:I.Stupen!#REF!,0)) )</f>
        <v>#REF!</v>
      </c>
      <c r="I130" s="119"/>
    </row>
    <row r="131" spans="1:9" hidden="1">
      <c r="A131" s="81"/>
      <c r="B131" s="117"/>
      <c r="C131" s="117"/>
      <c r="D131" s="110"/>
      <c r="E131" s="119" t="str">
        <f>IF( $D131=0, "", IF($D131&lt;=Prehledy!$K$3,"d",  IF( AND($D131&lt;=Prehledy!$K$4,$D131&gt;=Prehledy!$L$4), "sž",  IF( AND($D131&lt;=Prehledy!$K$5, $D131&gt;=Prehledy!$L$5), "mž","nž"))))</f>
        <v/>
      </c>
      <c r="F131" s="97"/>
      <c r="G131" s="104"/>
      <c r="H131" s="96" t="e">
        <f>IF(OR(ISNA(MATCH(A131,I.Stupen!#REF!:I.Stupen!#REF!,0)), ISBLANK(INDEX(I.Stupen!#REF!:I.Stupen!#REF!,MATCH(A131,I.Stupen!#REF!:I.Stupen!#REF!,0)) )), "",   INDEX(I.Stupen!#REF!:I.Stupen!#REF!,MATCH(A131,I.Stupen!#REF!:I.Stupen!#REF!,0)) )</f>
        <v>#REF!</v>
      </c>
      <c r="I131" s="119"/>
    </row>
    <row r="132" spans="1:9" hidden="1">
      <c r="A132" s="81"/>
      <c r="B132" s="117"/>
      <c r="C132" s="117"/>
      <c r="D132" s="110"/>
      <c r="E132" s="119" t="str">
        <f>IF( $D132=0, "", IF($D132&lt;=Prehledy!$K$3,"d",  IF( AND($D132&lt;=Prehledy!$K$4,$D132&gt;=Prehledy!$L$4), "sž",  IF( AND($D132&lt;=Prehledy!$K$5, $D132&gt;=Prehledy!$L$5), "mž","nž"))))</f>
        <v/>
      </c>
      <c r="F132" s="97"/>
      <c r="G132" s="104"/>
      <c r="H132" s="96" t="e">
        <f>IF(OR(ISNA(MATCH(A132,I.Stupen!#REF!:I.Stupen!#REF!,0)), ISBLANK(INDEX(I.Stupen!#REF!:I.Stupen!#REF!,MATCH(A132,I.Stupen!#REF!:I.Stupen!#REF!,0)) )), "",   INDEX(I.Stupen!#REF!:I.Stupen!#REF!,MATCH(A132,I.Stupen!#REF!:I.Stupen!#REF!,0)) )</f>
        <v>#REF!</v>
      </c>
      <c r="I132" s="119"/>
    </row>
    <row r="133" spans="1:9" hidden="1">
      <c r="A133" s="81"/>
      <c r="B133" s="117"/>
      <c r="C133" s="117"/>
      <c r="D133" s="110"/>
      <c r="E133" s="119" t="str">
        <f>IF( $D133=0, "", IF($D133&lt;=Prehledy!$K$3,"d",  IF( AND($D133&lt;=Prehledy!$K$4,$D133&gt;=Prehledy!$L$4), "sž",  IF( AND($D133&lt;=Prehledy!$K$5, $D133&gt;=Prehledy!$L$5), "mž","nž"))))</f>
        <v/>
      </c>
      <c r="F133" s="97"/>
      <c r="G133" s="104"/>
      <c r="H133" s="96" t="e">
        <f>IF(OR(ISNA(MATCH(A133,I.Stupen!#REF!:I.Stupen!#REF!,0)), ISBLANK(INDEX(I.Stupen!#REF!:I.Stupen!#REF!,MATCH(A133,I.Stupen!#REF!:I.Stupen!#REF!,0)) )), "",   INDEX(I.Stupen!#REF!:I.Stupen!#REF!,MATCH(A133,I.Stupen!#REF!:I.Stupen!#REF!,0)) )</f>
        <v>#REF!</v>
      </c>
      <c r="I133" s="119"/>
    </row>
    <row r="134" spans="1:9" hidden="1">
      <c r="A134" s="81"/>
      <c r="B134" s="117"/>
      <c r="C134" s="117"/>
      <c r="D134" s="110"/>
      <c r="E134" s="119" t="str">
        <f>IF( $D134=0, "", IF($D134&lt;=Prehledy!$K$3,"d",  IF( AND($D134&lt;=Prehledy!$K$4,$D134&gt;=Prehledy!$L$4), "sž",  IF( AND($D134&lt;=Prehledy!$K$5, $D134&gt;=Prehledy!$L$5), "mž","nž"))))</f>
        <v/>
      </c>
      <c r="F134" s="97"/>
      <c r="G134" s="104"/>
      <c r="H134" s="96" t="e">
        <f>IF(OR(ISNA(MATCH(A134,I.Stupen!#REF!:I.Stupen!#REF!,0)), ISBLANK(INDEX(I.Stupen!#REF!:I.Stupen!#REF!,MATCH(A134,I.Stupen!#REF!:I.Stupen!#REF!,0)) )), "",   INDEX(I.Stupen!#REF!:I.Stupen!#REF!,MATCH(A134,I.Stupen!#REF!:I.Stupen!#REF!,0)) )</f>
        <v>#REF!</v>
      </c>
      <c r="I134" s="119"/>
    </row>
    <row r="135" spans="1:9" hidden="1">
      <c r="A135" s="81"/>
      <c r="B135" s="117"/>
      <c r="C135" s="117"/>
      <c r="D135" s="110"/>
      <c r="E135" s="119" t="str">
        <f>IF( $D135=0, "", IF($D135&lt;=Prehledy!$K$3,"d",  IF( AND($D135&lt;=Prehledy!$K$4,$D135&gt;=Prehledy!$L$4), "sž",  IF( AND($D135&lt;=Prehledy!$K$5, $D135&gt;=Prehledy!$L$5), "mž","nž"))))</f>
        <v/>
      </c>
      <c r="F135" s="97"/>
      <c r="G135" s="104"/>
      <c r="H135" s="96" t="e">
        <f>IF(OR(ISNA(MATCH(A135,I.Stupen!#REF!:I.Stupen!#REF!,0)), ISBLANK(INDEX(I.Stupen!#REF!:I.Stupen!#REF!,MATCH(A135,I.Stupen!#REF!:I.Stupen!#REF!,0)) )), "",   INDEX(I.Stupen!#REF!:I.Stupen!#REF!,MATCH(A135,I.Stupen!#REF!:I.Stupen!#REF!,0)) )</f>
        <v>#REF!</v>
      </c>
      <c r="I135" s="119"/>
    </row>
    <row r="136" spans="1:9" hidden="1">
      <c r="A136" s="81"/>
      <c r="B136" s="117"/>
      <c r="C136" s="117"/>
      <c r="D136" s="110"/>
      <c r="E136" s="119" t="str">
        <f>IF( $D136=0, "", IF($D136&lt;=Prehledy!$K$3,"d",  IF( AND($D136&lt;=Prehledy!$K$4,$D136&gt;=Prehledy!$L$4), "sž",  IF( AND($D136&lt;=Prehledy!$K$5, $D136&gt;=Prehledy!$L$5), "mž","nž"))))</f>
        <v/>
      </c>
      <c r="F136" s="97"/>
      <c r="G136" s="104"/>
      <c r="H136" s="96" t="e">
        <f>IF(OR(ISNA(MATCH(A136,I.Stupen!#REF!:I.Stupen!#REF!,0)), ISBLANK(INDEX(I.Stupen!#REF!:I.Stupen!#REF!,MATCH(A136,I.Stupen!#REF!:I.Stupen!#REF!,0)) )), "",   INDEX(I.Stupen!#REF!:I.Stupen!#REF!,MATCH(A136,I.Stupen!#REF!:I.Stupen!#REF!,0)) )</f>
        <v>#REF!</v>
      </c>
      <c r="I136" s="119"/>
    </row>
    <row r="137" spans="1:9" hidden="1">
      <c r="A137" s="81"/>
      <c r="B137" s="117"/>
      <c r="C137" s="117"/>
      <c r="D137" s="110"/>
      <c r="E137" s="119" t="str">
        <f>IF( $D137=0, "", IF($D137&lt;=Prehledy!$K$3,"d",  IF( AND($D137&lt;=Prehledy!$K$4,$D137&gt;=Prehledy!$L$4), "sž",  IF( AND($D137&lt;=Prehledy!$K$5, $D137&gt;=Prehledy!$L$5), "mž","nž"))))</f>
        <v/>
      </c>
      <c r="F137" s="97"/>
      <c r="G137" s="104"/>
      <c r="H137" s="96" t="e">
        <f>IF(OR(ISNA(MATCH(A137,I.Stupen!#REF!:I.Stupen!#REF!,0)), ISBLANK(INDEX(I.Stupen!#REF!:I.Stupen!#REF!,MATCH(A137,I.Stupen!#REF!:I.Stupen!#REF!,0)) )), "",   INDEX(I.Stupen!#REF!:I.Stupen!#REF!,MATCH(A137,I.Stupen!#REF!:I.Stupen!#REF!,0)) )</f>
        <v>#REF!</v>
      </c>
      <c r="I137" s="119"/>
    </row>
    <row r="138" spans="1:9" hidden="1">
      <c r="A138" s="81"/>
      <c r="B138" s="117"/>
      <c r="C138" s="117"/>
      <c r="D138" s="110"/>
      <c r="E138" s="119" t="str">
        <f>IF( $D138=0, "", IF($D138&lt;=Prehledy!$K$3,"d",  IF( AND($D138&lt;=Prehledy!$K$4,$D138&gt;=Prehledy!$L$4), "sž",  IF( AND($D138&lt;=Prehledy!$K$5, $D138&gt;=Prehledy!$L$5), "mž","nž"))))</f>
        <v/>
      </c>
      <c r="F138" s="97"/>
      <c r="G138" s="104"/>
      <c r="H138" s="96" t="e">
        <f>IF(OR(ISNA(MATCH(A138,I.Stupen!#REF!:I.Stupen!#REF!,0)), ISBLANK(INDEX(I.Stupen!#REF!:I.Stupen!#REF!,MATCH(A138,I.Stupen!#REF!:I.Stupen!#REF!,0)) )), "",   INDEX(I.Stupen!#REF!:I.Stupen!#REF!,MATCH(A138,I.Stupen!#REF!:I.Stupen!#REF!,0)) )</f>
        <v>#REF!</v>
      </c>
      <c r="I138" s="119"/>
    </row>
    <row r="139" spans="1:9" hidden="1">
      <c r="A139" s="81"/>
      <c r="B139" s="117"/>
      <c r="C139" s="117"/>
      <c r="D139" s="110"/>
      <c r="E139" s="119" t="str">
        <f>IF( $D139=0, "", IF($D139&lt;=Prehledy!$K$3,"d",  IF( AND($D139&lt;=Prehledy!$K$4,$D139&gt;=Prehledy!$L$4), "sž",  IF( AND($D139&lt;=Prehledy!$K$5, $D139&gt;=Prehledy!$L$5), "mž","nž"))))</f>
        <v/>
      </c>
      <c r="F139" s="97"/>
      <c r="G139" s="104"/>
      <c r="H139" s="96" t="e">
        <f>IF(OR(ISNA(MATCH(A139,I.Stupen!#REF!:I.Stupen!#REF!,0)), ISBLANK(INDEX(I.Stupen!#REF!:I.Stupen!#REF!,MATCH(A139,I.Stupen!#REF!:I.Stupen!#REF!,0)) )), "",   INDEX(I.Stupen!#REF!:I.Stupen!#REF!,MATCH(A139,I.Stupen!#REF!:I.Stupen!#REF!,0)) )</f>
        <v>#REF!</v>
      </c>
      <c r="I139" s="119"/>
    </row>
    <row r="140" spans="1:9" hidden="1">
      <c r="A140" s="81"/>
      <c r="B140" s="117"/>
      <c r="C140" s="117"/>
      <c r="D140" s="110"/>
      <c r="E140" s="119" t="str">
        <f>IF( $D140=0, "", IF($D140&lt;=Prehledy!$K$3,"d",  IF( AND($D140&lt;=Prehledy!$K$4,$D140&gt;=Prehledy!$L$4), "sž",  IF( AND($D140&lt;=Prehledy!$K$5, $D140&gt;=Prehledy!$L$5), "mž","nž"))))</f>
        <v/>
      </c>
      <c r="F140" s="97"/>
      <c r="G140" s="104"/>
      <c r="H140" s="96" t="e">
        <f>IF(OR(ISNA(MATCH(A140,I.Stupen!#REF!:I.Stupen!#REF!,0)), ISBLANK(INDEX(I.Stupen!#REF!:I.Stupen!#REF!,MATCH(A140,I.Stupen!#REF!:I.Stupen!#REF!,0)) )), "",   INDEX(I.Stupen!#REF!:I.Stupen!#REF!,MATCH(A140,I.Stupen!#REF!:I.Stupen!#REF!,0)) )</f>
        <v>#REF!</v>
      </c>
      <c r="I140" s="119"/>
    </row>
    <row r="141" spans="1:9" hidden="1">
      <c r="A141" s="81"/>
      <c r="B141" s="117"/>
      <c r="C141" s="117"/>
      <c r="D141" s="110"/>
      <c r="E141" s="119" t="str">
        <f>IF( $D141=0, "", IF($D141&lt;=Prehledy!$K$3,"d",  IF( AND($D141&lt;=Prehledy!$K$4,$D141&gt;=Prehledy!$L$4), "sž",  IF( AND($D141&lt;=Prehledy!$K$5, $D141&gt;=Prehledy!$L$5), "mž","nž"))))</f>
        <v/>
      </c>
      <c r="F141" s="97"/>
      <c r="G141" s="104"/>
      <c r="H141" s="96" t="e">
        <f>IF(OR(ISNA(MATCH(A141,I.Stupen!#REF!:I.Stupen!#REF!,0)), ISBLANK(INDEX(I.Stupen!#REF!:I.Stupen!#REF!,MATCH(A141,I.Stupen!#REF!:I.Stupen!#REF!,0)) )), "",   INDEX(I.Stupen!#REF!:I.Stupen!#REF!,MATCH(A141,I.Stupen!#REF!:I.Stupen!#REF!,0)) )</f>
        <v>#REF!</v>
      </c>
      <c r="I141" s="119"/>
    </row>
    <row r="142" spans="1:9" hidden="1">
      <c r="A142" s="81"/>
      <c r="B142" s="117"/>
      <c r="C142" s="117"/>
      <c r="D142" s="110"/>
      <c r="E142" s="119" t="str">
        <f>IF( $D142=0, "", IF($D142&lt;=Prehledy!$K$3,"d",  IF( AND($D142&lt;=Prehledy!$K$4,$D142&gt;=Prehledy!$L$4), "sž",  IF( AND($D142&lt;=Prehledy!$K$5, $D142&gt;=Prehledy!$L$5), "mž","nž"))))</f>
        <v/>
      </c>
      <c r="F142" s="97"/>
      <c r="G142" s="104"/>
      <c r="H142" s="96" t="e">
        <f>IF(OR(ISNA(MATCH(A142,I.Stupen!#REF!:I.Stupen!#REF!,0)), ISBLANK(INDEX(I.Stupen!#REF!:I.Stupen!#REF!,MATCH(A142,I.Stupen!#REF!:I.Stupen!#REF!,0)) )), "",   INDEX(I.Stupen!#REF!:I.Stupen!#REF!,MATCH(A142,I.Stupen!#REF!:I.Stupen!#REF!,0)) )</f>
        <v>#REF!</v>
      </c>
      <c r="I142" s="119"/>
    </row>
    <row r="143" spans="1:9" hidden="1">
      <c r="A143" s="81"/>
      <c r="B143" s="117"/>
      <c r="C143" s="117"/>
      <c r="D143" s="110"/>
      <c r="E143" s="119" t="str">
        <f>IF( $D143=0, "", IF($D143&lt;=Prehledy!$K$3,"d",  IF( AND($D143&lt;=Prehledy!$K$4,$D143&gt;=Prehledy!$L$4), "sž",  IF( AND($D143&lt;=Prehledy!$K$5, $D143&gt;=Prehledy!$L$5), "mž","nž"))))</f>
        <v/>
      </c>
      <c r="F143" s="97"/>
      <c r="G143" s="104"/>
      <c r="H143" s="96" t="e">
        <f>IF(OR(ISNA(MATCH(A143,I.Stupen!#REF!:I.Stupen!#REF!,0)), ISBLANK(INDEX(I.Stupen!#REF!:I.Stupen!#REF!,MATCH(A143,I.Stupen!#REF!:I.Stupen!#REF!,0)) )), "",   INDEX(I.Stupen!#REF!:I.Stupen!#REF!,MATCH(A143,I.Stupen!#REF!:I.Stupen!#REF!,0)) )</f>
        <v>#REF!</v>
      </c>
      <c r="I143" s="119"/>
    </row>
    <row r="144" spans="1:9" hidden="1">
      <c r="A144" s="81"/>
      <c r="B144" s="117"/>
      <c r="C144" s="117"/>
      <c r="D144" s="110"/>
      <c r="E144" s="119" t="str">
        <f>IF( $D144=0, "", IF($D144&lt;=Prehledy!$K$3,"d",  IF( AND($D144&lt;=Prehledy!$K$4,$D144&gt;=Prehledy!$L$4), "sž",  IF( AND($D144&lt;=Prehledy!$K$5, $D144&gt;=Prehledy!$L$5), "mž","nž"))))</f>
        <v/>
      </c>
      <c r="F144" s="97"/>
      <c r="G144" s="104"/>
      <c r="H144" s="96" t="e">
        <f>IF(OR(ISNA(MATCH(A144,I.Stupen!#REF!:I.Stupen!#REF!,0)), ISBLANK(INDEX(I.Stupen!#REF!:I.Stupen!#REF!,MATCH(A144,I.Stupen!#REF!:I.Stupen!#REF!,0)) )), "",   INDEX(I.Stupen!#REF!:I.Stupen!#REF!,MATCH(A144,I.Stupen!#REF!:I.Stupen!#REF!,0)) )</f>
        <v>#REF!</v>
      </c>
      <c r="I144" s="119"/>
    </row>
    <row r="145" spans="1:9" hidden="1">
      <c r="A145" s="81"/>
      <c r="B145" s="117"/>
      <c r="C145" s="117"/>
      <c r="D145" s="110"/>
      <c r="E145" s="119" t="str">
        <f>IF( $D145=0, "", IF($D145&lt;=Prehledy!$K$3,"d",  IF( AND($D145&lt;=Prehledy!$K$4,$D145&gt;=Prehledy!$L$4), "sž",  IF( AND($D145&lt;=Prehledy!$K$5, $D145&gt;=Prehledy!$L$5), "mž","nž"))))</f>
        <v/>
      </c>
      <c r="F145" s="97"/>
      <c r="G145" s="104"/>
      <c r="H145" s="96" t="e">
        <f>IF(OR(ISNA(MATCH(A145,I.Stupen!#REF!:I.Stupen!#REF!,0)), ISBLANK(INDEX(I.Stupen!#REF!:I.Stupen!#REF!,MATCH(A145,I.Stupen!#REF!:I.Stupen!#REF!,0)) )), "",   INDEX(I.Stupen!#REF!:I.Stupen!#REF!,MATCH(A145,I.Stupen!#REF!:I.Stupen!#REF!,0)) )</f>
        <v>#REF!</v>
      </c>
      <c r="I145" s="119"/>
    </row>
    <row r="146" spans="1:9" hidden="1">
      <c r="A146" s="81"/>
      <c r="B146" s="117"/>
      <c r="C146" s="117"/>
      <c r="D146" s="110"/>
      <c r="E146" s="119" t="str">
        <f>IF( $D146=0, "", IF($D146&lt;=Prehledy!$K$3,"d",  IF( AND($D146&lt;=Prehledy!$K$4,$D146&gt;=Prehledy!$L$4), "sž",  IF( AND($D146&lt;=Prehledy!$K$5, $D146&gt;=Prehledy!$L$5), "mž","nž"))))</f>
        <v/>
      </c>
      <c r="F146" s="97"/>
      <c r="G146" s="104"/>
      <c r="H146" s="96" t="e">
        <f>IF(OR(ISNA(MATCH(A146,I.Stupen!#REF!:I.Stupen!#REF!,0)), ISBLANK(INDEX(I.Stupen!#REF!:I.Stupen!#REF!,MATCH(A146,I.Stupen!#REF!:I.Stupen!#REF!,0)) )), "",   INDEX(I.Stupen!#REF!:I.Stupen!#REF!,MATCH(A146,I.Stupen!#REF!:I.Stupen!#REF!,0)) )</f>
        <v>#REF!</v>
      </c>
      <c r="I146" s="119"/>
    </row>
    <row r="147" spans="1:9" hidden="1">
      <c r="A147" s="81"/>
      <c r="B147" s="117"/>
      <c r="C147" s="117"/>
      <c r="D147" s="110"/>
      <c r="E147" s="119" t="str">
        <f>IF( $D147=0, "", IF($D147&lt;=Prehledy!$K$3,"d",  IF( AND($D147&lt;=Prehledy!$K$4,$D147&gt;=Prehledy!$L$4), "sž",  IF( AND($D147&lt;=Prehledy!$K$5, $D147&gt;=Prehledy!$L$5), "mž","nž"))))</f>
        <v/>
      </c>
      <c r="F147" s="97"/>
      <c r="G147" s="104"/>
      <c r="H147" s="96" t="e">
        <f>IF(OR(ISNA(MATCH(A147,I.Stupen!#REF!:I.Stupen!#REF!,0)), ISBLANK(INDEX(I.Stupen!#REF!:I.Stupen!#REF!,MATCH(A147,I.Stupen!#REF!:I.Stupen!#REF!,0)) )), "",   INDEX(I.Stupen!#REF!:I.Stupen!#REF!,MATCH(A147,I.Stupen!#REF!:I.Stupen!#REF!,0)) )</f>
        <v>#REF!</v>
      </c>
      <c r="I147" s="119"/>
    </row>
    <row r="148" spans="1:9" hidden="1">
      <c r="A148" s="81"/>
      <c r="B148" s="117"/>
      <c r="C148" s="117"/>
      <c r="D148" s="110"/>
      <c r="E148" s="119" t="str">
        <f>IF( $D148=0, "", IF($D148&lt;=Prehledy!$K$3,"d",  IF( AND($D148&lt;=Prehledy!$K$4,$D148&gt;=Prehledy!$L$4), "sž",  IF( AND($D148&lt;=Prehledy!$K$5, $D148&gt;=Prehledy!$L$5), "mž","nž"))))</f>
        <v/>
      </c>
      <c r="F148" s="97"/>
      <c r="G148" s="104"/>
      <c r="H148" s="96" t="e">
        <f>IF(OR(ISNA(MATCH(A148,I.Stupen!#REF!:I.Stupen!#REF!,0)), ISBLANK(INDEX(I.Stupen!#REF!:I.Stupen!#REF!,MATCH(A148,I.Stupen!#REF!:I.Stupen!#REF!,0)) )), "",   INDEX(I.Stupen!#REF!:I.Stupen!#REF!,MATCH(A148,I.Stupen!#REF!:I.Stupen!#REF!,0)) )</f>
        <v>#REF!</v>
      </c>
      <c r="I148" s="119"/>
    </row>
    <row r="149" spans="1:9" hidden="1">
      <c r="A149" s="81"/>
      <c r="B149" s="117"/>
      <c r="C149" s="117"/>
      <c r="D149" s="110"/>
      <c r="E149" s="119" t="str">
        <f>IF( $D149=0, "", IF($D149&lt;=Prehledy!$K$3,"d",  IF( AND($D149&lt;=Prehledy!$K$4,$D149&gt;=Prehledy!$L$4), "sž",  IF( AND($D149&lt;=Prehledy!$K$5, $D149&gt;=Prehledy!$L$5), "mž","nž"))))</f>
        <v/>
      </c>
      <c r="F149" s="97"/>
      <c r="G149" s="104"/>
      <c r="H149" s="96" t="e">
        <f>IF(OR(ISNA(MATCH(A149,I.Stupen!#REF!:I.Stupen!#REF!,0)), ISBLANK(INDEX(I.Stupen!#REF!:I.Stupen!#REF!,MATCH(A149,I.Stupen!#REF!:I.Stupen!#REF!,0)) )), "",   INDEX(I.Stupen!#REF!:I.Stupen!#REF!,MATCH(A149,I.Stupen!#REF!:I.Stupen!#REF!,0)) )</f>
        <v>#REF!</v>
      </c>
      <c r="I149" s="119"/>
    </row>
    <row r="150" spans="1:9" hidden="1">
      <c r="A150" s="81"/>
      <c r="B150" s="117"/>
      <c r="C150" s="117"/>
      <c r="D150" s="110"/>
      <c r="E150" s="119" t="str">
        <f>IF( $D150=0, "", IF($D150&lt;=Prehledy!$K$3,"d",  IF( AND($D150&lt;=Prehledy!$K$4,$D150&gt;=Prehledy!$L$4), "sž",  IF( AND($D150&lt;=Prehledy!$K$5, $D150&gt;=Prehledy!$L$5), "mž","nž"))))</f>
        <v/>
      </c>
      <c r="F150" s="97"/>
      <c r="G150" s="104"/>
      <c r="H150" s="96" t="e">
        <f>IF(OR(ISNA(MATCH(A150,I.Stupen!#REF!:I.Stupen!#REF!,0)), ISBLANK(INDEX(I.Stupen!#REF!:I.Stupen!#REF!,MATCH(A150,I.Stupen!#REF!:I.Stupen!#REF!,0)) )), "",   INDEX(I.Stupen!#REF!:I.Stupen!#REF!,MATCH(A150,I.Stupen!#REF!:I.Stupen!#REF!,0)) )</f>
        <v>#REF!</v>
      </c>
      <c r="I150" s="119"/>
    </row>
    <row r="151" spans="1:9" hidden="1">
      <c r="A151" s="81"/>
      <c r="B151" s="117"/>
      <c r="C151" s="117"/>
      <c r="D151" s="110"/>
      <c r="E151" s="119" t="str">
        <f>IF( $D151=0, "", IF($D151&lt;=Prehledy!$K$3,"d",  IF( AND($D151&lt;=Prehledy!$K$4,$D151&gt;=Prehledy!$L$4), "sž",  IF( AND($D151&lt;=Prehledy!$K$5, $D151&gt;=Prehledy!$L$5), "mž","nž"))))</f>
        <v/>
      </c>
      <c r="F151" s="97"/>
      <c r="G151" s="104"/>
      <c r="H151" s="96" t="e">
        <f>IF(OR(ISNA(MATCH(A151,I.Stupen!#REF!:I.Stupen!#REF!,0)), ISBLANK(INDEX(I.Stupen!#REF!:I.Stupen!#REF!,MATCH(A151,I.Stupen!#REF!:I.Stupen!#REF!,0)) )), "",   INDEX(I.Stupen!#REF!:I.Stupen!#REF!,MATCH(A151,I.Stupen!#REF!:I.Stupen!#REF!,0)) )</f>
        <v>#REF!</v>
      </c>
      <c r="I151" s="119"/>
    </row>
    <row r="152" spans="1:9" hidden="1">
      <c r="A152" s="81"/>
      <c r="B152" s="117"/>
      <c r="C152" s="117"/>
      <c r="D152" s="110"/>
      <c r="E152" s="119" t="str">
        <f>IF( $D152=0, "", IF($D152&lt;=Prehledy!$K$3,"d",  IF( AND($D152&lt;=Prehledy!$K$4,$D152&gt;=Prehledy!$L$4), "sž",  IF( AND($D152&lt;=Prehledy!$K$5, $D152&gt;=Prehledy!$L$5), "mž","nž"))))</f>
        <v/>
      </c>
      <c r="F152" s="97"/>
      <c r="G152" s="104"/>
      <c r="H152" s="96" t="e">
        <f>IF(OR(ISNA(MATCH(A152,I.Stupen!#REF!:I.Stupen!#REF!,0)), ISBLANK(INDEX(I.Stupen!#REF!:I.Stupen!#REF!,MATCH(A152,I.Stupen!#REF!:I.Stupen!#REF!,0)) )), "",   INDEX(I.Stupen!#REF!:I.Stupen!#REF!,MATCH(A152,I.Stupen!#REF!:I.Stupen!#REF!,0)) )</f>
        <v>#REF!</v>
      </c>
      <c r="I152" s="119"/>
    </row>
    <row r="153" spans="1:9" hidden="1">
      <c r="A153" s="81"/>
      <c r="B153" s="117"/>
      <c r="C153" s="117"/>
      <c r="D153" s="110"/>
      <c r="E153" s="119" t="str">
        <f>IF( $D153=0, "", IF($D153&lt;=Prehledy!$K$3,"d",  IF( AND($D153&lt;=Prehledy!$K$4,$D153&gt;=Prehledy!$L$4), "sž",  IF( AND($D153&lt;=Prehledy!$K$5, $D153&gt;=Prehledy!$L$5), "mž","nž"))))</f>
        <v/>
      </c>
      <c r="F153" s="97"/>
      <c r="G153" s="104"/>
      <c r="H153" s="96" t="e">
        <f>IF(OR(ISNA(MATCH(A153,I.Stupen!#REF!:I.Stupen!#REF!,0)), ISBLANK(INDEX(I.Stupen!#REF!:I.Stupen!#REF!,MATCH(A153,I.Stupen!#REF!:I.Stupen!#REF!,0)) )), "",   INDEX(I.Stupen!#REF!:I.Stupen!#REF!,MATCH(A153,I.Stupen!#REF!:I.Stupen!#REF!,0)) )</f>
        <v>#REF!</v>
      </c>
      <c r="I153" s="119"/>
    </row>
    <row r="154" spans="1:9" hidden="1">
      <c r="A154" s="81"/>
      <c r="B154" s="117"/>
      <c r="C154" s="117"/>
      <c r="D154" s="110"/>
      <c r="E154" s="119" t="str">
        <f>IF( $D154=0, "", IF($D154&lt;=Prehledy!$K$3,"d",  IF( AND($D154&lt;=Prehledy!$K$4,$D154&gt;=Prehledy!$L$4), "sž",  IF( AND($D154&lt;=Prehledy!$K$5, $D154&gt;=Prehledy!$L$5), "mž","nž"))))</f>
        <v/>
      </c>
      <c r="F154" s="97"/>
      <c r="G154" s="104"/>
      <c r="H154" s="96" t="e">
        <f>IF(OR(ISNA(MATCH(A154,I.Stupen!#REF!:I.Stupen!#REF!,0)), ISBLANK(INDEX(I.Stupen!#REF!:I.Stupen!#REF!,MATCH(A154,I.Stupen!#REF!:I.Stupen!#REF!,0)) )), "",   INDEX(I.Stupen!#REF!:I.Stupen!#REF!,MATCH(A154,I.Stupen!#REF!:I.Stupen!#REF!,0)) )</f>
        <v>#REF!</v>
      </c>
      <c r="I154" s="119"/>
    </row>
    <row r="155" spans="1:9" hidden="1">
      <c r="A155" s="81"/>
      <c r="B155" s="117"/>
      <c r="C155" s="117"/>
      <c r="D155" s="110"/>
      <c r="E155" s="119" t="str">
        <f>IF( $D155=0, "", IF($D155&lt;=Prehledy!$K$3,"d",  IF( AND($D155&lt;=Prehledy!$K$4,$D155&gt;=Prehledy!$L$4), "sž",  IF( AND($D155&lt;=Prehledy!$K$5, $D155&gt;=Prehledy!$L$5), "mž","nž"))))</f>
        <v/>
      </c>
      <c r="F155" s="97"/>
      <c r="G155" s="104"/>
      <c r="H155" s="96" t="e">
        <f>IF(OR(ISNA(MATCH(A155,I.Stupen!#REF!:I.Stupen!#REF!,0)), ISBLANK(INDEX(I.Stupen!#REF!:I.Stupen!#REF!,MATCH(A155,I.Stupen!#REF!:I.Stupen!#REF!,0)) )), "",   INDEX(I.Stupen!#REF!:I.Stupen!#REF!,MATCH(A155,I.Stupen!#REF!:I.Stupen!#REF!,0)) )</f>
        <v>#REF!</v>
      </c>
      <c r="I155" s="119"/>
    </row>
    <row r="156" spans="1:9" hidden="1">
      <c r="A156" s="81"/>
      <c r="B156" s="117"/>
      <c r="C156" s="117"/>
      <c r="D156" s="110"/>
      <c r="E156" s="119" t="str">
        <f>IF( $D156=0, "", IF($D156&lt;=Prehledy!$K$3,"d",  IF( AND($D156&lt;=Prehledy!$K$4,$D156&gt;=Prehledy!$L$4), "sž",  IF( AND($D156&lt;=Prehledy!$K$5, $D156&gt;=Prehledy!$L$5), "mž","nž"))))</f>
        <v/>
      </c>
      <c r="F156" s="97"/>
      <c r="G156" s="104"/>
      <c r="H156" s="96" t="e">
        <f>IF(OR(ISNA(MATCH(A156,I.Stupen!#REF!:I.Stupen!#REF!,0)), ISBLANK(INDEX(I.Stupen!#REF!:I.Stupen!#REF!,MATCH(A156,I.Stupen!#REF!:I.Stupen!#REF!,0)) )), "",   INDEX(I.Stupen!#REF!:I.Stupen!#REF!,MATCH(A156,I.Stupen!#REF!:I.Stupen!#REF!,0)) )</f>
        <v>#REF!</v>
      </c>
      <c r="I156" s="119"/>
    </row>
    <row r="157" spans="1:9" hidden="1">
      <c r="A157" s="81"/>
      <c r="B157" s="117"/>
      <c r="C157" s="117"/>
      <c r="D157" s="110"/>
      <c r="E157" s="119" t="str">
        <f>IF( $D157=0, "", IF($D157&lt;=Prehledy!$K$3,"d",  IF( AND($D157&lt;=Prehledy!$K$4,$D157&gt;=Prehledy!$L$4), "sž",  IF( AND($D157&lt;=Prehledy!$K$5, $D157&gt;=Prehledy!$L$5), "mž","nž"))))</f>
        <v/>
      </c>
      <c r="F157" s="97"/>
      <c r="G157" s="104"/>
      <c r="H157" s="96" t="e">
        <f>IF(OR(ISNA(MATCH(A157,I.Stupen!#REF!:I.Stupen!#REF!,0)), ISBLANK(INDEX(I.Stupen!#REF!:I.Stupen!#REF!,MATCH(A157,I.Stupen!#REF!:I.Stupen!#REF!,0)) )), "",   INDEX(I.Stupen!#REF!:I.Stupen!#REF!,MATCH(A157,I.Stupen!#REF!:I.Stupen!#REF!,0)) )</f>
        <v>#REF!</v>
      </c>
      <c r="I157" s="119"/>
    </row>
    <row r="158" spans="1:9" hidden="1">
      <c r="A158" s="81"/>
      <c r="B158" s="117"/>
      <c r="C158" s="117"/>
      <c r="D158" s="110"/>
      <c r="E158" s="119" t="str">
        <f>IF( $D158=0, "", IF($D158&lt;=Prehledy!$K$3,"d",  IF( AND($D158&lt;=Prehledy!$K$4,$D158&gt;=Prehledy!$L$4), "sž",  IF( AND($D158&lt;=Prehledy!$K$5, $D158&gt;=Prehledy!$L$5), "mž","nž"))))</f>
        <v/>
      </c>
      <c r="F158" s="97"/>
      <c r="G158" s="104"/>
      <c r="H158" s="96" t="e">
        <f>IF(OR(ISNA(MATCH(A158,I.Stupen!#REF!:I.Stupen!#REF!,0)), ISBLANK(INDEX(I.Stupen!#REF!:I.Stupen!#REF!,MATCH(A158,I.Stupen!#REF!:I.Stupen!#REF!,0)) )), "",   INDEX(I.Stupen!#REF!:I.Stupen!#REF!,MATCH(A158,I.Stupen!#REF!:I.Stupen!#REF!,0)) )</f>
        <v>#REF!</v>
      </c>
      <c r="I158" s="119"/>
    </row>
    <row r="159" spans="1:9" hidden="1">
      <c r="A159" s="81"/>
      <c r="B159" s="117"/>
      <c r="C159" s="117"/>
      <c r="D159" s="110"/>
      <c r="E159" s="119" t="str">
        <f>IF( $D159=0, "", IF($D159&lt;=Prehledy!$K$3,"d",  IF( AND($D159&lt;=Prehledy!$K$4,$D159&gt;=Prehledy!$L$4), "sž",  IF( AND($D159&lt;=Prehledy!$K$5, $D159&gt;=Prehledy!$L$5), "mž","nž"))))</f>
        <v/>
      </c>
      <c r="F159" s="97"/>
      <c r="G159" s="104"/>
      <c r="H159" s="96" t="e">
        <f>IF(OR(ISNA(MATCH(A159,I.Stupen!#REF!:I.Stupen!#REF!,0)), ISBLANK(INDEX(I.Stupen!#REF!:I.Stupen!#REF!,MATCH(A159,I.Stupen!#REF!:I.Stupen!#REF!,0)) )), "",   INDEX(I.Stupen!#REF!:I.Stupen!#REF!,MATCH(A159,I.Stupen!#REF!:I.Stupen!#REF!,0)) )</f>
        <v>#REF!</v>
      </c>
      <c r="I159" s="119"/>
    </row>
    <row r="160" spans="1:9" hidden="1">
      <c r="A160" s="81"/>
      <c r="B160" s="117"/>
      <c r="C160" s="117"/>
      <c r="D160" s="110"/>
      <c r="E160" s="119" t="str">
        <f>IF( $D160=0, "", IF($D160&lt;=Prehledy!$K$3,"d",  IF( AND($D160&lt;=Prehledy!$K$4,$D160&gt;=Prehledy!$L$4), "sž",  IF( AND($D160&lt;=Prehledy!$K$5, $D160&gt;=Prehledy!$L$5), "mž","nž"))))</f>
        <v/>
      </c>
      <c r="F160" s="97"/>
      <c r="G160" s="104"/>
      <c r="H160" s="96" t="e">
        <f>IF(OR(ISNA(MATCH(A160,I.Stupen!#REF!:I.Stupen!#REF!,0)), ISBLANK(INDEX(I.Stupen!#REF!:I.Stupen!#REF!,MATCH(A160,I.Stupen!#REF!:I.Stupen!#REF!,0)) )), "",   INDEX(I.Stupen!#REF!:I.Stupen!#REF!,MATCH(A160,I.Stupen!#REF!:I.Stupen!#REF!,0)) )</f>
        <v>#REF!</v>
      </c>
      <c r="I160" s="119"/>
    </row>
    <row r="161" spans="1:9" hidden="1">
      <c r="A161" s="81"/>
      <c r="B161" s="117"/>
      <c r="C161" s="117"/>
      <c r="D161" s="110"/>
      <c r="E161" s="119" t="str">
        <f>IF( $D161=0, "", IF($D161&lt;=Prehledy!$K$3,"d",  IF( AND($D161&lt;=Prehledy!$K$4,$D161&gt;=Prehledy!$L$4), "sž",  IF( AND($D161&lt;=Prehledy!$K$5, $D161&gt;=Prehledy!$L$5), "mž","nž"))))</f>
        <v/>
      </c>
      <c r="F161" s="97"/>
      <c r="G161" s="104"/>
      <c r="H161" s="96" t="e">
        <f>IF(OR(ISNA(MATCH(A161,I.Stupen!#REF!:I.Stupen!#REF!,0)), ISBLANK(INDEX(I.Stupen!#REF!:I.Stupen!#REF!,MATCH(A161,I.Stupen!#REF!:I.Stupen!#REF!,0)) )), "",   INDEX(I.Stupen!#REF!:I.Stupen!#REF!,MATCH(A161,I.Stupen!#REF!:I.Stupen!#REF!,0)) )</f>
        <v>#REF!</v>
      </c>
      <c r="I161" s="119"/>
    </row>
    <row r="162" spans="1:9" hidden="1">
      <c r="A162" s="81"/>
      <c r="B162" s="117"/>
      <c r="C162" s="117"/>
      <c r="D162" s="110"/>
      <c r="E162" s="119" t="str">
        <f>IF( $D162=0, "", IF($D162&lt;=Prehledy!$K$3,"d",  IF( AND($D162&lt;=Prehledy!$K$4,$D162&gt;=Prehledy!$L$4), "sž",  IF( AND($D162&lt;=Prehledy!$K$5, $D162&gt;=Prehledy!$L$5), "mž","nž"))))</f>
        <v/>
      </c>
      <c r="F162" s="97"/>
      <c r="G162" s="104"/>
      <c r="H162" s="96" t="e">
        <f>IF(OR(ISNA(MATCH(A162,I.Stupen!#REF!:I.Stupen!#REF!,0)), ISBLANK(INDEX(I.Stupen!#REF!:I.Stupen!#REF!,MATCH(A162,I.Stupen!#REF!:I.Stupen!#REF!,0)) )), "",   INDEX(I.Stupen!#REF!:I.Stupen!#REF!,MATCH(A162,I.Stupen!#REF!:I.Stupen!#REF!,0)) )</f>
        <v>#REF!</v>
      </c>
      <c r="I162" s="119"/>
    </row>
    <row r="163" spans="1:9" hidden="1">
      <c r="A163" s="81"/>
      <c r="B163" s="117"/>
      <c r="C163" s="117"/>
      <c r="D163" s="110"/>
      <c r="E163" s="119" t="str">
        <f>IF( $D163=0, "", IF($D163&lt;=Prehledy!$K$3,"d",  IF( AND($D163&lt;=Prehledy!$K$4,$D163&gt;=Prehledy!$L$4), "sž",  IF( AND($D163&lt;=Prehledy!$K$5, $D163&gt;=Prehledy!$L$5), "mž","nž"))))</f>
        <v/>
      </c>
      <c r="F163" s="97"/>
      <c r="G163" s="104"/>
      <c r="H163" s="96" t="e">
        <f>IF(OR(ISNA(MATCH(A163,I.Stupen!#REF!:I.Stupen!#REF!,0)), ISBLANK(INDEX(I.Stupen!#REF!:I.Stupen!#REF!,MATCH(A163,I.Stupen!#REF!:I.Stupen!#REF!,0)) )), "",   INDEX(I.Stupen!#REF!:I.Stupen!#REF!,MATCH(A163,I.Stupen!#REF!:I.Stupen!#REF!,0)) )</f>
        <v>#REF!</v>
      </c>
      <c r="I163" s="119"/>
    </row>
    <row r="164" spans="1:9" hidden="1">
      <c r="A164" s="81"/>
      <c r="B164" s="117"/>
      <c r="C164" s="117"/>
      <c r="D164" s="110"/>
      <c r="E164" s="119" t="str">
        <f>IF( $D164=0, "", IF($D164&lt;=Prehledy!$K$3,"d",  IF( AND($D164&lt;=Prehledy!$K$4,$D164&gt;=Prehledy!$L$4), "sž",  IF( AND($D164&lt;=Prehledy!$K$5, $D164&gt;=Prehledy!$L$5), "mž","nž"))))</f>
        <v/>
      </c>
      <c r="F164" s="97"/>
      <c r="G164" s="104"/>
      <c r="H164" s="96" t="e">
        <f>IF(OR(ISNA(MATCH(A164,I.Stupen!#REF!:I.Stupen!#REF!,0)), ISBLANK(INDEX(I.Stupen!#REF!:I.Stupen!#REF!,MATCH(A164,I.Stupen!#REF!:I.Stupen!#REF!,0)) )), "",   INDEX(I.Stupen!#REF!:I.Stupen!#REF!,MATCH(A164,I.Stupen!#REF!:I.Stupen!#REF!,0)) )</f>
        <v>#REF!</v>
      </c>
      <c r="I164" s="119"/>
    </row>
    <row r="165" spans="1:9" hidden="1">
      <c r="A165" s="81"/>
      <c r="B165" s="117"/>
      <c r="C165" s="117"/>
      <c r="D165" s="110"/>
      <c r="E165" s="119" t="str">
        <f>IF( $D165=0, "", IF($D165&lt;=Prehledy!$K$3,"d",  IF( AND($D165&lt;=Prehledy!$K$4,$D165&gt;=Prehledy!$L$4), "sž",  IF( AND($D165&lt;=Prehledy!$K$5, $D165&gt;=Prehledy!$L$5), "mž","nž"))))</f>
        <v/>
      </c>
      <c r="F165" s="97"/>
      <c r="G165" s="104"/>
      <c r="H165" s="96" t="e">
        <f>IF(OR(ISNA(MATCH(A165,I.Stupen!#REF!:I.Stupen!#REF!,0)), ISBLANK(INDEX(I.Stupen!#REF!:I.Stupen!#REF!,MATCH(A165,I.Stupen!#REF!:I.Stupen!#REF!,0)) )), "",   INDEX(I.Stupen!#REF!:I.Stupen!#REF!,MATCH(A165,I.Stupen!#REF!:I.Stupen!#REF!,0)) )</f>
        <v>#REF!</v>
      </c>
      <c r="I165" s="119"/>
    </row>
    <row r="166" spans="1:9" hidden="1">
      <c r="A166" s="81"/>
      <c r="B166" s="117"/>
      <c r="C166" s="117"/>
      <c r="D166" s="110"/>
      <c r="E166" s="119" t="str">
        <f>IF( $D166=0, "", IF($D166&lt;=Prehledy!$K$3,"d",  IF( AND($D166&lt;=Prehledy!$K$4,$D166&gt;=Prehledy!$L$4), "sž",  IF( AND($D166&lt;=Prehledy!$K$5, $D166&gt;=Prehledy!$L$5), "mž","nž"))))</f>
        <v/>
      </c>
      <c r="F166" s="97"/>
      <c r="G166" s="104"/>
      <c r="H166" s="96" t="e">
        <f>IF(OR(ISNA(MATCH(A166,I.Stupen!#REF!:I.Stupen!#REF!,0)), ISBLANK(INDEX(I.Stupen!#REF!:I.Stupen!#REF!,MATCH(A166,I.Stupen!#REF!:I.Stupen!#REF!,0)) )), "",   INDEX(I.Stupen!#REF!:I.Stupen!#REF!,MATCH(A166,I.Stupen!#REF!:I.Stupen!#REF!,0)) )</f>
        <v>#REF!</v>
      </c>
      <c r="I166" s="119"/>
    </row>
    <row r="167" spans="1:9" hidden="1">
      <c r="A167" s="81"/>
      <c r="B167" s="117"/>
      <c r="C167" s="117"/>
      <c r="D167" s="110"/>
      <c r="E167" s="119" t="str">
        <f>IF( $D167=0, "", IF($D167&lt;=Prehledy!$K$3,"d",  IF( AND($D167&lt;=Prehledy!$K$4,$D167&gt;=Prehledy!$L$4), "sž",  IF( AND($D167&lt;=Prehledy!$K$5, $D167&gt;=Prehledy!$L$5), "mž","nž"))))</f>
        <v/>
      </c>
      <c r="F167" s="97"/>
      <c r="G167" s="104"/>
      <c r="H167" s="96" t="e">
        <f>IF(OR(ISNA(MATCH(A167,I.Stupen!#REF!:I.Stupen!#REF!,0)), ISBLANK(INDEX(I.Stupen!#REF!:I.Stupen!#REF!,MATCH(A167,I.Stupen!#REF!:I.Stupen!#REF!,0)) )), "",   INDEX(I.Stupen!#REF!:I.Stupen!#REF!,MATCH(A167,I.Stupen!#REF!:I.Stupen!#REF!,0)) )</f>
        <v>#REF!</v>
      </c>
      <c r="I167" s="119"/>
    </row>
    <row r="168" spans="1:9" hidden="1">
      <c r="A168" s="81"/>
      <c r="B168" s="117"/>
      <c r="C168" s="117"/>
      <c r="D168" s="110"/>
      <c r="E168" s="119" t="str">
        <f>IF( $D168=0, "", IF($D168&lt;=Prehledy!$K$3,"d",  IF( AND($D168&lt;=Prehledy!$K$4,$D168&gt;=Prehledy!$L$4), "sž",  IF( AND($D168&lt;=Prehledy!$K$5, $D168&gt;=Prehledy!$L$5), "mž","nž"))))</f>
        <v/>
      </c>
      <c r="F168" s="97"/>
      <c r="G168" s="104"/>
      <c r="H168" s="96" t="e">
        <f>IF(OR(ISNA(MATCH(A168,I.Stupen!#REF!:I.Stupen!#REF!,0)), ISBLANK(INDEX(I.Stupen!#REF!:I.Stupen!#REF!,MATCH(A168,I.Stupen!#REF!:I.Stupen!#REF!,0)) )), "",   INDEX(I.Stupen!#REF!:I.Stupen!#REF!,MATCH(A168,I.Stupen!#REF!:I.Stupen!#REF!,0)) )</f>
        <v>#REF!</v>
      </c>
      <c r="I168" s="119"/>
    </row>
    <row r="169" spans="1:9" hidden="1">
      <c r="A169" s="81"/>
      <c r="B169" s="117"/>
      <c r="C169" s="117"/>
      <c r="D169" s="110"/>
      <c r="E169" s="119" t="str">
        <f>IF( $D169=0, "", IF($D169&lt;=Prehledy!$K$3,"d",  IF( AND($D169&lt;=Prehledy!$K$4,$D169&gt;=Prehledy!$L$4), "sž",  IF( AND($D169&lt;=Prehledy!$K$5, $D169&gt;=Prehledy!$L$5), "mž","nž"))))</f>
        <v/>
      </c>
      <c r="F169" s="97"/>
      <c r="G169" s="104"/>
      <c r="H169" s="96" t="e">
        <f>IF(OR(ISNA(MATCH(A169,I.Stupen!#REF!:I.Stupen!#REF!,0)), ISBLANK(INDEX(I.Stupen!#REF!:I.Stupen!#REF!,MATCH(A169,I.Stupen!#REF!:I.Stupen!#REF!,0)) )), "",   INDEX(I.Stupen!#REF!:I.Stupen!#REF!,MATCH(A169,I.Stupen!#REF!:I.Stupen!#REF!,0)) )</f>
        <v>#REF!</v>
      </c>
      <c r="I169" s="119"/>
    </row>
    <row r="170" spans="1:9" hidden="1">
      <c r="A170" s="81"/>
      <c r="B170" s="117"/>
      <c r="C170" s="117"/>
      <c r="D170" s="110"/>
      <c r="E170" s="119" t="str">
        <f>IF( $D170=0, "", IF($D170&lt;=Prehledy!$K$3,"d",  IF( AND($D170&lt;=Prehledy!$K$4,$D170&gt;=Prehledy!$L$4), "sž",  IF( AND($D170&lt;=Prehledy!$K$5, $D170&gt;=Prehledy!$L$5), "mž","nž"))))</f>
        <v/>
      </c>
      <c r="F170" s="97"/>
      <c r="G170" s="104"/>
      <c r="H170" s="96" t="e">
        <f>IF(OR(ISNA(MATCH(A170,I.Stupen!#REF!:I.Stupen!#REF!,0)), ISBLANK(INDEX(I.Stupen!#REF!:I.Stupen!#REF!,MATCH(A170,I.Stupen!#REF!:I.Stupen!#REF!,0)) )), "",   INDEX(I.Stupen!#REF!:I.Stupen!#REF!,MATCH(A170,I.Stupen!#REF!:I.Stupen!#REF!,0)) )</f>
        <v>#REF!</v>
      </c>
      <c r="I170" s="119"/>
    </row>
    <row r="171" spans="1:9" hidden="1">
      <c r="A171" s="81"/>
      <c r="B171" s="117"/>
      <c r="C171" s="117"/>
      <c r="D171" s="110"/>
      <c r="E171" s="119" t="str">
        <f>IF( $D171=0, "", IF($D171&lt;=Prehledy!$K$3,"d",  IF( AND($D171&lt;=Prehledy!$K$4,$D171&gt;=Prehledy!$L$4), "sž",  IF( AND($D171&lt;=Prehledy!$K$5, $D171&gt;=Prehledy!$L$5), "mž","nž"))))</f>
        <v/>
      </c>
      <c r="F171" s="97"/>
      <c r="G171" s="104"/>
      <c r="H171" s="96" t="e">
        <f>IF(OR(ISNA(MATCH(A171,I.Stupen!#REF!:I.Stupen!#REF!,0)), ISBLANK(INDEX(I.Stupen!#REF!:I.Stupen!#REF!,MATCH(A171,I.Stupen!#REF!:I.Stupen!#REF!,0)) )), "",   INDEX(I.Stupen!#REF!:I.Stupen!#REF!,MATCH(A171,I.Stupen!#REF!:I.Stupen!#REF!,0)) )</f>
        <v>#REF!</v>
      </c>
      <c r="I171" s="119"/>
    </row>
    <row r="172" spans="1:9" hidden="1">
      <c r="A172" s="81"/>
      <c r="B172" s="117"/>
      <c r="C172" s="117"/>
      <c r="D172" s="110"/>
      <c r="E172" s="119" t="str">
        <f>IF( $D172=0, "", IF($D172&lt;=Prehledy!$K$3,"d",  IF( AND($D172&lt;=Prehledy!$K$4,$D172&gt;=Prehledy!$L$4), "sž",  IF( AND($D172&lt;=Prehledy!$K$5, $D172&gt;=Prehledy!$L$5), "mž","nž"))))</f>
        <v/>
      </c>
      <c r="F172" s="97"/>
      <c r="G172" s="104"/>
      <c r="H172" s="96" t="e">
        <f>IF(OR(ISNA(MATCH(A172,I.Stupen!#REF!:I.Stupen!#REF!,0)), ISBLANK(INDEX(I.Stupen!#REF!:I.Stupen!#REF!,MATCH(A172,I.Stupen!#REF!:I.Stupen!#REF!,0)) )), "",   INDEX(I.Stupen!#REF!:I.Stupen!#REF!,MATCH(A172,I.Stupen!#REF!:I.Stupen!#REF!,0)) )</f>
        <v>#REF!</v>
      </c>
      <c r="I172" s="119"/>
    </row>
    <row r="173" spans="1:9" hidden="1">
      <c r="A173" s="81"/>
      <c r="B173" s="117"/>
      <c r="C173" s="117"/>
      <c r="D173" s="110"/>
      <c r="E173" s="119" t="str">
        <f>IF( $D173=0, "", IF($D173&lt;=Prehledy!$K$3,"d",  IF( AND($D173&lt;=Prehledy!$K$4,$D173&gt;=Prehledy!$L$4), "sž",  IF( AND($D173&lt;=Prehledy!$K$5, $D173&gt;=Prehledy!$L$5), "mž","nž"))))</f>
        <v/>
      </c>
      <c r="F173" s="97"/>
      <c r="G173" s="104"/>
      <c r="H173" s="96" t="e">
        <f>IF(OR(ISNA(MATCH(A173,I.Stupen!#REF!:I.Stupen!#REF!,0)), ISBLANK(INDEX(I.Stupen!#REF!:I.Stupen!#REF!,MATCH(A173,I.Stupen!#REF!:I.Stupen!#REF!,0)) )), "",   INDEX(I.Stupen!#REF!:I.Stupen!#REF!,MATCH(A173,I.Stupen!#REF!:I.Stupen!#REF!,0)) )</f>
        <v>#REF!</v>
      </c>
      <c r="I173" s="119"/>
    </row>
    <row r="174" spans="1:9" hidden="1">
      <c r="A174" s="81"/>
      <c r="B174" s="117"/>
      <c r="C174" s="117"/>
      <c r="D174" s="110"/>
      <c r="E174" s="119" t="str">
        <f>IF( $D174=0, "", IF($D174&lt;=Prehledy!$K$3,"d",  IF( AND($D174&lt;=Prehledy!$K$4,$D174&gt;=Prehledy!$L$4), "sž",  IF( AND($D174&lt;=Prehledy!$K$5, $D174&gt;=Prehledy!$L$5), "mž","nž"))))</f>
        <v/>
      </c>
      <c r="F174" s="97"/>
      <c r="G174" s="104"/>
      <c r="H174" s="96" t="e">
        <f>IF(OR(ISNA(MATCH(A174,I.Stupen!#REF!:I.Stupen!#REF!,0)), ISBLANK(INDEX(I.Stupen!#REF!:I.Stupen!#REF!,MATCH(A174,I.Stupen!#REF!:I.Stupen!#REF!,0)) )), "",   INDEX(I.Stupen!#REF!:I.Stupen!#REF!,MATCH(A174,I.Stupen!#REF!:I.Stupen!#REF!,0)) )</f>
        <v>#REF!</v>
      </c>
      <c r="I174" s="119"/>
    </row>
    <row r="175" spans="1:9" hidden="1">
      <c r="A175" s="81"/>
      <c r="B175" s="117"/>
      <c r="C175" s="117"/>
      <c r="D175" s="110"/>
      <c r="E175" s="119" t="str">
        <f>IF( $D175=0, "", IF($D175&lt;=Prehledy!$K$3,"d",  IF( AND($D175&lt;=Prehledy!$K$4,$D175&gt;=Prehledy!$L$4), "sž",  IF( AND($D175&lt;=Prehledy!$K$5, $D175&gt;=Prehledy!$L$5), "mž","nž"))))</f>
        <v/>
      </c>
      <c r="F175" s="97"/>
      <c r="G175" s="104"/>
      <c r="H175" s="96" t="e">
        <f>IF(OR(ISNA(MATCH(A175,I.Stupen!#REF!:I.Stupen!#REF!,0)), ISBLANK(INDEX(I.Stupen!#REF!:I.Stupen!#REF!,MATCH(A175,I.Stupen!#REF!:I.Stupen!#REF!,0)) )), "",   INDEX(I.Stupen!#REF!:I.Stupen!#REF!,MATCH(A175,I.Stupen!#REF!:I.Stupen!#REF!,0)) )</f>
        <v>#REF!</v>
      </c>
      <c r="I175" s="119"/>
    </row>
    <row r="176" spans="1:9" hidden="1">
      <c r="A176" s="81"/>
      <c r="B176" s="117"/>
      <c r="C176" s="117"/>
      <c r="D176" s="110"/>
      <c r="E176" s="119" t="str">
        <f>IF( $D176=0, "", IF($D176&lt;=Prehledy!$K$3,"d",  IF( AND($D176&lt;=Prehledy!$K$4,$D176&gt;=Prehledy!$L$4), "sž",  IF( AND($D176&lt;=Prehledy!$K$5, $D176&gt;=Prehledy!$L$5), "mž","nž"))))</f>
        <v/>
      </c>
      <c r="F176" s="97"/>
      <c r="G176" s="104"/>
      <c r="H176" s="96" t="e">
        <f>IF(OR(ISNA(MATCH(A176,I.Stupen!#REF!:I.Stupen!#REF!,0)), ISBLANK(INDEX(I.Stupen!#REF!:I.Stupen!#REF!,MATCH(A176,I.Stupen!#REF!:I.Stupen!#REF!,0)) )), "",   INDEX(I.Stupen!#REF!:I.Stupen!#REF!,MATCH(A176,I.Stupen!#REF!:I.Stupen!#REF!,0)) )</f>
        <v>#REF!</v>
      </c>
      <c r="I176" s="119"/>
    </row>
    <row r="177" spans="1:9" hidden="1">
      <c r="A177" s="81"/>
      <c r="B177" s="117"/>
      <c r="C177" s="117"/>
      <c r="D177" s="110"/>
      <c r="E177" s="119" t="str">
        <f>IF( $D177=0, "", IF($D177&lt;=Prehledy!$K$3,"d",  IF( AND($D177&lt;=Prehledy!$K$4,$D177&gt;=Prehledy!$L$4), "sž",  IF( AND($D177&lt;=Prehledy!$K$5, $D177&gt;=Prehledy!$L$5), "mž","nž"))))</f>
        <v/>
      </c>
      <c r="F177" s="97"/>
      <c r="G177" s="104"/>
      <c r="H177" s="96" t="e">
        <f>IF(OR(ISNA(MATCH(A177,I.Stupen!#REF!:I.Stupen!#REF!,0)), ISBLANK(INDEX(I.Stupen!#REF!:I.Stupen!#REF!,MATCH(A177,I.Stupen!#REF!:I.Stupen!#REF!,0)) )), "",   INDEX(I.Stupen!#REF!:I.Stupen!#REF!,MATCH(A177,I.Stupen!#REF!:I.Stupen!#REF!,0)) )</f>
        <v>#REF!</v>
      </c>
      <c r="I177" s="119"/>
    </row>
    <row r="178" spans="1:9" hidden="1">
      <c r="A178" s="81"/>
      <c r="B178" s="117"/>
      <c r="C178" s="117"/>
      <c r="D178" s="110"/>
      <c r="E178" s="119" t="str">
        <f>IF( $D178=0, "", IF($D178&lt;=Prehledy!$K$3,"d",  IF( AND($D178&lt;=Prehledy!$K$4,$D178&gt;=Prehledy!$L$4), "sž",  IF( AND($D178&lt;=Prehledy!$K$5, $D178&gt;=Prehledy!$L$5), "mž","nž"))))</f>
        <v/>
      </c>
      <c r="F178" s="97"/>
      <c r="G178" s="104"/>
      <c r="H178" s="96" t="e">
        <f>IF(OR(ISNA(MATCH(A178,I.Stupen!#REF!:I.Stupen!#REF!,0)), ISBLANK(INDEX(I.Stupen!#REF!:I.Stupen!#REF!,MATCH(A178,I.Stupen!#REF!:I.Stupen!#REF!,0)) )), "",   INDEX(I.Stupen!#REF!:I.Stupen!#REF!,MATCH(A178,I.Stupen!#REF!:I.Stupen!#REF!,0)) )</f>
        <v>#REF!</v>
      </c>
      <c r="I178" s="119"/>
    </row>
    <row r="179" spans="1:9" hidden="1">
      <c r="A179" s="81"/>
      <c r="B179" s="117"/>
      <c r="C179" s="117"/>
      <c r="D179" s="110"/>
      <c r="E179" s="119" t="str">
        <f>IF( $D179=0, "", IF($D179&lt;=Prehledy!$K$3,"d",  IF( AND($D179&lt;=Prehledy!$K$4,$D179&gt;=Prehledy!$L$4), "sž",  IF( AND($D179&lt;=Prehledy!$K$5, $D179&gt;=Prehledy!$L$5), "mž","nž"))))</f>
        <v/>
      </c>
      <c r="F179" s="97"/>
      <c r="G179" s="104"/>
      <c r="H179" s="96" t="e">
        <f>IF(OR(ISNA(MATCH(A179,I.Stupen!#REF!:I.Stupen!#REF!,0)), ISBLANK(INDEX(I.Stupen!#REF!:I.Stupen!#REF!,MATCH(A179,I.Stupen!#REF!:I.Stupen!#REF!,0)) )), "",   INDEX(I.Stupen!#REF!:I.Stupen!#REF!,MATCH(A179,I.Stupen!#REF!:I.Stupen!#REF!,0)) )</f>
        <v>#REF!</v>
      </c>
      <c r="I179" s="119"/>
    </row>
    <row r="180" spans="1:9" hidden="1">
      <c r="A180" s="81"/>
      <c r="B180" s="117"/>
      <c r="C180" s="117"/>
      <c r="D180" s="110"/>
      <c r="E180" s="119" t="str">
        <f>IF( $D180=0, "", IF($D180&lt;=Prehledy!$K$3,"d",  IF( AND($D180&lt;=Prehledy!$K$4,$D180&gt;=Prehledy!$L$4), "sž",  IF( AND($D180&lt;=Prehledy!$K$5, $D180&gt;=Prehledy!$L$5), "mž","nž"))))</f>
        <v/>
      </c>
      <c r="F180" s="97"/>
      <c r="G180" s="104"/>
      <c r="H180" s="96" t="e">
        <f>IF(OR(ISNA(MATCH(A180,I.Stupen!#REF!:I.Stupen!#REF!,0)), ISBLANK(INDEX(I.Stupen!#REF!:I.Stupen!#REF!,MATCH(A180,I.Stupen!#REF!:I.Stupen!#REF!,0)) )), "",   INDEX(I.Stupen!#REF!:I.Stupen!#REF!,MATCH(A180,I.Stupen!#REF!:I.Stupen!#REF!,0)) )</f>
        <v>#REF!</v>
      </c>
      <c r="I180" s="119"/>
    </row>
    <row r="181" spans="1:9" hidden="1">
      <c r="A181" s="81"/>
      <c r="B181" s="117"/>
      <c r="C181" s="117"/>
      <c r="D181" s="110"/>
      <c r="E181" s="119" t="str">
        <f>IF( $D181=0, "", IF($D181&lt;=Prehledy!$K$3,"d",  IF( AND($D181&lt;=Prehledy!$K$4,$D181&gt;=Prehledy!$L$4), "sž",  IF( AND($D181&lt;=Prehledy!$K$5, $D181&gt;=Prehledy!$L$5), "mž","nž"))))</f>
        <v/>
      </c>
      <c r="F181" s="97"/>
      <c r="G181" s="104"/>
      <c r="H181" s="96" t="e">
        <f>IF(OR(ISNA(MATCH(A181,I.Stupen!#REF!:I.Stupen!#REF!,0)), ISBLANK(INDEX(I.Stupen!#REF!:I.Stupen!#REF!,MATCH(A181,I.Stupen!#REF!:I.Stupen!#REF!,0)) )), "",   INDEX(I.Stupen!#REF!:I.Stupen!#REF!,MATCH(A181,I.Stupen!#REF!:I.Stupen!#REF!,0)) )</f>
        <v>#REF!</v>
      </c>
      <c r="I181" s="119"/>
    </row>
    <row r="182" spans="1:9" hidden="1">
      <c r="A182" s="81"/>
      <c r="B182" s="117"/>
      <c r="C182" s="117"/>
      <c r="D182" s="110"/>
      <c r="E182" s="119" t="str">
        <f>IF( $D182=0, "", IF($D182&lt;=Prehledy!$K$3,"d",  IF( AND($D182&lt;=Prehledy!$K$4,$D182&gt;=Prehledy!$L$4), "sž",  IF( AND($D182&lt;=Prehledy!$K$5, $D182&gt;=Prehledy!$L$5), "mž","nž"))))</f>
        <v/>
      </c>
      <c r="F182" s="97"/>
      <c r="G182" s="104"/>
      <c r="H182" s="96" t="e">
        <f>IF(OR(ISNA(MATCH(A182,I.Stupen!#REF!:I.Stupen!#REF!,0)), ISBLANK(INDEX(I.Stupen!#REF!:I.Stupen!#REF!,MATCH(A182,I.Stupen!#REF!:I.Stupen!#REF!,0)) )), "",   INDEX(I.Stupen!#REF!:I.Stupen!#REF!,MATCH(A182,I.Stupen!#REF!:I.Stupen!#REF!,0)) )</f>
        <v>#REF!</v>
      </c>
      <c r="I182" s="119"/>
    </row>
    <row r="183" spans="1:9" hidden="1">
      <c r="A183" s="81"/>
      <c r="B183" s="117"/>
      <c r="C183" s="117"/>
      <c r="D183" s="110"/>
      <c r="E183" s="119" t="str">
        <f>IF( $D183=0, "", IF($D183&lt;=Prehledy!$K$3,"d",  IF( AND($D183&lt;=Prehledy!$K$4,$D183&gt;=Prehledy!$L$4), "sž",  IF( AND($D183&lt;=Prehledy!$K$5, $D183&gt;=Prehledy!$L$5), "mž","nž"))))</f>
        <v/>
      </c>
      <c r="F183" s="97"/>
      <c r="G183" s="104"/>
      <c r="H183" s="96" t="e">
        <f>IF(OR(ISNA(MATCH(A183,I.Stupen!#REF!:I.Stupen!#REF!,0)), ISBLANK(INDEX(I.Stupen!#REF!:I.Stupen!#REF!,MATCH(A183,I.Stupen!#REF!:I.Stupen!#REF!,0)) )), "",   INDEX(I.Stupen!#REF!:I.Stupen!#REF!,MATCH(A183,I.Stupen!#REF!:I.Stupen!#REF!,0)) )</f>
        <v>#REF!</v>
      </c>
      <c r="I183" s="119"/>
    </row>
    <row r="184" spans="1:9" hidden="1">
      <c r="A184" s="81"/>
      <c r="B184" s="117"/>
      <c r="C184" s="117"/>
      <c r="D184" s="110"/>
      <c r="E184" s="119" t="str">
        <f>IF( $D184=0, "", IF($D184&lt;=Prehledy!$K$3,"d",  IF( AND($D184&lt;=Prehledy!$K$4,$D184&gt;=Prehledy!$L$4), "sž",  IF( AND($D184&lt;=Prehledy!$K$5, $D184&gt;=Prehledy!$L$5), "mž","nž"))))</f>
        <v/>
      </c>
      <c r="F184" s="97"/>
      <c r="G184" s="104"/>
      <c r="H184" s="96" t="e">
        <f>IF(OR(ISNA(MATCH(A184,I.Stupen!#REF!:I.Stupen!#REF!,0)), ISBLANK(INDEX(I.Stupen!#REF!:I.Stupen!#REF!,MATCH(A184,I.Stupen!#REF!:I.Stupen!#REF!,0)) )), "",   INDEX(I.Stupen!#REF!:I.Stupen!#REF!,MATCH(A184,I.Stupen!#REF!:I.Stupen!#REF!,0)) )</f>
        <v>#REF!</v>
      </c>
      <c r="I184" s="119"/>
    </row>
    <row r="185" spans="1:9" hidden="1">
      <c r="A185" s="81"/>
      <c r="B185" s="117"/>
      <c r="C185" s="117"/>
      <c r="D185" s="110"/>
      <c r="E185" s="119" t="str">
        <f>IF( $D185=0, "", IF($D185&lt;=Prehledy!$K$3,"d",  IF( AND($D185&lt;=Prehledy!$K$4,$D185&gt;=Prehledy!$L$4), "sž",  IF( AND($D185&lt;=Prehledy!$K$5, $D185&gt;=Prehledy!$L$5), "mž","nž"))))</f>
        <v/>
      </c>
      <c r="F185" s="97"/>
      <c r="G185" s="104"/>
      <c r="H185" s="96" t="e">
        <f>IF(OR(ISNA(MATCH(A185,I.Stupen!#REF!:I.Stupen!#REF!,0)), ISBLANK(INDEX(I.Stupen!#REF!:I.Stupen!#REF!,MATCH(A185,I.Stupen!#REF!:I.Stupen!#REF!,0)) )), "",   INDEX(I.Stupen!#REF!:I.Stupen!#REF!,MATCH(A185,I.Stupen!#REF!:I.Stupen!#REF!,0)) )</f>
        <v>#REF!</v>
      </c>
      <c r="I185" s="119"/>
    </row>
    <row r="186" spans="1:9" hidden="1">
      <c r="A186" s="81"/>
      <c r="B186" s="117"/>
      <c r="C186" s="117"/>
      <c r="D186" s="110"/>
      <c r="E186" s="119" t="str">
        <f>IF( $D186=0, "", IF($D186&lt;=Prehledy!$K$3,"d",  IF( AND($D186&lt;=Prehledy!$K$4,$D186&gt;=Prehledy!$L$4), "sž",  IF( AND($D186&lt;=Prehledy!$K$5, $D186&gt;=Prehledy!$L$5), "mž","nž"))))</f>
        <v/>
      </c>
      <c r="F186" s="97"/>
      <c r="G186" s="104"/>
      <c r="H186" s="96" t="e">
        <f>IF(OR(ISNA(MATCH(A186,I.Stupen!#REF!:I.Stupen!#REF!,0)), ISBLANK(INDEX(I.Stupen!#REF!:I.Stupen!#REF!,MATCH(A186,I.Stupen!#REF!:I.Stupen!#REF!,0)) )), "",   INDEX(I.Stupen!#REF!:I.Stupen!#REF!,MATCH(A186,I.Stupen!#REF!:I.Stupen!#REF!,0)) )</f>
        <v>#REF!</v>
      </c>
      <c r="I186" s="119"/>
    </row>
    <row r="187" spans="1:9" hidden="1">
      <c r="A187" s="81"/>
      <c r="B187" s="117"/>
      <c r="C187" s="117"/>
      <c r="D187" s="110"/>
      <c r="E187" s="119" t="str">
        <f>IF( $D187=0, "", IF($D187&lt;=Prehledy!$K$3,"d",  IF( AND($D187&lt;=Prehledy!$K$4,$D187&gt;=Prehledy!$L$4), "sž",  IF( AND($D187&lt;=Prehledy!$K$5, $D187&gt;=Prehledy!$L$5), "mž","nž"))))</f>
        <v/>
      </c>
      <c r="F187" s="97"/>
      <c r="G187" s="104"/>
      <c r="H187" s="96" t="e">
        <f>IF(OR(ISNA(MATCH(A187,I.Stupen!#REF!:I.Stupen!#REF!,0)), ISBLANK(INDEX(I.Stupen!#REF!:I.Stupen!#REF!,MATCH(A187,I.Stupen!#REF!:I.Stupen!#REF!,0)) )), "",   INDEX(I.Stupen!#REF!:I.Stupen!#REF!,MATCH(A187,I.Stupen!#REF!:I.Stupen!#REF!,0)) )</f>
        <v>#REF!</v>
      </c>
      <c r="I187" s="119"/>
    </row>
    <row r="188" spans="1:9" hidden="1">
      <c r="A188" s="81"/>
      <c r="B188" s="117"/>
      <c r="C188" s="117"/>
      <c r="D188" s="110"/>
      <c r="E188" s="119" t="str">
        <f>IF( $D188=0, "", IF($D188&lt;=Prehledy!$K$3,"d",  IF( AND($D188&lt;=Prehledy!$K$4,$D188&gt;=Prehledy!$L$4), "sž",  IF( AND($D188&lt;=Prehledy!$K$5, $D188&gt;=Prehledy!$L$5), "mž","nž"))))</f>
        <v/>
      </c>
      <c r="F188" s="97"/>
      <c r="G188" s="104"/>
      <c r="H188" s="96" t="e">
        <f>IF(OR(ISNA(MATCH(A188,I.Stupen!#REF!:I.Stupen!#REF!,0)), ISBLANK(INDEX(I.Stupen!#REF!:I.Stupen!#REF!,MATCH(A188,I.Stupen!#REF!:I.Stupen!#REF!,0)) )), "",   INDEX(I.Stupen!#REF!:I.Stupen!#REF!,MATCH(A188,I.Stupen!#REF!:I.Stupen!#REF!,0)) )</f>
        <v>#REF!</v>
      </c>
      <c r="I188" s="119"/>
    </row>
    <row r="189" spans="1:9" hidden="1">
      <c r="A189" s="81"/>
      <c r="B189" s="117"/>
      <c r="C189" s="117"/>
      <c r="D189" s="110"/>
      <c r="E189" s="119" t="str">
        <f>IF( $D189=0, "", IF($D189&lt;=Prehledy!$K$3,"d",  IF( AND($D189&lt;=Prehledy!$K$4,$D189&gt;=Prehledy!$L$4), "sž",  IF( AND($D189&lt;=Prehledy!$K$5, $D189&gt;=Prehledy!$L$5), "mž","nž"))))</f>
        <v/>
      </c>
      <c r="F189" s="97"/>
      <c r="G189" s="104"/>
      <c r="H189" s="96" t="e">
        <f>IF(OR(ISNA(MATCH(A189,I.Stupen!#REF!:I.Stupen!#REF!,0)), ISBLANK(INDEX(I.Stupen!#REF!:I.Stupen!#REF!,MATCH(A189,I.Stupen!#REF!:I.Stupen!#REF!,0)) )), "",   INDEX(I.Stupen!#REF!:I.Stupen!#REF!,MATCH(A189,I.Stupen!#REF!:I.Stupen!#REF!,0)) )</f>
        <v>#REF!</v>
      </c>
      <c r="I189" s="119"/>
    </row>
  </sheetData>
  <autoFilter ref="A1:M189" xr:uid="{00000000-0001-0000-0000-000000000000}">
    <filterColumn colId="4">
      <filters>
        <filter val="U11"/>
        <filter val="U13"/>
        <filter val="U15"/>
      </filters>
    </filterColumn>
    <filterColumn colId="5">
      <customFilters>
        <customFilter operator="notEqual" val=" "/>
      </customFilters>
    </filterColumn>
    <sortState xmlns:xlrd2="http://schemas.microsoft.com/office/spreadsheetml/2017/richdata2" ref="A2:M189">
      <sortCondition ref="A1:A189"/>
    </sortState>
  </autoFilter>
  <sortState xmlns:xlrd2="http://schemas.microsoft.com/office/spreadsheetml/2017/richdata2" ref="A2:M189">
    <sortCondition ref="C2:C189"/>
    <sortCondition ref="B2:B189"/>
  </sortState>
  <dataConsolidate/>
  <phoneticPr fontId="0" type="noConversion"/>
  <conditionalFormatting sqref="B158:B183 C164 C167:C183 B129:C157 B3:C120">
    <cfRule type="expression" dxfId="39" priority="316">
      <formula>$F3="x"</formula>
    </cfRule>
  </conditionalFormatting>
  <conditionalFormatting sqref="C159:C162">
    <cfRule type="expression" dxfId="38" priority="258">
      <formula>$F159="x"</formula>
    </cfRule>
  </conditionalFormatting>
  <conditionalFormatting sqref="B184:B188">
    <cfRule type="expression" dxfId="37" priority="256">
      <formula>$F184="x"</formula>
    </cfRule>
  </conditionalFormatting>
  <conditionalFormatting sqref="C184:C188">
    <cfRule type="expression" dxfId="36" priority="255">
      <formula>$F184="x"</formula>
    </cfRule>
  </conditionalFormatting>
  <conditionalFormatting sqref="B189">
    <cfRule type="expression" dxfId="35" priority="253">
      <formula>$F189="x"</formula>
    </cfRule>
  </conditionalFormatting>
  <conditionalFormatting sqref="C189">
    <cfRule type="expression" dxfId="34" priority="252">
      <formula>$F189="x"</formula>
    </cfRule>
  </conditionalFormatting>
  <conditionalFormatting sqref="C158">
    <cfRule type="expression" dxfId="33" priority="250">
      <formula>$F158="x"</formula>
    </cfRule>
  </conditionalFormatting>
  <conditionalFormatting sqref="C163">
    <cfRule type="expression" dxfId="32" priority="249">
      <formula>$F163="x"</formula>
    </cfRule>
  </conditionalFormatting>
  <conditionalFormatting sqref="C165">
    <cfRule type="expression" dxfId="31" priority="247">
      <formula>$F165="x"</formula>
    </cfRule>
  </conditionalFormatting>
  <conditionalFormatting sqref="C166">
    <cfRule type="expression" dxfId="30" priority="246">
      <formula>$F166="x"</formula>
    </cfRule>
  </conditionalFormatting>
  <conditionalFormatting sqref="H129:H189">
    <cfRule type="expression" dxfId="29" priority="245">
      <formula>MOD($H129,8)=1</formula>
    </cfRule>
  </conditionalFormatting>
  <conditionalFormatting sqref="B2">
    <cfRule type="expression" dxfId="28" priority="17">
      <formula>$F2="x"</formula>
    </cfRule>
  </conditionalFormatting>
  <conditionalFormatting sqref="C2">
    <cfRule type="expression" dxfId="27" priority="16">
      <formula>$F2="x"</formula>
    </cfRule>
  </conditionalFormatting>
  <conditionalFormatting sqref="B126:B128">
    <cfRule type="expression" dxfId="26" priority="15">
      <formula>$F126="x"</formula>
    </cfRule>
  </conditionalFormatting>
  <conditionalFormatting sqref="C126:C128">
    <cfRule type="expression" dxfId="25" priority="14">
      <formula>$F126="x"</formula>
    </cfRule>
  </conditionalFormatting>
  <conditionalFormatting sqref="B121">
    <cfRule type="expression" dxfId="24" priority="13">
      <formula>$F121="x"</formula>
    </cfRule>
  </conditionalFormatting>
  <conditionalFormatting sqref="C121:C124">
    <cfRule type="expression" dxfId="23" priority="5">
      <formula>$F121="x"</formula>
    </cfRule>
  </conditionalFormatting>
  <conditionalFormatting sqref="B125">
    <cfRule type="expression" dxfId="22" priority="4">
      <formula>$F125="x"</formula>
    </cfRule>
  </conditionalFormatting>
  <conditionalFormatting sqref="C125">
    <cfRule type="expression" dxfId="21" priority="2">
      <formula>$F125="x"</formula>
    </cfRule>
  </conditionalFormatting>
  <conditionalFormatting sqref="B122:B124">
    <cfRule type="expression" dxfId="20" priority="1">
      <formula>$F122="x"</formula>
    </cfRule>
  </conditionalFormatting>
  <pageMargins left="0.23622047244094491" right="0.23622047244094491" top="3.937007874015748E-2" bottom="3.937007874015748E-2" header="0" footer="0"/>
  <pageSetup paperSize="9" scale="88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/>
  <dimension ref="A1:L14"/>
  <sheetViews>
    <sheetView zoomScaleNormal="100" workbookViewId="0">
      <selection activeCell="A10" sqref="A10"/>
    </sheetView>
  </sheetViews>
  <sheetFormatPr defaultRowHeight="12.75"/>
  <cols>
    <col min="1" max="1" width="14.7109375" bestFit="1" customWidth="1"/>
    <col min="2" max="2" width="12.5703125" customWidth="1"/>
    <col min="3" max="3" width="8.42578125" customWidth="1"/>
    <col min="5" max="5" width="9.140625" customWidth="1"/>
    <col min="6" max="6" width="14.7109375" customWidth="1"/>
    <col min="7" max="7" width="12.5703125" customWidth="1"/>
    <col min="10" max="10" width="17" customWidth="1"/>
  </cols>
  <sheetData>
    <row r="1" spans="1:12">
      <c r="C1" s="1"/>
      <c r="D1" s="1"/>
    </row>
    <row r="2" spans="1:12">
      <c r="A2" s="87" t="s">
        <v>20</v>
      </c>
      <c r="B2" s="1"/>
      <c r="C2">
        <f>GETPIVOTDATA("St. Č",Prehledy!$A$6)</f>
        <v>38</v>
      </c>
      <c r="E2" s="80"/>
      <c r="F2" s="86" t="s">
        <v>19</v>
      </c>
      <c r="J2" s="86" t="s">
        <v>21</v>
      </c>
      <c r="K2" s="86" t="s">
        <v>22</v>
      </c>
      <c r="L2" s="86" t="s">
        <v>23</v>
      </c>
    </row>
    <row r="3" spans="1:12">
      <c r="E3" s="80"/>
      <c r="J3" t="s">
        <v>68</v>
      </c>
      <c r="K3" s="103">
        <v>2008</v>
      </c>
      <c r="L3" s="103">
        <v>2005</v>
      </c>
    </row>
    <row r="4" spans="1:12">
      <c r="A4" s="83" t="s">
        <v>18</v>
      </c>
      <c r="B4" t="s">
        <v>28</v>
      </c>
      <c r="E4" s="80"/>
      <c r="F4" s="83" t="s">
        <v>18</v>
      </c>
      <c r="G4" t="s">
        <v>28</v>
      </c>
      <c r="J4" t="s">
        <v>70</v>
      </c>
      <c r="K4" s="103">
        <v>2010</v>
      </c>
      <c r="L4" s="103">
        <v>2009</v>
      </c>
    </row>
    <row r="5" spans="1:12">
      <c r="E5" s="80"/>
      <c r="J5" t="s">
        <v>69</v>
      </c>
      <c r="K5" s="103">
        <v>2012</v>
      </c>
      <c r="L5" s="103">
        <v>2011</v>
      </c>
    </row>
    <row r="6" spans="1:12">
      <c r="A6" s="83" t="s">
        <v>15</v>
      </c>
      <c r="B6" t="s">
        <v>26</v>
      </c>
      <c r="E6" s="80"/>
      <c r="F6" s="83" t="s">
        <v>15</v>
      </c>
      <c r="G6" t="s">
        <v>26</v>
      </c>
      <c r="J6" t="s">
        <v>71</v>
      </c>
      <c r="K6" s="103"/>
      <c r="L6" s="103">
        <v>2013</v>
      </c>
    </row>
    <row r="7" spans="1:12">
      <c r="A7" s="80" t="s">
        <v>33</v>
      </c>
      <c r="B7" s="261">
        <v>20</v>
      </c>
      <c r="E7" s="80"/>
      <c r="F7" s="80" t="s">
        <v>69</v>
      </c>
      <c r="G7" s="261">
        <v>12</v>
      </c>
    </row>
    <row r="8" spans="1:12">
      <c r="A8" s="80" t="s">
        <v>44</v>
      </c>
      <c r="B8" s="261">
        <v>1</v>
      </c>
      <c r="F8" s="80" t="s">
        <v>70</v>
      </c>
      <c r="G8" s="261">
        <v>11</v>
      </c>
    </row>
    <row r="9" spans="1:12">
      <c r="A9" s="80" t="s">
        <v>222</v>
      </c>
      <c r="B9" s="261">
        <v>2</v>
      </c>
      <c r="F9" s="80" t="s">
        <v>71</v>
      </c>
      <c r="G9" s="261">
        <v>15</v>
      </c>
      <c r="K9" t="s">
        <v>17</v>
      </c>
    </row>
    <row r="10" spans="1:12">
      <c r="A10" s="80" t="s">
        <v>32</v>
      </c>
      <c r="B10" s="261">
        <v>4</v>
      </c>
      <c r="F10" s="80" t="s">
        <v>14</v>
      </c>
      <c r="G10" s="261">
        <v>38</v>
      </c>
    </row>
    <row r="11" spans="1:12">
      <c r="A11" s="80" t="s">
        <v>36</v>
      </c>
      <c r="B11" s="261">
        <v>9</v>
      </c>
    </row>
    <row r="12" spans="1:12">
      <c r="A12" s="80" t="s">
        <v>88</v>
      </c>
      <c r="B12" s="261">
        <v>1</v>
      </c>
    </row>
    <row r="13" spans="1:12">
      <c r="A13" s="80" t="s">
        <v>225</v>
      </c>
      <c r="B13" s="261">
        <v>1</v>
      </c>
    </row>
    <row r="14" spans="1:12">
      <c r="A14" s="80" t="s">
        <v>14</v>
      </c>
      <c r="B14" s="261">
        <v>38</v>
      </c>
    </row>
  </sheetData>
  <pageMargins left="0.7" right="0.7" top="0.78740157499999996" bottom="0.78740157499999996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AL210"/>
  <sheetViews>
    <sheetView view="pageBreakPreview" zoomScale="85" zoomScaleNormal="93" zoomScaleSheetLayoutView="85" workbookViewId="0">
      <selection activeCell="T102" sqref="T102:T103"/>
    </sheetView>
  </sheetViews>
  <sheetFormatPr defaultRowHeight="12.75"/>
  <cols>
    <col min="1" max="1" width="4.28515625" style="72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6.28515625" style="73" customWidth="1"/>
    <col min="21" max="22" width="2.5703125" style="2" customWidth="1"/>
    <col min="23" max="23" width="18.7109375" style="69" customWidth="1"/>
    <col min="24" max="24" width="2.7109375" style="3" customWidth="1"/>
    <col min="25" max="25" width="18.7109375" style="69" customWidth="1"/>
    <col min="26" max="30" width="4" style="125" customWidth="1"/>
    <col min="31" max="33" width="3.7109375" style="70" customWidth="1"/>
    <col min="34" max="34" width="3.140625" style="2" customWidth="1"/>
    <col min="35" max="35" width="5.5703125" customWidth="1"/>
    <col min="36" max="36" width="5" customWidth="1"/>
    <col min="37" max="37" width="6.140625" customWidth="1"/>
    <col min="38" max="38" width="4.7109375" customWidth="1"/>
  </cols>
  <sheetData>
    <row r="1" spans="1:38" s="79" customFormat="1" ht="39.950000000000003" customHeight="1">
      <c r="A1" s="72"/>
      <c r="B1" s="216" t="s">
        <v>168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94"/>
    </row>
    <row r="2" spans="1:38" ht="13.5" thickBot="1">
      <c r="T2" s="84"/>
      <c r="AH2" s="95"/>
      <c r="AI2">
        <v>1</v>
      </c>
    </row>
    <row r="3" spans="1:38" ht="13.5" thickBot="1">
      <c r="A3" s="74" t="s">
        <v>2</v>
      </c>
      <c r="B3" s="243" t="s">
        <v>169</v>
      </c>
      <c r="C3" s="244"/>
      <c r="D3" s="195">
        <v>1</v>
      </c>
      <c r="E3" s="212"/>
      <c r="F3" s="213"/>
      <c r="G3" s="211">
        <v>2</v>
      </c>
      <c r="H3" s="212"/>
      <c r="I3" s="213"/>
      <c r="J3" s="211">
        <v>3</v>
      </c>
      <c r="K3" s="212"/>
      <c r="L3" s="213"/>
      <c r="M3" s="211">
        <v>4</v>
      </c>
      <c r="N3" s="212"/>
      <c r="O3" s="220"/>
      <c r="P3" s="195" t="s">
        <v>3</v>
      </c>
      <c r="Q3" s="196"/>
      <c r="R3" s="197"/>
      <c r="S3" s="82" t="s">
        <v>4</v>
      </c>
      <c r="T3" s="75" t="s">
        <v>5</v>
      </c>
      <c r="AH3" s="95"/>
    </row>
    <row r="4" spans="1:38" ht="13.5" thickBot="1">
      <c r="A4" s="250">
        <v>26</v>
      </c>
      <c r="B4" s="246">
        <v>1</v>
      </c>
      <c r="C4" s="50" t="str">
        <f>IF(A4&gt;0,IF(VLOOKUP(A4,seznam!$A$2:$C$190,3)&gt;0,VLOOKUP(A4,seznam!$A$2:$C$190,3),"------"),"------")</f>
        <v>Blansko</v>
      </c>
      <c r="D4" s="247"/>
      <c r="E4" s="239"/>
      <c r="F4" s="240"/>
      <c r="G4" s="202">
        <f>AE7</f>
        <v>3</v>
      </c>
      <c r="H4" s="198" t="str">
        <f>AF7</f>
        <v>:</v>
      </c>
      <c r="I4" s="200">
        <f>AG7</f>
        <v>0</v>
      </c>
      <c r="J4" s="202">
        <f>AG9</f>
        <v>3</v>
      </c>
      <c r="K4" s="198" t="str">
        <f>AF9</f>
        <v>:</v>
      </c>
      <c r="L4" s="200">
        <f>AE9</f>
        <v>1</v>
      </c>
      <c r="M4" s="202">
        <f>AE4</f>
        <v>3</v>
      </c>
      <c r="N4" s="198" t="str">
        <f>AF4</f>
        <v>:</v>
      </c>
      <c r="O4" s="221">
        <f>AG4</f>
        <v>0</v>
      </c>
      <c r="P4" s="232">
        <f>G4+J4+M4</f>
        <v>9</v>
      </c>
      <c r="Q4" s="198" t="s">
        <v>6</v>
      </c>
      <c r="R4" s="200">
        <f>I4+L4+O4</f>
        <v>1</v>
      </c>
      <c r="S4" s="189">
        <f>IF(G4&gt;I4,2,IF(AND(G4&lt;I4,H4=":"),1,0))+IF(J4&gt;L4,2,IF(AND(J4&lt;L4,K4=":"),1,0))+IF(M4&gt;O4,2,IF(AND(M4&lt;O4,N4=":"),1,0))</f>
        <v>6</v>
      </c>
      <c r="T4" s="206">
        <v>1</v>
      </c>
      <c r="U4" s="249"/>
      <c r="V4" s="51">
        <v>1</v>
      </c>
      <c r="W4" s="4" t="str">
        <f>C5</f>
        <v>Voráč Pavel</v>
      </c>
      <c r="X4" s="7" t="s">
        <v>9</v>
      </c>
      <c r="Y4" s="52" t="str">
        <f>C11</f>
        <v>Zouharová Beáta</v>
      </c>
      <c r="Z4" s="53" t="s">
        <v>229</v>
      </c>
      <c r="AA4" s="54" t="s">
        <v>230</v>
      </c>
      <c r="AB4" s="54" t="s">
        <v>228</v>
      </c>
      <c r="AC4" s="54"/>
      <c r="AD4" s="55"/>
      <c r="AE4" s="56">
        <f t="shared" ref="AE4:AE9" si="0">IF(OR(VALUE($AJ4)=0,VALUE($AK4)=0), "0",IF(AND(LEN(Z4)&gt;0,MID(Z4,1,1)&lt;&gt;"-"),"1","0")+IF(AND(LEN(AA4)&gt;0,MID(AA4,1,1)&lt;&gt;"-"),"1","0")+IF(AND(LEN(AB4)&gt;0,MID(AB4,1,1)&lt;&gt;"-"),"1","0")+IF(AND(LEN(AC4)&gt;0,MID(AC4,1,1)&lt;&gt;"-"),"1","0")+IF(AND(LEN(AD4)&gt;0,MID(AD4,1,1)&lt;&gt;"-"),"1","0"))</f>
        <v>3</v>
      </c>
      <c r="AF4" s="11" t="s">
        <v>6</v>
      </c>
      <c r="AG4" s="12">
        <f t="shared" ref="AG4:AG9" si="1">IF(OR(VALUE($AJ4)=0,VALUE($AK4)=0), "0",IF(AND(LEN(Z4)&gt;0,MID(Z4,1,1)="-"),"1","0")+IF(AND(LEN(AA4)&gt;0,MID(AA4,1,1)="-"),"1","0")+IF(AND(LEN(AB4)&gt;0,MID(AB4,1,1)="-"),"1","0")+IF(AND(LEN(AC4)&gt;0,MID(AC4,1,1)="-"),"1","0")+IF(AND(LEN(AD4)&gt;0,MID(AD4,1,1)="-"),"1","0"))</f>
        <v>0</v>
      </c>
      <c r="AH4" s="95"/>
      <c r="AI4" t="str">
        <f>IF(OR( AND(A24=AJ4,A26=AK4 ),  AND(A26=AJ4,A24=AK4) ),"a",    IF(OR( AND(A34=AJ4,A36=AK4 ),  AND(A36=AJ4,A34=AK4) ),"b",  ""))</f>
        <v/>
      </c>
      <c r="AJ4">
        <f>IF(ISBLANK(U4), A4,0)</f>
        <v>26</v>
      </c>
      <c r="AK4">
        <f>IF(ISBLANK(U10), A10,0)</f>
        <v>88</v>
      </c>
      <c r="AL4" s="103"/>
    </row>
    <row r="5" spans="1:38" ht="13.5" thickBot="1">
      <c r="A5" s="251"/>
      <c r="B5" s="201"/>
      <c r="C5" s="57" t="str">
        <f>IF(A4&gt;0,IF(VLOOKUP(A4,seznam!$A$2:$C$190,2)&gt;0,VLOOKUP(A4,seznam!$A$2:$C$190,2),"------"),"------")</f>
        <v>Voráč Pavel</v>
      </c>
      <c r="D5" s="248"/>
      <c r="E5" s="230"/>
      <c r="F5" s="231"/>
      <c r="G5" s="203"/>
      <c r="H5" s="199"/>
      <c r="I5" s="201"/>
      <c r="J5" s="203"/>
      <c r="K5" s="199"/>
      <c r="L5" s="201"/>
      <c r="M5" s="203"/>
      <c r="N5" s="199"/>
      <c r="O5" s="210"/>
      <c r="P5" s="205"/>
      <c r="Q5" s="199"/>
      <c r="R5" s="201"/>
      <c r="S5" s="190"/>
      <c r="T5" s="242"/>
      <c r="U5" s="249"/>
      <c r="V5" s="58">
        <v>2</v>
      </c>
      <c r="W5" s="5" t="str">
        <f>C7</f>
        <v>Chloupková Lucie</v>
      </c>
      <c r="X5" s="8" t="s">
        <v>9</v>
      </c>
      <c r="Y5" s="59" t="str">
        <f>C9</f>
        <v>Záviška Jakub</v>
      </c>
      <c r="Z5" s="60" t="s">
        <v>129</v>
      </c>
      <c r="AA5" s="61" t="s">
        <v>240</v>
      </c>
      <c r="AB5" s="61" t="s">
        <v>237</v>
      </c>
      <c r="AC5" s="61"/>
      <c r="AD5" s="62"/>
      <c r="AE5" s="56">
        <f t="shared" si="0"/>
        <v>0</v>
      </c>
      <c r="AF5" s="13" t="s">
        <v>6</v>
      </c>
      <c r="AG5" s="12">
        <f t="shared" si="1"/>
        <v>3</v>
      </c>
      <c r="AH5" s="95"/>
      <c r="AI5" t="str">
        <f>IF(OR( AND(A24=AJ5,A26=AK5 ),  AND(A26=AJ5,A24=AK5) ),"a",    IF(OR( AND(A34=AJ5,A36=AK5 ),  AND(A36=AJ5,A34=AK5) ),"b",  ""))</f>
        <v/>
      </c>
      <c r="AJ5">
        <f>IF(ISBLANK(U6), A6,0)</f>
        <v>84</v>
      </c>
      <c r="AK5">
        <f>IF(ISBLANK(U8), A8,0)</f>
        <v>63</v>
      </c>
    </row>
    <row r="6" spans="1:38" ht="13.5" thickBot="1">
      <c r="A6" s="251">
        <v>84</v>
      </c>
      <c r="B6" s="245">
        <v>2</v>
      </c>
      <c r="C6" s="50" t="str">
        <f>IF(A6&gt;0,IF(VLOOKUP(A6,seznam!$A$2:$C$190,3)&gt;0,VLOOKUP(A6,seznam!$A$2:$C$190,3),"------"),"------")</f>
        <v>Kunštát</v>
      </c>
      <c r="D6" s="181">
        <f>I4</f>
        <v>0</v>
      </c>
      <c r="E6" s="185" t="str">
        <f>H4</f>
        <v>:</v>
      </c>
      <c r="F6" s="193">
        <f>G4</f>
        <v>3</v>
      </c>
      <c r="G6" s="226"/>
      <c r="H6" s="227"/>
      <c r="I6" s="228"/>
      <c r="J6" s="191">
        <f>AE5</f>
        <v>0</v>
      </c>
      <c r="K6" s="185" t="str">
        <f>AF5</f>
        <v>:</v>
      </c>
      <c r="L6" s="193">
        <f>AG5</f>
        <v>3</v>
      </c>
      <c r="M6" s="191">
        <f>AE8</f>
        <v>3</v>
      </c>
      <c r="N6" s="185" t="str">
        <f>AF8</f>
        <v>:</v>
      </c>
      <c r="O6" s="209">
        <f>AG8</f>
        <v>0</v>
      </c>
      <c r="P6" s="181">
        <f>D6+J6+M6</f>
        <v>3</v>
      </c>
      <c r="Q6" s="185" t="s">
        <v>6</v>
      </c>
      <c r="R6" s="193">
        <f>F6+L6+O6</f>
        <v>6</v>
      </c>
      <c r="S6" s="183">
        <f>IF(D6&gt;F6,2,IF(AND(D6&lt;F6,E6=":"),1,0))+IF(J6&gt;L6,2,IF(AND(J6&lt;L6,K6=":"),1,0))+IF(M6&gt;O6,2,IF(AND(M6&lt;O6,N6=":"),1,0))</f>
        <v>4</v>
      </c>
      <c r="T6" s="187">
        <v>3</v>
      </c>
      <c r="U6" s="249"/>
      <c r="V6" s="58">
        <v>3</v>
      </c>
      <c r="W6" s="5" t="str">
        <f>C11</f>
        <v>Zouharová Beáta</v>
      </c>
      <c r="X6" s="9" t="s">
        <v>9</v>
      </c>
      <c r="Y6" s="59" t="str">
        <f>C9</f>
        <v>Záviška Jakub</v>
      </c>
      <c r="Z6" s="60" t="s">
        <v>242</v>
      </c>
      <c r="AA6" s="61" t="s">
        <v>238</v>
      </c>
      <c r="AB6" s="61" t="s">
        <v>243</v>
      </c>
      <c r="AC6" s="61"/>
      <c r="AD6" s="62"/>
      <c r="AE6" s="56">
        <f t="shared" si="0"/>
        <v>0</v>
      </c>
      <c r="AF6" s="13" t="s">
        <v>6</v>
      </c>
      <c r="AG6" s="12">
        <f t="shared" si="1"/>
        <v>3</v>
      </c>
      <c r="AH6" s="95"/>
      <c r="AI6" t="str">
        <f>IF(OR( AND(A24=AJ6,A26=AK6 ),  AND(A26=AJ6,A24=AK6) ),"a",    IF(OR( AND(A34=AJ6,A36=AK6 ),  AND(A36=AJ6,A34=AK6) ),"b",  ""))</f>
        <v/>
      </c>
      <c r="AJ6">
        <f>IF(ISBLANK(U10), A10,0)</f>
        <v>88</v>
      </c>
      <c r="AK6">
        <f>IF(ISBLANK(U8), A8,0)</f>
        <v>63</v>
      </c>
    </row>
    <row r="7" spans="1:38" ht="13.5" thickBot="1">
      <c r="A7" s="251"/>
      <c r="B7" s="201"/>
      <c r="C7" s="57" t="str">
        <f>IF(A6&gt;0,IF(VLOOKUP(A6,seznam!$A$2:$C$190,2)&gt;0,VLOOKUP(A6,seznam!$A$2:$C$190,2),"------"),"------")</f>
        <v>Chloupková Lucie</v>
      </c>
      <c r="D7" s="205"/>
      <c r="E7" s="199"/>
      <c r="F7" s="201"/>
      <c r="G7" s="229"/>
      <c r="H7" s="230"/>
      <c r="I7" s="231"/>
      <c r="J7" s="203"/>
      <c r="K7" s="199"/>
      <c r="L7" s="201"/>
      <c r="M7" s="203"/>
      <c r="N7" s="199"/>
      <c r="O7" s="210"/>
      <c r="P7" s="204"/>
      <c r="Q7" s="237"/>
      <c r="R7" s="207"/>
      <c r="S7" s="190"/>
      <c r="T7" s="242"/>
      <c r="U7" s="249"/>
      <c r="V7" s="58">
        <v>4</v>
      </c>
      <c r="W7" s="5" t="str">
        <f>C5</f>
        <v>Voráč Pavel</v>
      </c>
      <c r="X7" s="8" t="s">
        <v>9</v>
      </c>
      <c r="Y7" s="59" t="str">
        <f>C7</f>
        <v>Chloupková Lucie</v>
      </c>
      <c r="Z7" s="60" t="s">
        <v>236</v>
      </c>
      <c r="AA7" s="61" t="s">
        <v>226</v>
      </c>
      <c r="AB7" s="61" t="s">
        <v>230</v>
      </c>
      <c r="AC7" s="61"/>
      <c r="AD7" s="62"/>
      <c r="AE7" s="56">
        <f t="shared" si="0"/>
        <v>3</v>
      </c>
      <c r="AF7" s="13" t="s">
        <v>6</v>
      </c>
      <c r="AG7" s="12">
        <f t="shared" si="1"/>
        <v>0</v>
      </c>
      <c r="AH7" s="95"/>
      <c r="AI7" t="str">
        <f>IF(OR( AND(A24=AJ7,A26=AK7 ),  AND(A26=AJ7,A24=AK7) ),"a",    IF(OR( AND(A34=AJ7,A36=AK7 ),  AND(A36=AJ7,A34=AK7) ),"b",  ""))</f>
        <v/>
      </c>
      <c r="AJ7">
        <f>IF(ISBLANK(U4), A4,0)</f>
        <v>26</v>
      </c>
      <c r="AK7">
        <f>IF(ISBLANK(U6), A6,0)</f>
        <v>84</v>
      </c>
    </row>
    <row r="8" spans="1:38" ht="13.5" thickBot="1">
      <c r="A8" s="251">
        <v>63</v>
      </c>
      <c r="B8" s="245">
        <v>3</v>
      </c>
      <c r="C8" s="50" t="str">
        <f>IF(A8&gt;0,IF(VLOOKUP(A8,seznam!$A$2:$C$190,3)&gt;0,VLOOKUP(A8,seznam!$A$2:$C$190,3),"------"),"------")</f>
        <v>Blansko</v>
      </c>
      <c r="D8" s="181">
        <f>L4</f>
        <v>1</v>
      </c>
      <c r="E8" s="185" t="str">
        <f>K4</f>
        <v>:</v>
      </c>
      <c r="F8" s="193">
        <f>J4</f>
        <v>3</v>
      </c>
      <c r="G8" s="191">
        <f>L6</f>
        <v>3</v>
      </c>
      <c r="H8" s="185" t="str">
        <f>K6</f>
        <v>:</v>
      </c>
      <c r="I8" s="193">
        <f>J6</f>
        <v>0</v>
      </c>
      <c r="J8" s="226"/>
      <c r="K8" s="227"/>
      <c r="L8" s="228"/>
      <c r="M8" s="191">
        <f>AG6</f>
        <v>3</v>
      </c>
      <c r="N8" s="185" t="str">
        <f>AF6</f>
        <v>:</v>
      </c>
      <c r="O8" s="209">
        <f>AE6</f>
        <v>0</v>
      </c>
      <c r="P8" s="181">
        <f>D8+G8+M8</f>
        <v>7</v>
      </c>
      <c r="Q8" s="185" t="s">
        <v>6</v>
      </c>
      <c r="R8" s="193">
        <f>F8+I8+O8</f>
        <v>3</v>
      </c>
      <c r="S8" s="183">
        <f>IF(D8&gt;F8,2,IF(AND(D8&lt;F8,E8=":"),1,0))+IF(G8&gt;I8,2,IF(AND(G8&lt;I8,H8=":"),1,0))+IF(M8&gt;O8,2,IF(AND(M8&lt;O8,N8=":"),1,0))</f>
        <v>5</v>
      </c>
      <c r="T8" s="187">
        <v>2</v>
      </c>
      <c r="U8" s="249"/>
      <c r="V8" s="58">
        <v>5</v>
      </c>
      <c r="W8" s="5" t="str">
        <f>C7</f>
        <v>Chloupková Lucie</v>
      </c>
      <c r="X8" s="8" t="s">
        <v>9</v>
      </c>
      <c r="Y8" s="59" t="str">
        <f>C11</f>
        <v>Zouharová Beáta</v>
      </c>
      <c r="Z8" s="60" t="s">
        <v>226</v>
      </c>
      <c r="AA8" s="61" t="s">
        <v>235</v>
      </c>
      <c r="AB8" s="61" t="s">
        <v>228</v>
      </c>
      <c r="AC8" s="61"/>
      <c r="AD8" s="62"/>
      <c r="AE8" s="56">
        <f t="shared" si="0"/>
        <v>3</v>
      </c>
      <c r="AF8" s="13" t="s">
        <v>6</v>
      </c>
      <c r="AG8" s="12">
        <f t="shared" si="1"/>
        <v>0</v>
      </c>
      <c r="AH8" s="95"/>
      <c r="AI8" t="str">
        <f>IF(OR( AND(A24=AJ8,A26=AK8 ),  AND(A26=AJ8,A24=AK8) ),"a",    IF(OR( AND(A34=AJ8,A36=AK8 ),  AND(A36=AJ8,A34=AK8) ),"b",  ""))</f>
        <v/>
      </c>
      <c r="AJ8">
        <f>IF(ISBLANK(U6), A6,0)</f>
        <v>84</v>
      </c>
      <c r="AK8">
        <f>IF(ISBLANK(U10), A10,0)</f>
        <v>88</v>
      </c>
    </row>
    <row r="9" spans="1:38" ht="13.5" thickBot="1">
      <c r="A9" s="251"/>
      <c r="B9" s="201"/>
      <c r="C9" s="57" t="str">
        <f>IF(A8&gt;0,IF(VLOOKUP(A8,seznam!$A$2:$C$190,2)&gt;0,VLOOKUP(A8,seznam!$A$2:$C$190,2),"------"),"------")</f>
        <v>Záviška Jakub</v>
      </c>
      <c r="D9" s="205"/>
      <c r="E9" s="199"/>
      <c r="F9" s="201"/>
      <c r="G9" s="203"/>
      <c r="H9" s="199"/>
      <c r="I9" s="201"/>
      <c r="J9" s="229"/>
      <c r="K9" s="230"/>
      <c r="L9" s="231"/>
      <c r="M9" s="203"/>
      <c r="N9" s="199"/>
      <c r="O9" s="210"/>
      <c r="P9" s="205"/>
      <c r="Q9" s="199"/>
      <c r="R9" s="201"/>
      <c r="S9" s="190"/>
      <c r="T9" s="242"/>
      <c r="U9" s="249"/>
      <c r="V9" s="64">
        <v>6</v>
      </c>
      <c r="W9" s="6" t="str">
        <f>C9</f>
        <v>Záviška Jakub</v>
      </c>
      <c r="X9" s="10" t="s">
        <v>9</v>
      </c>
      <c r="Y9" s="65" t="str">
        <f>C5</f>
        <v>Voráč Pavel</v>
      </c>
      <c r="Z9" s="66" t="s">
        <v>249</v>
      </c>
      <c r="AA9" s="67" t="s">
        <v>244</v>
      </c>
      <c r="AB9" s="67" t="s">
        <v>230</v>
      </c>
      <c r="AC9" s="67" t="s">
        <v>240</v>
      </c>
      <c r="AD9" s="68"/>
      <c r="AE9" s="105">
        <f t="shared" si="0"/>
        <v>1</v>
      </c>
      <c r="AF9" s="15" t="s">
        <v>6</v>
      </c>
      <c r="AG9" s="49">
        <f t="shared" si="1"/>
        <v>3</v>
      </c>
      <c r="AH9" s="95"/>
      <c r="AI9" t="str">
        <f>IF(OR( AND(A24=AJ9,A26=AK9 ),  AND(A26=AJ9,A24=AK9) ),"a",    IF(OR( AND(A34=AJ9,A36=AK9 ),  AND(A36=AJ9,A34=AK9) ),"b",  ""))</f>
        <v/>
      </c>
      <c r="AJ9">
        <f>IF(ISBLANK(U8), A8,0)</f>
        <v>63</v>
      </c>
      <c r="AK9">
        <f>IF(ISBLANK(U4), A4,0)</f>
        <v>26</v>
      </c>
    </row>
    <row r="10" spans="1:38">
      <c r="A10" s="251">
        <v>88</v>
      </c>
      <c r="B10" s="245">
        <v>4</v>
      </c>
      <c r="C10" s="50" t="str">
        <f>IF(A10&gt;0,IF(VLOOKUP(A10,seznam!$A$2:$C$190,3)&gt;0,VLOOKUP(A10,seznam!$A$2:$C$190,3),"------"),"------")</f>
        <v>Blansko</v>
      </c>
      <c r="D10" s="181">
        <f>O4</f>
        <v>0</v>
      </c>
      <c r="E10" s="185" t="str">
        <f>N4</f>
        <v>:</v>
      </c>
      <c r="F10" s="193">
        <f>M4</f>
        <v>3</v>
      </c>
      <c r="G10" s="191">
        <f>O6</f>
        <v>0</v>
      </c>
      <c r="H10" s="185" t="str">
        <f>N6</f>
        <v>:</v>
      </c>
      <c r="I10" s="193">
        <f>M6</f>
        <v>3</v>
      </c>
      <c r="J10" s="191">
        <f>O8</f>
        <v>0</v>
      </c>
      <c r="K10" s="185" t="str">
        <f>N8</f>
        <v>:</v>
      </c>
      <c r="L10" s="193">
        <f>M8</f>
        <v>3</v>
      </c>
      <c r="M10" s="226"/>
      <c r="N10" s="227"/>
      <c r="O10" s="233"/>
      <c r="P10" s="181">
        <f>D10+G10+J10</f>
        <v>0</v>
      </c>
      <c r="Q10" s="185" t="s">
        <v>6</v>
      </c>
      <c r="R10" s="193">
        <f>F10+I10+L10</f>
        <v>9</v>
      </c>
      <c r="S10" s="183">
        <f>IF(D10&gt;F10,2,IF(AND(D10&lt;F10,E10=":"),1,0))+IF(G10&gt;I10,2,IF(AND(G10&lt;I10,H10=":"),1,0))+IF(J10&gt;L10,2,IF(AND(J10&lt;L10,K10=":"),1,0))</f>
        <v>3</v>
      </c>
      <c r="T10" s="208">
        <v>4</v>
      </c>
      <c r="U10" s="253"/>
      <c r="AH10" s="95"/>
    </row>
    <row r="11" spans="1:38" ht="13.5" thickBot="1">
      <c r="A11" s="252"/>
      <c r="B11" s="194"/>
      <c r="C11" s="57" t="str">
        <f>IF(A10&gt;0,IF(VLOOKUP(A10,seznam!$A$2:$C$190,2)&gt;0,VLOOKUP(A10,seznam!$A$2:$C$190,2),"------"),"------")</f>
        <v>Zouharová Beáta</v>
      </c>
      <c r="D11" s="182"/>
      <c r="E11" s="186"/>
      <c r="F11" s="194"/>
      <c r="G11" s="192"/>
      <c r="H11" s="186"/>
      <c r="I11" s="194"/>
      <c r="J11" s="192"/>
      <c r="K11" s="186"/>
      <c r="L11" s="194"/>
      <c r="M11" s="234"/>
      <c r="N11" s="235"/>
      <c r="O11" s="236"/>
      <c r="P11" s="182"/>
      <c r="Q11" s="186"/>
      <c r="R11" s="194"/>
      <c r="S11" s="184"/>
      <c r="T11" s="241"/>
      <c r="U11" s="253"/>
      <c r="AH11" s="95"/>
    </row>
    <row r="12" spans="1:38" ht="13.5" thickBot="1">
      <c r="C12" s="102"/>
      <c r="AH12" s="95"/>
    </row>
    <row r="13" spans="1:38" ht="13.5" thickBot="1">
      <c r="A13" s="74" t="s">
        <v>2</v>
      </c>
      <c r="B13" s="218" t="s">
        <v>170</v>
      </c>
      <c r="C13" s="219"/>
      <c r="D13" s="195">
        <v>1</v>
      </c>
      <c r="E13" s="212"/>
      <c r="F13" s="213"/>
      <c r="G13" s="211">
        <v>2</v>
      </c>
      <c r="H13" s="212"/>
      <c r="I13" s="213"/>
      <c r="J13" s="211">
        <v>3</v>
      </c>
      <c r="K13" s="212"/>
      <c r="L13" s="213"/>
      <c r="M13" s="211">
        <v>4</v>
      </c>
      <c r="N13" s="212"/>
      <c r="O13" s="220"/>
      <c r="P13" s="195" t="s">
        <v>3</v>
      </c>
      <c r="Q13" s="196"/>
      <c r="R13" s="197"/>
      <c r="S13" s="82" t="s">
        <v>4</v>
      </c>
      <c r="T13" s="75" t="s">
        <v>5</v>
      </c>
      <c r="AH13" s="95"/>
    </row>
    <row r="14" spans="1:38" ht="13.5" thickBot="1">
      <c r="A14" s="250">
        <v>48</v>
      </c>
      <c r="B14" s="222">
        <v>1</v>
      </c>
      <c r="C14" s="50" t="str">
        <f>IF(A14&gt;0,IF(VLOOKUP(A14,seznam!$A$2:$C$190,3)&gt;0,VLOOKUP(A14,seznam!$A$2:$C$190,3),"------"),"------")</f>
        <v>Blansko</v>
      </c>
      <c r="D14" s="238"/>
      <c r="E14" s="239"/>
      <c r="F14" s="240"/>
      <c r="G14" s="202">
        <f>AE17</f>
        <v>3</v>
      </c>
      <c r="H14" s="198" t="str">
        <f>AF17</f>
        <v>:</v>
      </c>
      <c r="I14" s="200">
        <f>AG17</f>
        <v>0</v>
      </c>
      <c r="J14" s="202">
        <f>AG19</f>
        <v>3</v>
      </c>
      <c r="K14" s="198" t="str">
        <f>AF19</f>
        <v>:</v>
      </c>
      <c r="L14" s="200">
        <f>AE19</f>
        <v>1</v>
      </c>
      <c r="M14" s="202">
        <f>AE14</f>
        <v>3</v>
      </c>
      <c r="N14" s="198" t="str">
        <f>AF14</f>
        <v>:</v>
      </c>
      <c r="O14" s="221">
        <f>AG14</f>
        <v>0</v>
      </c>
      <c r="P14" s="232">
        <f>G14+J14+M14</f>
        <v>9</v>
      </c>
      <c r="Q14" s="198" t="s">
        <v>6</v>
      </c>
      <c r="R14" s="200">
        <f>I14+L14+O14</f>
        <v>1</v>
      </c>
      <c r="S14" s="189">
        <f>IF(G14&gt;I14,2,IF(AND(G14&lt;I14,H14=":"),1,0))+IF(J14&gt;L14,2,IF(AND(J14&lt;L14,K14=":"),1,0))+IF(M14&gt;O14,2,IF(AND(M14&lt;O14,N14=":"),1,0))</f>
        <v>6</v>
      </c>
      <c r="T14" s="206">
        <v>1</v>
      </c>
      <c r="U14" s="249"/>
      <c r="V14" s="51">
        <v>1</v>
      </c>
      <c r="W14" s="4" t="str">
        <f>C15</f>
        <v>Přikryl Jan</v>
      </c>
      <c r="X14" s="7" t="s">
        <v>9</v>
      </c>
      <c r="Y14" s="52" t="str">
        <f>C21</f>
        <v>Polák Matěj</v>
      </c>
      <c r="Z14" s="53" t="s">
        <v>231</v>
      </c>
      <c r="AA14" s="54" t="s">
        <v>232</v>
      </c>
      <c r="AB14" s="54" t="s">
        <v>229</v>
      </c>
      <c r="AC14" s="54"/>
      <c r="AD14" s="55"/>
      <c r="AE14" s="56">
        <f t="shared" ref="AE14:AE19" si="2">IF(OR(VALUE($AJ14)=0,VALUE($AK14)=0), "0",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)</f>
        <v>3</v>
      </c>
      <c r="AF14" s="11" t="s">
        <v>6</v>
      </c>
      <c r="AG14" s="12">
        <f t="shared" ref="AG14:AG19" si="3">IF(OR(VALUE($AJ14)=0,VALUE($AK14)=0), "0",IF(AND(LEN(Z14)&gt;0,MID(Z14,1,1)="-"),"1","0")+IF(AND(LEN(AA14)&gt;0,MID(AA14,1,1)="-"),"1","0")+IF(AND(LEN(AB14)&gt;0,MID(AB14,1,1)="-"),"1","0")+IF(AND(LEN(AC14)&gt;0,MID(AC14,1,1)="-"),"1","0")+IF(AND(LEN(AD14)&gt;0,MID(AD14,1,1)="-"),"1","0"))</f>
        <v>0</v>
      </c>
      <c r="AH14" s="95"/>
      <c r="AI14" t="str">
        <f>IF(OR( AND(A28=AJ14,A30=AK14 ),  AND(A30=AJ14,A28=AK14) ),"a",    IF(OR( AND(A38=AJ14,A40=AK14 ),  AND(A40=AJ14,A38=AK14) ),"b",  ""))</f>
        <v/>
      </c>
      <c r="AJ14">
        <f>IF(ISBLANK(U14), A14,0)</f>
        <v>48</v>
      </c>
      <c r="AK14">
        <f>IF(ISBLANK(U20), A20,0)</f>
        <v>62</v>
      </c>
    </row>
    <row r="15" spans="1:38" ht="13.5" thickBot="1">
      <c r="A15" s="251"/>
      <c r="B15" s="223"/>
      <c r="C15" s="57" t="str">
        <f>IF(A14&gt;0,IF(VLOOKUP(A14,seznam!$A$2:$C$190,2)&gt;0,VLOOKUP(A14,seznam!$A$2:$C$190,2),"------"),"------")</f>
        <v>Přikryl Jan</v>
      </c>
      <c r="D15" s="230"/>
      <c r="E15" s="230"/>
      <c r="F15" s="231"/>
      <c r="G15" s="203"/>
      <c r="H15" s="199"/>
      <c r="I15" s="201"/>
      <c r="J15" s="203"/>
      <c r="K15" s="199"/>
      <c r="L15" s="201"/>
      <c r="M15" s="203"/>
      <c r="N15" s="199"/>
      <c r="O15" s="210"/>
      <c r="P15" s="205"/>
      <c r="Q15" s="199"/>
      <c r="R15" s="201"/>
      <c r="S15" s="190"/>
      <c r="T15" s="242"/>
      <c r="U15" s="249"/>
      <c r="V15" s="58">
        <v>2</v>
      </c>
      <c r="W15" s="5" t="str">
        <f>C17</f>
        <v>Podsedníková Nela</v>
      </c>
      <c r="X15" s="8" t="s">
        <v>9</v>
      </c>
      <c r="Y15" s="59" t="str">
        <f>C19</f>
        <v>Jonášová Kristýna</v>
      </c>
      <c r="Z15" s="60" t="s">
        <v>237</v>
      </c>
      <c r="AA15" s="61" t="s">
        <v>241</v>
      </c>
      <c r="AB15" s="61" t="s">
        <v>237</v>
      </c>
      <c r="AC15" s="61"/>
      <c r="AD15" s="62"/>
      <c r="AE15" s="56">
        <f t="shared" si="2"/>
        <v>0</v>
      </c>
      <c r="AF15" s="13" t="s">
        <v>6</v>
      </c>
      <c r="AG15" s="12">
        <f t="shared" si="3"/>
        <v>3</v>
      </c>
      <c r="AH15" s="95"/>
      <c r="AI15" t="str">
        <f>IF(OR( AND(A28=AJ15,A30=AK15 ),  AND(A30=AJ15,A28=AK15) ),"a",    IF(OR( AND(A38=AJ15,A40=AK15 ),  AND(A40=AJ15,A38=AK15) ),"b",  ""))</f>
        <v/>
      </c>
      <c r="AJ15">
        <f>IF(ISBLANK(U16), A16,0)</f>
        <v>83</v>
      </c>
      <c r="AK15">
        <f>IF(ISBLANK(U18), A18,0)</f>
        <v>77</v>
      </c>
    </row>
    <row r="16" spans="1:38" ht="13.5" thickBot="1">
      <c r="A16" s="251">
        <v>83</v>
      </c>
      <c r="B16" s="224">
        <v>2</v>
      </c>
      <c r="C16" s="50" t="str">
        <f>IF(A16&gt;0,IF(VLOOKUP(A16,seznam!$A$2:$C$190,3)&gt;0,VLOOKUP(A16,seznam!$A$2:$C$190,3),"------"),"------")</f>
        <v>Kunštát</v>
      </c>
      <c r="D16" s="185">
        <f>I14</f>
        <v>0</v>
      </c>
      <c r="E16" s="185" t="str">
        <f>H14</f>
        <v>:</v>
      </c>
      <c r="F16" s="193">
        <f>G14</f>
        <v>3</v>
      </c>
      <c r="G16" s="226"/>
      <c r="H16" s="227"/>
      <c r="I16" s="228"/>
      <c r="J16" s="191">
        <f>AE15</f>
        <v>0</v>
      </c>
      <c r="K16" s="185" t="str">
        <f>AF15</f>
        <v>:</v>
      </c>
      <c r="L16" s="193">
        <f>AG15</f>
        <v>3</v>
      </c>
      <c r="M16" s="191">
        <f>AE18</f>
        <v>0</v>
      </c>
      <c r="N16" s="185" t="str">
        <f>AF18</f>
        <v>:</v>
      </c>
      <c r="O16" s="209">
        <f>AG18</f>
        <v>3</v>
      </c>
      <c r="P16" s="181">
        <f>D16+J16+M16</f>
        <v>0</v>
      </c>
      <c r="Q16" s="185" t="s">
        <v>6</v>
      </c>
      <c r="R16" s="193">
        <f>F16+L16+O16</f>
        <v>9</v>
      </c>
      <c r="S16" s="183">
        <f>IF(D16&gt;F16,2,IF(AND(D16&lt;F16,E16=":"),1,0))+IF(J16&gt;L16,2,IF(AND(J16&lt;L16,K16=":"),1,0))+IF(M16&gt;O16,2,IF(AND(M16&lt;O16,N16=":"),1,0))</f>
        <v>3</v>
      </c>
      <c r="T16" s="208">
        <v>4</v>
      </c>
      <c r="U16" s="249"/>
      <c r="V16" s="58">
        <v>3</v>
      </c>
      <c r="W16" s="5" t="str">
        <f>C21</f>
        <v>Polák Matěj</v>
      </c>
      <c r="X16" s="9" t="s">
        <v>9</v>
      </c>
      <c r="Y16" s="59" t="str">
        <f>C19</f>
        <v>Jonášová Kristýna</v>
      </c>
      <c r="Z16" s="60" t="s">
        <v>239</v>
      </c>
      <c r="AA16" s="61" t="s">
        <v>234</v>
      </c>
      <c r="AB16" s="61" t="s">
        <v>241</v>
      </c>
      <c r="AC16" s="61" t="s">
        <v>245</v>
      </c>
      <c r="AD16" s="62"/>
      <c r="AE16" s="56">
        <f t="shared" si="2"/>
        <v>3</v>
      </c>
      <c r="AF16" s="13" t="s">
        <v>6</v>
      </c>
      <c r="AG16" s="12">
        <f t="shared" si="3"/>
        <v>1</v>
      </c>
      <c r="AH16" s="95"/>
      <c r="AI16" t="str">
        <f>IF(OR( AND(A28=AJ16,A30=AK16 ),  AND(A30=AJ16,A28=AK16) ),"a",    IF(OR( AND(A38=AJ16,A40=AK16 ),  AND(A40=AJ16,A38=AK16) ),"b",  ""))</f>
        <v/>
      </c>
      <c r="AJ16">
        <f>IF(ISBLANK(U20), A20,0)</f>
        <v>62</v>
      </c>
      <c r="AK16">
        <f>IF(ISBLANK(U18), A18,0)</f>
        <v>77</v>
      </c>
    </row>
    <row r="17" spans="1:37" ht="13.5" thickBot="1">
      <c r="A17" s="251"/>
      <c r="B17" s="223"/>
      <c r="C17" s="57" t="str">
        <f>IF(A16&gt;0,IF(VLOOKUP(A16,seznam!$A$2:$C$190,2)&gt;0,VLOOKUP(A16,seznam!$A$2:$C$190,2),"------"),"------")</f>
        <v>Podsedníková Nela</v>
      </c>
      <c r="D17" s="199"/>
      <c r="E17" s="199"/>
      <c r="F17" s="201"/>
      <c r="G17" s="229"/>
      <c r="H17" s="230"/>
      <c r="I17" s="231"/>
      <c r="J17" s="203"/>
      <c r="K17" s="199"/>
      <c r="L17" s="201"/>
      <c r="M17" s="203"/>
      <c r="N17" s="199"/>
      <c r="O17" s="210"/>
      <c r="P17" s="204"/>
      <c r="Q17" s="237"/>
      <c r="R17" s="207"/>
      <c r="S17" s="190"/>
      <c r="T17" s="242"/>
      <c r="U17" s="249"/>
      <c r="V17" s="58">
        <v>4</v>
      </c>
      <c r="W17" s="5" t="str">
        <f>C15</f>
        <v>Přikryl Jan</v>
      </c>
      <c r="X17" s="8" t="s">
        <v>9</v>
      </c>
      <c r="Y17" s="59" t="str">
        <f>C17</f>
        <v>Podsedníková Nela</v>
      </c>
      <c r="Z17" s="60" t="s">
        <v>235</v>
      </c>
      <c r="AA17" s="61" t="s">
        <v>245</v>
      </c>
      <c r="AB17" s="61" t="s">
        <v>230</v>
      </c>
      <c r="AC17" s="61"/>
      <c r="AD17" s="62"/>
      <c r="AE17" s="56">
        <f t="shared" si="2"/>
        <v>3</v>
      </c>
      <c r="AF17" s="13" t="s">
        <v>6</v>
      </c>
      <c r="AG17" s="12">
        <f t="shared" si="3"/>
        <v>0</v>
      </c>
      <c r="AH17" s="95"/>
      <c r="AI17" t="str">
        <f>IF(OR( AND(A28=AJ17,A30=AK17 ),  AND(A30=AJ17,A28=AK17) ),"a",    IF(OR( AND(A38=AJ17,A40=AK17 ),  AND(A40=AJ17,A38=AK17) ),"b",  ""))</f>
        <v/>
      </c>
      <c r="AJ17">
        <f>IF(ISBLANK(U14), A14,0)</f>
        <v>48</v>
      </c>
      <c r="AK17">
        <f>IF(ISBLANK(U16), A16,0)</f>
        <v>83</v>
      </c>
    </row>
    <row r="18" spans="1:37" ht="13.5" thickBot="1">
      <c r="A18" s="251">
        <v>77</v>
      </c>
      <c r="B18" s="224">
        <v>3</v>
      </c>
      <c r="C18" s="50" t="str">
        <f>IF(A18&gt;0,IF(VLOOKUP(A18,seznam!$A$2:$C$190,3)&gt;0,VLOOKUP(A18,seznam!$A$2:$C$190,3),"------"),"------")</f>
        <v>Zbraslavec</v>
      </c>
      <c r="D18" s="185">
        <f>L14</f>
        <v>1</v>
      </c>
      <c r="E18" s="185" t="str">
        <f>K14</f>
        <v>:</v>
      </c>
      <c r="F18" s="193">
        <f>J14</f>
        <v>3</v>
      </c>
      <c r="G18" s="191">
        <f>L16</f>
        <v>3</v>
      </c>
      <c r="H18" s="185" t="str">
        <f>K16</f>
        <v>:</v>
      </c>
      <c r="I18" s="193">
        <f>J16</f>
        <v>0</v>
      </c>
      <c r="J18" s="226"/>
      <c r="K18" s="227"/>
      <c r="L18" s="228"/>
      <c r="M18" s="191">
        <f>AG16</f>
        <v>1</v>
      </c>
      <c r="N18" s="185" t="str">
        <f>AF16</f>
        <v>:</v>
      </c>
      <c r="O18" s="209">
        <f>AE16</f>
        <v>3</v>
      </c>
      <c r="P18" s="181">
        <f>D18+G18+M18</f>
        <v>5</v>
      </c>
      <c r="Q18" s="185" t="s">
        <v>6</v>
      </c>
      <c r="R18" s="193">
        <f>F18+I18+O18</f>
        <v>6</v>
      </c>
      <c r="S18" s="183">
        <f>IF(D18&gt;F18,2,IF(AND(D18&lt;F18,E18=":"),1,0))+IF(G18&gt;I18,2,IF(AND(G18&lt;I18,H18=":"),1,0))+IF(M18&gt;O18,2,IF(AND(M18&lt;O18,N18=":"),1,0))</f>
        <v>4</v>
      </c>
      <c r="T18" s="187">
        <v>3</v>
      </c>
      <c r="U18" s="249"/>
      <c r="V18" s="58">
        <v>5</v>
      </c>
      <c r="W18" s="5" t="str">
        <f>C17</f>
        <v>Podsedníková Nela</v>
      </c>
      <c r="X18" s="8" t="s">
        <v>9</v>
      </c>
      <c r="Y18" s="59" t="str">
        <f>C21</f>
        <v>Polák Matěj</v>
      </c>
      <c r="Z18" s="60" t="s">
        <v>240</v>
      </c>
      <c r="AA18" s="61" t="s">
        <v>241</v>
      </c>
      <c r="AB18" s="61" t="s">
        <v>238</v>
      </c>
      <c r="AC18" s="61"/>
      <c r="AD18" s="62"/>
      <c r="AE18" s="56">
        <f t="shared" si="2"/>
        <v>0</v>
      </c>
      <c r="AF18" s="13" t="s">
        <v>6</v>
      </c>
      <c r="AG18" s="12">
        <f t="shared" si="3"/>
        <v>3</v>
      </c>
      <c r="AH18" s="95"/>
      <c r="AI18" t="str">
        <f>IF(OR( AND(A28=AJ18,A30=AK18 ),  AND(A30=AJ18,A28=AK18) ),"a",    IF(OR( AND(A38=AJ18,A40=AK18 ),  AND(A40=AJ18,A38=AK18) ),"b",  ""))</f>
        <v/>
      </c>
      <c r="AJ18">
        <f>IF(ISBLANK(U16), A16,0)</f>
        <v>83</v>
      </c>
      <c r="AK18">
        <f>IF(ISBLANK(U20), A20,0)</f>
        <v>62</v>
      </c>
    </row>
    <row r="19" spans="1:37" ht="13.5" thickBot="1">
      <c r="A19" s="251"/>
      <c r="B19" s="223"/>
      <c r="C19" s="57" t="str">
        <f>IF(A18&gt;0,IF(VLOOKUP(A18,seznam!$A$2:$C$190,2)&gt;0,VLOOKUP(A18,seznam!$A$2:$C$190,2),"------"),"------")</f>
        <v>Jonášová Kristýna</v>
      </c>
      <c r="D19" s="199"/>
      <c r="E19" s="199"/>
      <c r="F19" s="201"/>
      <c r="G19" s="203"/>
      <c r="H19" s="199"/>
      <c r="I19" s="201"/>
      <c r="J19" s="229"/>
      <c r="K19" s="230"/>
      <c r="L19" s="231"/>
      <c r="M19" s="203"/>
      <c r="N19" s="199"/>
      <c r="O19" s="210"/>
      <c r="P19" s="205"/>
      <c r="Q19" s="199"/>
      <c r="R19" s="201"/>
      <c r="S19" s="190"/>
      <c r="T19" s="242"/>
      <c r="U19" s="249"/>
      <c r="V19" s="64">
        <v>6</v>
      </c>
      <c r="W19" s="6" t="str">
        <f>C19</f>
        <v>Jonášová Kristýna</v>
      </c>
      <c r="X19" s="10" t="s">
        <v>9</v>
      </c>
      <c r="Y19" s="65" t="str">
        <f>C15</f>
        <v>Přikryl Jan</v>
      </c>
      <c r="Z19" s="66" t="s">
        <v>231</v>
      </c>
      <c r="AA19" s="67" t="s">
        <v>233</v>
      </c>
      <c r="AB19" s="67" t="s">
        <v>243</v>
      </c>
      <c r="AC19" s="67" t="s">
        <v>240</v>
      </c>
      <c r="AD19" s="68"/>
      <c r="AE19" s="105">
        <f t="shared" si="2"/>
        <v>1</v>
      </c>
      <c r="AF19" s="15" t="s">
        <v>6</v>
      </c>
      <c r="AG19" s="49">
        <f t="shared" si="3"/>
        <v>3</v>
      </c>
      <c r="AH19" s="95"/>
      <c r="AI19" t="str">
        <f>IF(OR( AND(A28=AJ19,A30=AK19 ),  AND(A30=AJ19,A28=AK19) ),"a",    IF(OR( AND(A38=AJ19,A40=AK19 ),  AND(A40=AJ19,A38=AK19) ),"b",  ""))</f>
        <v/>
      </c>
      <c r="AJ19">
        <f>IF(ISBLANK(U18), A18,0)</f>
        <v>77</v>
      </c>
      <c r="AK19">
        <f>IF(ISBLANK(U14), A14,0)</f>
        <v>48</v>
      </c>
    </row>
    <row r="20" spans="1:37">
      <c r="A20" s="251">
        <v>62</v>
      </c>
      <c r="B20" s="224">
        <v>4</v>
      </c>
      <c r="C20" s="50" t="str">
        <f>IF(A20&gt;0,IF(VLOOKUP(A20,seznam!$A$2:$C$190,3)&gt;0,VLOOKUP(A20,seznam!$A$2:$C$190,3),"------"),"------")</f>
        <v>Kunštát</v>
      </c>
      <c r="D20" s="185">
        <f>O14</f>
        <v>0</v>
      </c>
      <c r="E20" s="185" t="str">
        <f>N14</f>
        <v>:</v>
      </c>
      <c r="F20" s="193">
        <f>M14</f>
        <v>3</v>
      </c>
      <c r="G20" s="191">
        <f>O16</f>
        <v>3</v>
      </c>
      <c r="H20" s="185" t="str">
        <f>N16</f>
        <v>:</v>
      </c>
      <c r="I20" s="193">
        <f>M16</f>
        <v>0</v>
      </c>
      <c r="J20" s="191">
        <f>O18</f>
        <v>3</v>
      </c>
      <c r="K20" s="185" t="str">
        <f>N18</f>
        <v>:</v>
      </c>
      <c r="L20" s="193">
        <f>M18</f>
        <v>1</v>
      </c>
      <c r="M20" s="226"/>
      <c r="N20" s="227"/>
      <c r="O20" s="233"/>
      <c r="P20" s="181">
        <f>D20+G20+J20</f>
        <v>6</v>
      </c>
      <c r="Q20" s="185" t="s">
        <v>6</v>
      </c>
      <c r="R20" s="193">
        <f>F20+I20+L20</f>
        <v>4</v>
      </c>
      <c r="S20" s="183">
        <f>IF(D20&gt;F20,2,IF(AND(D20&lt;F20,E20=":"),1,0))+IF(G20&gt;I20,2,IF(AND(G20&lt;I20,H20=":"),1,0))+IF(J20&gt;L20,2,IF(AND(J20&lt;L20,K20=":"),1,0))</f>
        <v>5</v>
      </c>
      <c r="T20" s="208">
        <v>2</v>
      </c>
      <c r="U20" s="253"/>
      <c r="AH20" s="95"/>
    </row>
    <row r="21" spans="1:37" ht="13.5" thickBot="1">
      <c r="A21" s="252"/>
      <c r="B21" s="225"/>
      <c r="C21" s="71" t="str">
        <f>IF(A20&gt;0,IF(VLOOKUP(A20,seznam!$A$2:$C$190,2)&gt;0,VLOOKUP(A20,seznam!$A$2:$C$190,2),"------"),"------")</f>
        <v>Polák Matěj</v>
      </c>
      <c r="D21" s="186"/>
      <c r="E21" s="186"/>
      <c r="F21" s="194"/>
      <c r="G21" s="192"/>
      <c r="H21" s="186"/>
      <c r="I21" s="194"/>
      <c r="J21" s="192"/>
      <c r="K21" s="186"/>
      <c r="L21" s="194"/>
      <c r="M21" s="234"/>
      <c r="N21" s="235"/>
      <c r="O21" s="236"/>
      <c r="P21" s="182"/>
      <c r="Q21" s="186"/>
      <c r="R21" s="194"/>
      <c r="S21" s="184"/>
      <c r="T21" s="241"/>
      <c r="U21" s="253"/>
      <c r="AH21" s="95"/>
    </row>
    <row r="22" spans="1:37" ht="13.5" thickBot="1">
      <c r="T22" s="84"/>
      <c r="AH22" s="95"/>
    </row>
    <row r="23" spans="1:37" ht="13.5" thickBot="1">
      <c r="A23" s="74" t="s">
        <v>2</v>
      </c>
      <c r="B23" s="218" t="s">
        <v>171</v>
      </c>
      <c r="C23" s="219"/>
      <c r="D23" s="195">
        <v>1</v>
      </c>
      <c r="E23" s="212"/>
      <c r="F23" s="213"/>
      <c r="G23" s="211">
        <v>2</v>
      </c>
      <c r="H23" s="212"/>
      <c r="I23" s="213"/>
      <c r="J23" s="211">
        <v>3</v>
      </c>
      <c r="K23" s="212"/>
      <c r="L23" s="213"/>
      <c r="M23" s="211">
        <v>4</v>
      </c>
      <c r="N23" s="212"/>
      <c r="O23" s="220"/>
      <c r="P23" s="195" t="s">
        <v>3</v>
      </c>
      <c r="Q23" s="196"/>
      <c r="R23" s="197"/>
      <c r="S23" s="82" t="s">
        <v>4</v>
      </c>
      <c r="T23" s="85" t="s">
        <v>5</v>
      </c>
      <c r="AH23" s="95"/>
    </row>
    <row r="24" spans="1:37" ht="12.75" customHeight="1" thickBot="1">
      <c r="A24" s="250">
        <v>52</v>
      </c>
      <c r="B24" s="222">
        <v>1</v>
      </c>
      <c r="C24" s="50" t="str">
        <f>IF(A24&gt;0,IF(VLOOKUP(A24,seznam!$A$2:$C$190,3)&gt;0,VLOOKUP(A24,seznam!$A$2:$C$190,3),"------"),"------")</f>
        <v>Zbraslavec</v>
      </c>
      <c r="D24" s="238"/>
      <c r="E24" s="239"/>
      <c r="F24" s="240"/>
      <c r="G24" s="202">
        <f>AE27</f>
        <v>3</v>
      </c>
      <c r="H24" s="198" t="str">
        <f>AF27</f>
        <v>:</v>
      </c>
      <c r="I24" s="200">
        <f>AG27</f>
        <v>0</v>
      </c>
      <c r="J24" s="202">
        <f>AG29</f>
        <v>3</v>
      </c>
      <c r="K24" s="198" t="str">
        <f>AF29</f>
        <v>:</v>
      </c>
      <c r="L24" s="200">
        <f>AE29</f>
        <v>0</v>
      </c>
      <c r="M24" s="202">
        <f>AE24</f>
        <v>3</v>
      </c>
      <c r="N24" s="198" t="str">
        <f>AF24</f>
        <v>:</v>
      </c>
      <c r="O24" s="221">
        <f>AG24</f>
        <v>0</v>
      </c>
      <c r="P24" s="232">
        <f>G24+J24+M24</f>
        <v>9</v>
      </c>
      <c r="Q24" s="198" t="s">
        <v>6</v>
      </c>
      <c r="R24" s="200">
        <f>I24+L24+O24</f>
        <v>0</v>
      </c>
      <c r="S24" s="189">
        <f>IF(G24&gt;I24,2,IF(AND(G24&lt;I24,H24=":"),1,0))+IF(J24&gt;L24,2,IF(AND(J24&lt;L24,K24=":"),1,0))+IF(M24&gt;O24,2,IF(AND(M24&lt;O24,N24=":"),1,0))</f>
        <v>6</v>
      </c>
      <c r="T24" s="206">
        <v>1</v>
      </c>
      <c r="U24" s="249"/>
      <c r="V24" s="51">
        <v>1</v>
      </c>
      <c r="W24" s="4" t="str">
        <f>C25</f>
        <v>Křepelová Kamila</v>
      </c>
      <c r="X24" s="7" t="s">
        <v>9</v>
      </c>
      <c r="Y24" s="52" t="str">
        <f>C31</f>
        <v>Kramář Matěj</v>
      </c>
      <c r="Z24" s="53" t="s">
        <v>228</v>
      </c>
      <c r="AA24" s="54" t="s">
        <v>235</v>
      </c>
      <c r="AB24" s="54" t="s">
        <v>229</v>
      </c>
      <c r="AC24" s="54"/>
      <c r="AD24" s="55"/>
      <c r="AE24" s="56">
        <f t="shared" ref="AE24:AE29" si="4">IF(OR(VALUE($AJ24)=0,VALUE($AK24)=0), "0",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)</f>
        <v>3</v>
      </c>
      <c r="AF24" s="11" t="s">
        <v>6</v>
      </c>
      <c r="AG24" s="12">
        <f t="shared" ref="AG24:AG29" si="5">IF(OR(VALUE($AJ24)=0,VALUE($AK24)=0), "0",IF(AND(LEN(Z24)&gt;0,MID(Z24,1,1)="-"),"1","0")+IF(AND(LEN(AA24)&gt;0,MID(AA24,1,1)="-"),"1","0")+IF(AND(LEN(AB24)&gt;0,MID(AB24,1,1)="-"),"1","0")+IF(AND(LEN(AC24)&gt;0,MID(AC24,1,1)="-"),"1","0")+IF(AND(LEN(AD24)&gt;0,MID(AD24,1,1)="-"),"1","0"))</f>
        <v>0</v>
      </c>
      <c r="AH24" s="95"/>
      <c r="AJ24">
        <f>IF(ISBLANK(U24), A24,0)</f>
        <v>52</v>
      </c>
      <c r="AK24">
        <f>IF(ISBLANK(U30), A30,0)</f>
        <v>121</v>
      </c>
    </row>
    <row r="25" spans="1:37" ht="12.75" customHeight="1" thickBot="1">
      <c r="A25" s="251"/>
      <c r="B25" s="223"/>
      <c r="C25" s="57" t="str">
        <f>IF(A24&gt;0,IF(VLOOKUP(A24,seznam!$A$2:$C$190,2)&gt;0,VLOOKUP(A24,seznam!$A$2:$C$190,2),"------"),"------")</f>
        <v>Křepelová Kamila</v>
      </c>
      <c r="D25" s="230"/>
      <c r="E25" s="230"/>
      <c r="F25" s="231"/>
      <c r="G25" s="203"/>
      <c r="H25" s="199"/>
      <c r="I25" s="201"/>
      <c r="J25" s="203"/>
      <c r="K25" s="199"/>
      <c r="L25" s="201"/>
      <c r="M25" s="203"/>
      <c r="N25" s="199"/>
      <c r="O25" s="210"/>
      <c r="P25" s="205"/>
      <c r="Q25" s="199"/>
      <c r="R25" s="201"/>
      <c r="S25" s="190"/>
      <c r="T25" s="242"/>
      <c r="U25" s="249"/>
      <c r="V25" s="58">
        <v>2</v>
      </c>
      <c r="W25" s="5" t="str">
        <f>C27</f>
        <v>Voráčová Kateřina</v>
      </c>
      <c r="X25" s="8" t="s">
        <v>9</v>
      </c>
      <c r="Y25" s="59" t="str">
        <f>C29</f>
        <v>Záviška Jan</v>
      </c>
      <c r="Z25" s="88" t="s">
        <v>227</v>
      </c>
      <c r="AA25" s="89" t="s">
        <v>237</v>
      </c>
      <c r="AB25" s="89" t="s">
        <v>238</v>
      </c>
      <c r="AC25" s="89"/>
      <c r="AD25" s="90"/>
      <c r="AE25" s="56">
        <f t="shared" si="4"/>
        <v>0</v>
      </c>
      <c r="AF25" s="13" t="s">
        <v>6</v>
      </c>
      <c r="AG25" s="12">
        <f t="shared" si="5"/>
        <v>3</v>
      </c>
      <c r="AH25" s="95"/>
      <c r="AJ25">
        <f>IF(ISBLANK(U26), A26,0)</f>
        <v>82</v>
      </c>
      <c r="AK25">
        <f>IF(ISBLANK(U28), A28,0)</f>
        <v>76</v>
      </c>
    </row>
    <row r="26" spans="1:37" ht="12.75" customHeight="1" thickBot="1">
      <c r="A26" s="251">
        <v>82</v>
      </c>
      <c r="B26" s="224">
        <v>2</v>
      </c>
      <c r="C26" s="50" t="str">
        <f>IF(A26&gt;0,IF(VLOOKUP(A26,seznam!$A$2:$C$190,3)&gt;0,VLOOKUP(A26,seznam!$A$2:$C$190,3),"------"),"------")</f>
        <v>Blansko</v>
      </c>
      <c r="D26" s="185">
        <f>I24</f>
        <v>0</v>
      </c>
      <c r="E26" s="185" t="str">
        <f>H24</f>
        <v>:</v>
      </c>
      <c r="F26" s="193">
        <f>G24</f>
        <v>3</v>
      </c>
      <c r="G26" s="226"/>
      <c r="H26" s="227"/>
      <c r="I26" s="228"/>
      <c r="J26" s="191">
        <f>AE25</f>
        <v>0</v>
      </c>
      <c r="K26" s="185" t="str">
        <f>AF25</f>
        <v>:</v>
      </c>
      <c r="L26" s="193">
        <f>AG25</f>
        <v>3</v>
      </c>
      <c r="M26" s="191">
        <f>AE28</f>
        <v>3</v>
      </c>
      <c r="N26" s="185" t="str">
        <f>AF28</f>
        <v>:</v>
      </c>
      <c r="O26" s="209">
        <f>AG28</f>
        <v>1</v>
      </c>
      <c r="P26" s="181">
        <f>D26+J26+M26</f>
        <v>3</v>
      </c>
      <c r="Q26" s="185" t="s">
        <v>6</v>
      </c>
      <c r="R26" s="193">
        <f>F26+L26+O26</f>
        <v>7</v>
      </c>
      <c r="S26" s="183">
        <f>IF(D26&gt;F26,2,IF(AND(D26&lt;F26,E26=":"),1,0))+IF(J26&gt;L26,2,IF(AND(J26&lt;L26,K26=":"),1,0))+IF(M26&gt;O26,2,IF(AND(M26&lt;O26,N26=":"),1,0))</f>
        <v>4</v>
      </c>
      <c r="T26" s="208">
        <v>3</v>
      </c>
      <c r="U26" s="249"/>
      <c r="V26" s="58">
        <v>3</v>
      </c>
      <c r="W26" s="5" t="str">
        <f>C31</f>
        <v>Kramář Matěj</v>
      </c>
      <c r="X26" s="9" t="s">
        <v>9</v>
      </c>
      <c r="Y26" s="59" t="str">
        <f>C29</f>
        <v>Záviška Jan</v>
      </c>
      <c r="Z26" s="53" t="s">
        <v>238</v>
      </c>
      <c r="AA26" s="55" t="s">
        <v>238</v>
      </c>
      <c r="AB26" s="54" t="s">
        <v>238</v>
      </c>
      <c r="AC26" s="54" t="str">
        <f>IF(OR(ISNA(MATCH("a",AI14:AI19,0)), ISBLANK( INDEX(Z14:AD19,MATCH("a",AI14:AI19,0),4))  ),  "",   IF(INDEX(AJ14:AK19,MATCH("a",AI14:AI19,0),1)=AJ26,INDEX(Z14:AD19,MATCH("a",AI14:AI19,0),4),-1*INDEX(Z14:AD19,MATCH("a",AI14:AI19,0),4)))</f>
        <v/>
      </c>
      <c r="AD26" s="122" t="str">
        <f>IF(OR(ISNA(MATCH("a",AI14:AI19,0)), ISBLANK( INDEX(Z14:AD19,MATCH("a",AI14:AI19,0),5))  ),  "",   IF(INDEX(AJ14:AK19,MATCH("a",AI14:AI19,0),1)=AJ26,INDEX(Z14:AD19,MATCH("a",AI14:AI19,0),5),-1*INDEX(Z14:AD19,MATCH("a",AI14:AI19,0),5)))</f>
        <v/>
      </c>
      <c r="AE26" s="56">
        <f t="shared" si="4"/>
        <v>0</v>
      </c>
      <c r="AF26" s="62" t="s">
        <v>6</v>
      </c>
      <c r="AG26" s="12">
        <f t="shared" si="5"/>
        <v>3</v>
      </c>
      <c r="AH26" s="95"/>
      <c r="AJ26">
        <f>IF(ISBLANK(U30), A30,0)</f>
        <v>121</v>
      </c>
      <c r="AK26">
        <f>IF(ISBLANK(U28), A28,0)</f>
        <v>76</v>
      </c>
    </row>
    <row r="27" spans="1:37" ht="12.75" customHeight="1" thickBot="1">
      <c r="A27" s="251"/>
      <c r="B27" s="223"/>
      <c r="C27" s="57" t="str">
        <f>IF(A26&gt;0,IF(VLOOKUP(A26,seznam!$A$2:$C$190,2)&gt;0,VLOOKUP(A26,seznam!$A$2:$C$190,2),"------"),"------")</f>
        <v>Voráčová Kateřina</v>
      </c>
      <c r="D27" s="199"/>
      <c r="E27" s="199"/>
      <c r="F27" s="201"/>
      <c r="G27" s="229"/>
      <c r="H27" s="230"/>
      <c r="I27" s="231"/>
      <c r="J27" s="203"/>
      <c r="K27" s="199"/>
      <c r="L27" s="201"/>
      <c r="M27" s="203"/>
      <c r="N27" s="199"/>
      <c r="O27" s="210"/>
      <c r="P27" s="204"/>
      <c r="Q27" s="237"/>
      <c r="R27" s="207"/>
      <c r="S27" s="190"/>
      <c r="T27" s="242"/>
      <c r="U27" s="249"/>
      <c r="V27" s="58">
        <v>4</v>
      </c>
      <c r="W27" s="5" t="str">
        <f>C25</f>
        <v>Křepelová Kamila</v>
      </c>
      <c r="X27" s="8" t="s">
        <v>9</v>
      </c>
      <c r="Y27" s="59" t="str">
        <f>C27</f>
        <v>Voráčová Kateřina</v>
      </c>
      <c r="Z27" s="66" t="s">
        <v>245</v>
      </c>
      <c r="AA27" s="67" t="s">
        <v>239</v>
      </c>
      <c r="AB27" s="67" t="s">
        <v>232</v>
      </c>
      <c r="AC27" s="67" t="str">
        <f>IF(OR(ISNA(MATCH("a",AI4:AI9,0)), ISBLANK( INDEX(Z4:AD9,MATCH("a",AI4:AI9,0),4))  ),  "",   IF(INDEX(AJ4:AK9,MATCH("a",AI4:AI9,0),1)=AJ27,INDEX(Z4:AD9,MATCH("a",AI4:AI9,0),4),-1*INDEX(Z4:AD9,MATCH("a",AI4:AI9,0),4)))</f>
        <v/>
      </c>
      <c r="AD27" s="123" t="str">
        <f>IF(OR(ISNA(MATCH("a",AI4:AI9,0)), ISBLANK( INDEX(Z4:AD9,MATCH("a",AI4:AI9,0),5))  ),  "",   IF(INDEX(AJ4:AK9,MATCH("a",AI4:AI9,0),1)=AJ27,INDEX(Z4:AD9,MATCH("a",AI4:AI9,0),5),-1*INDEX(Z4:AD9,MATCH("a",AI4:AI9,0),5)))</f>
        <v/>
      </c>
      <c r="AE27" s="56">
        <f t="shared" si="4"/>
        <v>3</v>
      </c>
      <c r="AF27" s="13" t="s">
        <v>6</v>
      </c>
      <c r="AG27" s="12">
        <f t="shared" si="5"/>
        <v>0</v>
      </c>
      <c r="AH27" s="95"/>
      <c r="AJ27">
        <f>IF(ISBLANK(U24), A24,0)</f>
        <v>52</v>
      </c>
      <c r="AK27">
        <f>IF(ISBLANK(U26), A26,0)</f>
        <v>82</v>
      </c>
    </row>
    <row r="28" spans="1:37" ht="12.75" customHeight="1" thickBot="1">
      <c r="A28" s="251">
        <v>76</v>
      </c>
      <c r="B28" s="224">
        <v>3</v>
      </c>
      <c r="C28" s="63" t="str">
        <f>IF(A28&gt;0,IF(VLOOKUP(A28,seznam!$A$2:$C$190,3)&gt;0,VLOOKUP(A28,seznam!$A$2:$C$190,3),"------"),"------")</f>
        <v>Blansko</v>
      </c>
      <c r="D28" s="185">
        <f>L24</f>
        <v>0</v>
      </c>
      <c r="E28" s="185" t="str">
        <f>K24</f>
        <v>:</v>
      </c>
      <c r="F28" s="193">
        <f>J24</f>
        <v>3</v>
      </c>
      <c r="G28" s="191">
        <f>L26</f>
        <v>3</v>
      </c>
      <c r="H28" s="185" t="str">
        <f>K26</f>
        <v>:</v>
      </c>
      <c r="I28" s="193">
        <f>J26</f>
        <v>0</v>
      </c>
      <c r="J28" s="226"/>
      <c r="K28" s="227"/>
      <c r="L28" s="228"/>
      <c r="M28" s="191">
        <f>AG26</f>
        <v>3</v>
      </c>
      <c r="N28" s="185" t="str">
        <f>AF26</f>
        <v>:</v>
      </c>
      <c r="O28" s="209">
        <f>AE26</f>
        <v>0</v>
      </c>
      <c r="P28" s="181">
        <f>D28+G28+M28</f>
        <v>6</v>
      </c>
      <c r="Q28" s="185" t="s">
        <v>6</v>
      </c>
      <c r="R28" s="193">
        <f>F28+I28+O28</f>
        <v>3</v>
      </c>
      <c r="S28" s="183">
        <f>IF(D28&gt;F28,2,IF(AND(D28&lt;F28,E28=":"),1,0))+IF(G28&gt;I28,2,IF(AND(G28&lt;I28,H28=":"),1,0))+IF(M28&gt;O28,2,IF(AND(M28&lt;O28,N28=":"),1,0))</f>
        <v>5</v>
      </c>
      <c r="T28" s="187">
        <v>2</v>
      </c>
      <c r="U28" s="249"/>
      <c r="V28" s="58">
        <v>5</v>
      </c>
      <c r="W28" s="5" t="str">
        <f>C27</f>
        <v>Voráčová Kateřina</v>
      </c>
      <c r="X28" s="8" t="s">
        <v>9</v>
      </c>
      <c r="Y28" s="59" t="str">
        <f>C31</f>
        <v>Kramář Matěj</v>
      </c>
      <c r="Z28" s="91" t="s">
        <v>241</v>
      </c>
      <c r="AA28" s="92" t="s">
        <v>232</v>
      </c>
      <c r="AB28" s="92" t="s">
        <v>245</v>
      </c>
      <c r="AC28" s="92" t="s">
        <v>239</v>
      </c>
      <c r="AD28" s="93"/>
      <c r="AE28" s="56">
        <f t="shared" si="4"/>
        <v>3</v>
      </c>
      <c r="AF28" s="13" t="s">
        <v>6</v>
      </c>
      <c r="AG28" s="12">
        <f t="shared" si="5"/>
        <v>1</v>
      </c>
      <c r="AH28" s="95"/>
      <c r="AJ28">
        <f>IF(ISBLANK(U26), A26,0)</f>
        <v>82</v>
      </c>
      <c r="AK28">
        <f>IF(ISBLANK(U30), A30,0)</f>
        <v>121</v>
      </c>
    </row>
    <row r="29" spans="1:37" ht="13.5" customHeight="1" thickBot="1">
      <c r="A29" s="251"/>
      <c r="B29" s="223"/>
      <c r="C29" s="57" t="str">
        <f>IF(A28&gt;0,IF(VLOOKUP(A28,seznam!$A$2:$C$190,2)&gt;0,VLOOKUP(A28,seznam!$A$2:$C$190,2),"------"),"------")</f>
        <v>Záviška Jan</v>
      </c>
      <c r="D29" s="199"/>
      <c r="E29" s="199"/>
      <c r="F29" s="201"/>
      <c r="G29" s="203"/>
      <c r="H29" s="199"/>
      <c r="I29" s="201"/>
      <c r="J29" s="229"/>
      <c r="K29" s="230"/>
      <c r="L29" s="231"/>
      <c r="M29" s="203"/>
      <c r="N29" s="199"/>
      <c r="O29" s="210"/>
      <c r="P29" s="205"/>
      <c r="Q29" s="199"/>
      <c r="R29" s="201"/>
      <c r="S29" s="190"/>
      <c r="T29" s="242"/>
      <c r="U29" s="249"/>
      <c r="V29" s="64">
        <v>6</v>
      </c>
      <c r="W29" s="6" t="str">
        <f>C29</f>
        <v>Záviška Jan</v>
      </c>
      <c r="X29" s="10" t="s">
        <v>9</v>
      </c>
      <c r="Y29" s="65" t="str">
        <f>C25</f>
        <v>Křepelová Kamila</v>
      </c>
      <c r="Z29" s="66" t="s">
        <v>241</v>
      </c>
      <c r="AA29" s="67" t="s">
        <v>247</v>
      </c>
      <c r="AB29" s="67" t="s">
        <v>248</v>
      </c>
      <c r="AC29" s="67"/>
      <c r="AD29" s="68"/>
      <c r="AE29" s="105">
        <f t="shared" si="4"/>
        <v>0</v>
      </c>
      <c r="AF29" s="15" t="s">
        <v>6</v>
      </c>
      <c r="AG29" s="49">
        <f t="shared" si="5"/>
        <v>3</v>
      </c>
      <c r="AH29" s="95"/>
      <c r="AJ29">
        <f>IF(ISBLANK(U28), A28,0)</f>
        <v>76</v>
      </c>
      <c r="AK29">
        <f>IF(ISBLANK(U24), A24,0)</f>
        <v>52</v>
      </c>
    </row>
    <row r="30" spans="1:37" ht="12.75" customHeight="1">
      <c r="A30" s="251">
        <v>121</v>
      </c>
      <c r="B30" s="224">
        <v>4</v>
      </c>
      <c r="C30" s="50" t="str">
        <f>IF(A30&gt;0,IF(VLOOKUP(A30,seznam!$A$2:$C$190,3)&gt;0,VLOOKUP(A30,seznam!$A$2:$C$190,3),"------"),"------")</f>
        <v>Blansko</v>
      </c>
      <c r="D30" s="185">
        <f>O24</f>
        <v>0</v>
      </c>
      <c r="E30" s="185" t="str">
        <f>N24</f>
        <v>:</v>
      </c>
      <c r="F30" s="193">
        <f>M24</f>
        <v>3</v>
      </c>
      <c r="G30" s="191">
        <f>O26</f>
        <v>1</v>
      </c>
      <c r="H30" s="185" t="str">
        <f>N26</f>
        <v>:</v>
      </c>
      <c r="I30" s="193">
        <f>M26</f>
        <v>3</v>
      </c>
      <c r="J30" s="191">
        <f>O28</f>
        <v>0</v>
      </c>
      <c r="K30" s="185" t="str">
        <f>N28</f>
        <v>:</v>
      </c>
      <c r="L30" s="193">
        <f>M28</f>
        <v>3</v>
      </c>
      <c r="M30" s="226"/>
      <c r="N30" s="227"/>
      <c r="O30" s="233"/>
      <c r="P30" s="181">
        <f>D30+G30+J30</f>
        <v>1</v>
      </c>
      <c r="Q30" s="185" t="s">
        <v>6</v>
      </c>
      <c r="R30" s="193">
        <f>F30+I30+L30</f>
        <v>9</v>
      </c>
      <c r="S30" s="183">
        <f>IF(D30&gt;F30,2,IF(AND(D30&lt;F30,E30=":"),1,0))+IF(G30&gt;I30,2,IF(AND(G30&lt;I30,H30=":"),1,0))+IF(J30&gt;L30,2,IF(AND(J30&lt;L30,K30=":"),1,0))</f>
        <v>3</v>
      </c>
      <c r="T30" s="208">
        <v>4</v>
      </c>
      <c r="U30" s="253"/>
      <c r="AH30" s="95"/>
    </row>
    <row r="31" spans="1:37" ht="13.5" customHeight="1" thickBot="1">
      <c r="A31" s="252"/>
      <c r="B31" s="225"/>
      <c r="C31" s="71" t="str">
        <f>IF(A30&gt;0,IF(VLOOKUP(A30,seznam!$A$2:$C$190,2)&gt;0,VLOOKUP(A30,seznam!$A$2:$C$190,2),"------"),"------")</f>
        <v>Kramář Matěj</v>
      </c>
      <c r="D31" s="186"/>
      <c r="E31" s="186"/>
      <c r="F31" s="194"/>
      <c r="G31" s="192"/>
      <c r="H31" s="186"/>
      <c r="I31" s="194"/>
      <c r="J31" s="192"/>
      <c r="K31" s="186"/>
      <c r="L31" s="194"/>
      <c r="M31" s="234"/>
      <c r="N31" s="235"/>
      <c r="O31" s="236"/>
      <c r="P31" s="182"/>
      <c r="Q31" s="186"/>
      <c r="R31" s="194"/>
      <c r="S31" s="184"/>
      <c r="T31" s="241"/>
      <c r="U31" s="253"/>
      <c r="AH31" s="95"/>
    </row>
    <row r="32" spans="1:37" ht="13.5" thickBot="1">
      <c r="AH32" s="95"/>
    </row>
    <row r="33" spans="1:37" ht="13.5" thickBot="1">
      <c r="A33" s="74" t="s">
        <v>2</v>
      </c>
      <c r="B33" s="218" t="s">
        <v>172</v>
      </c>
      <c r="C33" s="219"/>
      <c r="D33" s="195">
        <v>1</v>
      </c>
      <c r="E33" s="212"/>
      <c r="F33" s="213"/>
      <c r="G33" s="211">
        <v>2</v>
      </c>
      <c r="H33" s="212"/>
      <c r="I33" s="213"/>
      <c r="J33" s="211">
        <v>3</v>
      </c>
      <c r="K33" s="212"/>
      <c r="L33" s="213"/>
      <c r="M33" s="211">
        <v>4</v>
      </c>
      <c r="N33" s="212"/>
      <c r="O33" s="220"/>
      <c r="P33" s="195" t="s">
        <v>3</v>
      </c>
      <c r="Q33" s="196"/>
      <c r="R33" s="197"/>
      <c r="S33" s="82" t="s">
        <v>4</v>
      </c>
      <c r="T33" s="75" t="s">
        <v>5</v>
      </c>
      <c r="AH33" s="95"/>
    </row>
    <row r="34" spans="1:37" ht="12.75" customHeight="1" thickBot="1">
      <c r="A34" s="250">
        <v>115</v>
      </c>
      <c r="B34" s="222">
        <v>1</v>
      </c>
      <c r="C34" s="50" t="str">
        <f>IF(A34&gt;0,IF(VLOOKUP(A34,seznam!$A$2:$C$190,3)&gt;0,VLOOKUP(A34,seznam!$A$2:$C$190,3),"------"),"------")</f>
        <v>Blansko</v>
      </c>
      <c r="D34" s="238"/>
      <c r="E34" s="239"/>
      <c r="F34" s="240"/>
      <c r="G34" s="202">
        <f>AE37</f>
        <v>3</v>
      </c>
      <c r="H34" s="198" t="str">
        <f>AF37</f>
        <v>:</v>
      </c>
      <c r="I34" s="200">
        <f>AG37</f>
        <v>0</v>
      </c>
      <c r="J34" s="202">
        <f>AG39</f>
        <v>3</v>
      </c>
      <c r="K34" s="198" t="str">
        <f>AF39</f>
        <v>:</v>
      </c>
      <c r="L34" s="200">
        <f>AE39</f>
        <v>1</v>
      </c>
      <c r="M34" s="202" t="str">
        <f>AE34</f>
        <v>0</v>
      </c>
      <c r="N34" s="198" t="str">
        <f>AF34</f>
        <v>:</v>
      </c>
      <c r="O34" s="221" t="str">
        <f>AG34</f>
        <v>0</v>
      </c>
      <c r="P34" s="232">
        <f>G34+J34+M34</f>
        <v>6</v>
      </c>
      <c r="Q34" s="198" t="s">
        <v>6</v>
      </c>
      <c r="R34" s="200">
        <f>I34+L34+O34</f>
        <v>1</v>
      </c>
      <c r="S34" s="189">
        <f>IF(G34&gt;I34,2,IF(AND(G34&lt;I34,H34=":"),1,0))+IF(J34&gt;L34,2,IF(AND(J34&lt;L34,K34=":"),1,0))+IF(M34&gt;O34,2,IF(AND(M34&lt;O34,N34=":"),1,0))</f>
        <v>4</v>
      </c>
      <c r="T34" s="206">
        <v>1</v>
      </c>
      <c r="U34" s="249"/>
      <c r="V34" s="51">
        <v>1</v>
      </c>
      <c r="W34" s="4" t="str">
        <f>C35</f>
        <v>Černý Ondřej</v>
      </c>
      <c r="X34" s="7" t="s">
        <v>9</v>
      </c>
      <c r="Y34" s="52" t="str">
        <f>C41</f>
        <v>------</v>
      </c>
      <c r="Z34" s="53"/>
      <c r="AA34" s="54"/>
      <c r="AB34" s="54"/>
      <c r="AC34" s="54"/>
      <c r="AD34" s="55"/>
      <c r="AE34" s="56" t="str">
        <f t="shared" ref="AE34:AE39" si="6">IF(OR(VALUE($AJ34)=0,VALUE($AK34)=0), "0",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)</f>
        <v>0</v>
      </c>
      <c r="AF34" s="11" t="s">
        <v>6</v>
      </c>
      <c r="AG34" s="12" t="str">
        <f t="shared" ref="AG34:AG39" si="7">IF(OR(VALUE($AJ34)=0,VALUE($AK34)=0), "0",IF(AND(LEN(Z34)&gt;0,MID(Z34,1,1)="-"),"1","0")+IF(AND(LEN(AA34)&gt;0,MID(AA34,1,1)="-"),"1","0")+IF(AND(LEN(AB34)&gt;0,MID(AB34,1,1)="-"),"1","0")+IF(AND(LEN(AC34)&gt;0,MID(AC34,1,1)="-"),"1","0")+IF(AND(LEN(AD34)&gt;0,MID(AD34,1,1)="-"),"1","0"))</f>
        <v>0</v>
      </c>
      <c r="AH34" s="95"/>
      <c r="AI34" t="str">
        <f>IF(OR( AND(A48=AJ34,A50=AK34 ),  AND(A50=AJ34,A48=AK34) ),"a",    IF(OR( AND(A58=AJ34,A60=AK34 ),  AND(A60=AJ34,A58=AK34) ),"b",  ""))</f>
        <v/>
      </c>
      <c r="AJ34">
        <f>IF(ISBLANK(U34), A34,0)</f>
        <v>115</v>
      </c>
      <c r="AK34">
        <f>IF(ISBLANK(U40), A40,0)</f>
        <v>0</v>
      </c>
    </row>
    <row r="35" spans="1:37" ht="12.75" customHeight="1" thickBot="1">
      <c r="A35" s="251"/>
      <c r="B35" s="223"/>
      <c r="C35" s="57" t="str">
        <f>IF(A34&gt;0,IF(VLOOKUP(A34,seznam!$A$2:$C$190,2)&gt;0,VLOOKUP(A34,seznam!$A$2:$C$190,2),"------"),"------")</f>
        <v>Černý Ondřej</v>
      </c>
      <c r="D35" s="230"/>
      <c r="E35" s="230"/>
      <c r="F35" s="231"/>
      <c r="G35" s="203"/>
      <c r="H35" s="199"/>
      <c r="I35" s="201"/>
      <c r="J35" s="203"/>
      <c r="K35" s="199"/>
      <c r="L35" s="201"/>
      <c r="M35" s="203"/>
      <c r="N35" s="199"/>
      <c r="O35" s="210"/>
      <c r="P35" s="205"/>
      <c r="Q35" s="199"/>
      <c r="R35" s="201"/>
      <c r="S35" s="190"/>
      <c r="T35" s="188"/>
      <c r="U35" s="249"/>
      <c r="V35" s="58">
        <v>2</v>
      </c>
      <c r="W35" s="5" t="str">
        <f>C37</f>
        <v>Pilitowská Ela</v>
      </c>
      <c r="X35" s="8" t="s">
        <v>9</v>
      </c>
      <c r="Y35" s="59" t="str">
        <f>C39</f>
        <v>Krupková Amálie</v>
      </c>
      <c r="Z35" s="88" t="s">
        <v>244</v>
      </c>
      <c r="AA35" s="89" t="s">
        <v>233</v>
      </c>
      <c r="AB35" s="89" t="s">
        <v>239</v>
      </c>
      <c r="AC35" s="89" t="s">
        <v>243</v>
      </c>
      <c r="AD35" s="90"/>
      <c r="AE35" s="56">
        <f t="shared" si="6"/>
        <v>1</v>
      </c>
      <c r="AF35" s="13" t="s">
        <v>6</v>
      </c>
      <c r="AG35" s="12">
        <f t="shared" si="7"/>
        <v>3</v>
      </c>
      <c r="AH35" s="95"/>
      <c r="AI35" t="str">
        <f>IF(OR( AND(A48=AJ35,A50=AK35 ),  AND(A50=AJ35,A48=AK35) ),"a",    IF(OR( AND(A58=AJ35,A60=AK35 ),  AND(A60=AJ35,A58=AK35) ),"b",  ""))</f>
        <v/>
      </c>
      <c r="AJ35">
        <f>IF(ISBLANK(U36), A36,0)</f>
        <v>79</v>
      </c>
      <c r="AK35">
        <f>IF(ISBLANK(U38), A38,0)</f>
        <v>78</v>
      </c>
    </row>
    <row r="36" spans="1:37" ht="12.75" customHeight="1" thickBot="1">
      <c r="A36" s="251">
        <v>79</v>
      </c>
      <c r="B36" s="224">
        <v>2</v>
      </c>
      <c r="C36" s="50" t="str">
        <f>IF(A36&gt;0,IF(VLOOKUP(A36,seznam!$A$2:$C$190,3)&gt;0,VLOOKUP(A36,seznam!$A$2:$C$190,3),"------"),"------")</f>
        <v>Blansko</v>
      </c>
      <c r="D36" s="185">
        <f>I34</f>
        <v>0</v>
      </c>
      <c r="E36" s="185" t="str">
        <f>H34</f>
        <v>:</v>
      </c>
      <c r="F36" s="193">
        <f>G34</f>
        <v>3</v>
      </c>
      <c r="G36" s="226"/>
      <c r="H36" s="227"/>
      <c r="I36" s="228"/>
      <c r="J36" s="191">
        <f>AE35</f>
        <v>1</v>
      </c>
      <c r="K36" s="185" t="str">
        <f>AF35</f>
        <v>:</v>
      </c>
      <c r="L36" s="193">
        <f>AG35</f>
        <v>3</v>
      </c>
      <c r="M36" s="191" t="str">
        <f>AE38</f>
        <v>0</v>
      </c>
      <c r="N36" s="185" t="str">
        <f>AF38</f>
        <v>:</v>
      </c>
      <c r="O36" s="209" t="str">
        <f>AG38</f>
        <v>0</v>
      </c>
      <c r="P36" s="181">
        <f>D36+J36+M36</f>
        <v>1</v>
      </c>
      <c r="Q36" s="185" t="s">
        <v>6</v>
      </c>
      <c r="R36" s="193">
        <f>F36+L36+O36</f>
        <v>6</v>
      </c>
      <c r="S36" s="183">
        <f>IF(D36&gt;F36,2,IF(AND(D36&lt;F36,E36=":"),1,0))+IF(J36&gt;L36,2,IF(AND(J36&lt;L36,K36=":"),1,0))+IF(M36&gt;O36,2,IF(AND(M36&lt;O36,N36=":"),1,0))</f>
        <v>2</v>
      </c>
      <c r="T36" s="208">
        <v>3</v>
      </c>
      <c r="U36" s="249"/>
      <c r="V36" s="58">
        <v>3</v>
      </c>
      <c r="W36" s="5" t="str">
        <f>C41</f>
        <v>------</v>
      </c>
      <c r="X36" s="9" t="s">
        <v>9</v>
      </c>
      <c r="Y36" s="59" t="str">
        <f>C39</f>
        <v>Krupková Amálie</v>
      </c>
      <c r="Z36" s="53" t="str">
        <f>IF(OR(ISNA(MATCH("b",AI14:AI19,0)), ISBLANK( INDEX(Z14:AD19,MATCH("b",AI14:AI19,0),1))  ),  "",   IF(INDEX(AJ14:AK19,MATCH("b",AI14:AI19,0),1)=AJ36,INDEX(Z14:AD19,MATCH("b",AI14:AI19,0),1),-1*INDEX(Z14:AD19,MATCH("b",AI14:AI19,0),1)))</f>
        <v/>
      </c>
      <c r="AA36" s="54" t="str">
        <f>IF(OR(ISNA(MATCH("b",AI14:AI19,0)), ISBLANK( INDEX(Z14:AD19,MATCH("b",AI14:AI19,0),2))  ),  "",   IF(INDEX(AJ14:AK19,MATCH("b",AI14:AI19,0),1)=AJ36,INDEX(Z14:AD19,MATCH("b",AI14:AI19,0),2),-1*INDEX(Z14:AD19,MATCH("b",AI14:AI19,0),2)))</f>
        <v/>
      </c>
      <c r="AB36" s="54" t="str">
        <f>IF(OR(ISNA(MATCH("b",AI14:AI19,0)), ISBLANK( INDEX(Z14:AD19,MATCH("b",AI14:AI19,0),3))  ),  "",   IF(INDEX(AJ14:AK19,MATCH("b",AI14:AI19,0),1)=AJ36,INDEX(Z14:AD19,MATCH("b",AI14:AI19,0),3),-1*INDEX(Z14:AD19,MATCH("b",AI14:AI19,0),3)))</f>
        <v/>
      </c>
      <c r="AC36" s="54" t="str">
        <f>IF(OR(ISNA(MATCH("b",AI14:AI19,0)), ISBLANK( INDEX(Z14:AD19,MATCH("b",AI14:AI19,0),4))  ),  "",   IF(INDEX(AJ14:AK19,MATCH("b",AI14:AI19,0),1)=AJ36,INDEX(Z14:AD19,MATCH("b",AI14:AI19,0),4),-1*INDEX(Z14:AD19,MATCH("b",AI14:AI19,0),4)))</f>
        <v/>
      </c>
      <c r="AD36" s="122" t="str">
        <f>IF(OR(ISNA(MATCH("b",AI14:AI19,0)), ISBLANK( INDEX(Z14:AD19,MATCH("b",AI14:AI19,0),5))  ),  "",   IF(INDEX(AJ14:AK19,MATCH("b",AI14:AI19,0),1)=AJ36,INDEX(Z14:AD19,MATCH("b",AI14:AI19,0),5),-1*INDEX(Z14:AD19,MATCH("b",AI14:AI19,0),5)))</f>
        <v/>
      </c>
      <c r="AE36" s="56" t="str">
        <f t="shared" si="6"/>
        <v>0</v>
      </c>
      <c r="AF36" s="13" t="s">
        <v>6</v>
      </c>
      <c r="AG36" s="12" t="str">
        <f t="shared" si="7"/>
        <v>0</v>
      </c>
      <c r="AH36" s="95"/>
      <c r="AI36" t="str">
        <f>IF(OR( AND(A48=AJ36,A50=AK36 ),  AND(A50=AJ36,A48=AK36) ),"a",    IF(OR( AND(A58=AJ36,A60=AK36 ),  AND(A60=AJ36,A58=AK36) ),"b",  ""))</f>
        <v/>
      </c>
      <c r="AJ36">
        <f>IF(ISBLANK(U40), A40,0)</f>
        <v>0</v>
      </c>
      <c r="AK36">
        <f>IF(ISBLANK(U38), A38,0)</f>
        <v>78</v>
      </c>
    </row>
    <row r="37" spans="1:37" ht="12.75" customHeight="1" thickBot="1">
      <c r="A37" s="251"/>
      <c r="B37" s="223"/>
      <c r="C37" s="57" t="str">
        <f>IF(A36&gt;0,IF(VLOOKUP(A36,seznam!$A$2:$C$190,2)&gt;0,VLOOKUP(A36,seznam!$A$2:$C$190,2),"------"),"------")</f>
        <v>Pilitowská Ela</v>
      </c>
      <c r="D37" s="199"/>
      <c r="E37" s="199"/>
      <c r="F37" s="201"/>
      <c r="G37" s="229"/>
      <c r="H37" s="230"/>
      <c r="I37" s="231"/>
      <c r="J37" s="203"/>
      <c r="K37" s="199"/>
      <c r="L37" s="201"/>
      <c r="M37" s="203"/>
      <c r="N37" s="199"/>
      <c r="O37" s="210"/>
      <c r="P37" s="204"/>
      <c r="Q37" s="237"/>
      <c r="R37" s="207"/>
      <c r="S37" s="190"/>
      <c r="T37" s="188"/>
      <c r="U37" s="249"/>
      <c r="V37" s="58">
        <v>4</v>
      </c>
      <c r="W37" s="5" t="str">
        <f>C35</f>
        <v>Černý Ondřej</v>
      </c>
      <c r="X37" s="8" t="s">
        <v>9</v>
      </c>
      <c r="Y37" s="59" t="str">
        <f>C37</f>
        <v>Pilitowská Ela</v>
      </c>
      <c r="Z37" s="66" t="s">
        <v>235</v>
      </c>
      <c r="AA37" s="67" t="s">
        <v>232</v>
      </c>
      <c r="AB37" s="67" t="s">
        <v>239</v>
      </c>
      <c r="AC37" s="67" t="str">
        <f>IF(OR(ISNA(MATCH("b",AI4:AI9,0)), ISBLANK( INDEX(Z4:AD9,MATCH("b",AI4:AI9,0),4))  ),  "",   IF(INDEX(AJ4:AK9,MATCH("b",AI4:AI9,0),1)=AJ37,INDEX(Z4:AD9,MATCH("b",AI4:AI9,0),4),-1*INDEX(Z4:AD9,MATCH("b",AI4:AI9,0),4)))</f>
        <v/>
      </c>
      <c r="AD37" s="123" t="str">
        <f>IF(OR(ISNA(MATCH("b",AI4:AI9,0)), ISBLANK( INDEX(Z4:AD9,MATCH("b",AI4:AI9,0),5))  ),  "",   IF(INDEX(AJ4:AK9,MATCH("b",AI4:AI9,0),1)=AJ37,INDEX(Z4:AD9,MATCH("b",AI4:AI9,0),5),-1*INDEX(Z4:AD9,MATCH("b",AI4:AI9,0),5)))</f>
        <v/>
      </c>
      <c r="AE37" s="56">
        <f t="shared" si="6"/>
        <v>3</v>
      </c>
      <c r="AF37" s="13" t="s">
        <v>6</v>
      </c>
      <c r="AG37" s="12">
        <f t="shared" si="7"/>
        <v>0</v>
      </c>
      <c r="AH37" s="95"/>
      <c r="AI37" t="str">
        <f>IF(OR( AND(A48=AJ37,A50=AK37 ),  AND(A50=AJ37,A48=AK37) ),"a",    IF(OR( AND(A58=AJ37,A60=AK37 ),  AND(A60=AJ37,A58=AK37) ),"b",  ""))</f>
        <v/>
      </c>
      <c r="AJ37">
        <f>IF(ISBLANK(U34), A34,0)</f>
        <v>115</v>
      </c>
      <c r="AK37">
        <f>IF(ISBLANK(U36), A36,0)</f>
        <v>79</v>
      </c>
    </row>
    <row r="38" spans="1:37" ht="12.75" customHeight="1" thickBot="1">
      <c r="A38" s="251">
        <v>78</v>
      </c>
      <c r="B38" s="224">
        <v>3</v>
      </c>
      <c r="C38" s="50" t="str">
        <f>IF(A38&gt;0,IF(VLOOKUP(A38,seznam!$A$2:$C$190,3)&gt;0,VLOOKUP(A38,seznam!$A$2:$C$190,3),"------"),"------")</f>
        <v>Blansko</v>
      </c>
      <c r="D38" s="185">
        <f>L34</f>
        <v>1</v>
      </c>
      <c r="E38" s="185" t="str">
        <f>K34</f>
        <v>:</v>
      </c>
      <c r="F38" s="193">
        <f>J34</f>
        <v>3</v>
      </c>
      <c r="G38" s="191">
        <f>L36</f>
        <v>3</v>
      </c>
      <c r="H38" s="185" t="str">
        <f>K36</f>
        <v>:</v>
      </c>
      <c r="I38" s="193">
        <f>J36</f>
        <v>1</v>
      </c>
      <c r="J38" s="226"/>
      <c r="K38" s="227"/>
      <c r="L38" s="228"/>
      <c r="M38" s="191" t="str">
        <f>AG36</f>
        <v>0</v>
      </c>
      <c r="N38" s="185" t="str">
        <f>AF36</f>
        <v>:</v>
      </c>
      <c r="O38" s="209" t="str">
        <f>AE36</f>
        <v>0</v>
      </c>
      <c r="P38" s="181">
        <f>D38+G38+M38</f>
        <v>4</v>
      </c>
      <c r="Q38" s="185" t="s">
        <v>6</v>
      </c>
      <c r="R38" s="193">
        <f>F38+I38+O38</f>
        <v>4</v>
      </c>
      <c r="S38" s="183">
        <f>IF(D38&gt;F38,2,IF(AND(D38&lt;F38,E38=":"),1,0))+IF(G38&gt;I38,2,IF(AND(G38&lt;I38,H38=":"),1,0))+IF(M38&gt;O38,2,IF(AND(M38&lt;O38,N38=":"),1,0))</f>
        <v>3</v>
      </c>
      <c r="T38" s="187">
        <v>2</v>
      </c>
      <c r="U38" s="249"/>
      <c r="V38" s="58">
        <v>5</v>
      </c>
      <c r="W38" s="5" t="str">
        <f>C37</f>
        <v>Pilitowská Ela</v>
      </c>
      <c r="X38" s="8" t="s">
        <v>9</v>
      </c>
      <c r="Y38" s="59" t="str">
        <f>C41</f>
        <v>------</v>
      </c>
      <c r="Z38" s="91"/>
      <c r="AA38" s="92"/>
      <c r="AB38" s="92"/>
      <c r="AC38" s="92"/>
      <c r="AD38" s="93"/>
      <c r="AE38" s="56" t="str">
        <f t="shared" si="6"/>
        <v>0</v>
      </c>
      <c r="AF38" s="13" t="s">
        <v>6</v>
      </c>
      <c r="AG38" s="12" t="str">
        <f t="shared" si="7"/>
        <v>0</v>
      </c>
      <c r="AH38" s="95"/>
      <c r="AI38" t="str">
        <f>IF(OR( AND(A48=AJ38,A50=AK38 ),  AND(A50=AJ38,A48=AK38) ),"a",    IF(OR( AND(A58=AJ38,A60=AK38 ),  AND(A60=AJ38,A58=AK38) ),"b",  ""))</f>
        <v/>
      </c>
      <c r="AJ38">
        <f>IF(ISBLANK(U36), A36,0)</f>
        <v>79</v>
      </c>
      <c r="AK38">
        <f>IF(ISBLANK(U40), A40,0)</f>
        <v>0</v>
      </c>
    </row>
    <row r="39" spans="1:37" ht="13.5" customHeight="1" thickBot="1">
      <c r="A39" s="251"/>
      <c r="B39" s="223"/>
      <c r="C39" s="57" t="str">
        <f>IF(A38&gt;0,IF(VLOOKUP(A38,seznam!$A$2:$C$190,2)&gt;0,VLOOKUP(A38,seznam!$A$2:$C$190,2),"------"),"------")</f>
        <v>Krupková Amálie</v>
      </c>
      <c r="D39" s="199"/>
      <c r="E39" s="199"/>
      <c r="F39" s="201"/>
      <c r="G39" s="203"/>
      <c r="H39" s="199"/>
      <c r="I39" s="201"/>
      <c r="J39" s="229"/>
      <c r="K39" s="230"/>
      <c r="L39" s="231"/>
      <c r="M39" s="203"/>
      <c r="N39" s="199"/>
      <c r="O39" s="210"/>
      <c r="P39" s="205"/>
      <c r="Q39" s="199"/>
      <c r="R39" s="201"/>
      <c r="S39" s="190"/>
      <c r="T39" s="188"/>
      <c r="U39" s="249"/>
      <c r="V39" s="64">
        <v>6</v>
      </c>
      <c r="W39" s="6" t="str">
        <f>C39</f>
        <v>Krupková Amálie</v>
      </c>
      <c r="X39" s="10" t="s">
        <v>9</v>
      </c>
      <c r="Y39" s="65" t="str">
        <f>C35</f>
        <v>Černý Ondřej</v>
      </c>
      <c r="Z39" s="66" t="s">
        <v>241</v>
      </c>
      <c r="AA39" s="67" t="s">
        <v>231</v>
      </c>
      <c r="AB39" s="67" t="s">
        <v>237</v>
      </c>
      <c r="AC39" s="67" t="s">
        <v>243</v>
      </c>
      <c r="AD39" s="68"/>
      <c r="AE39" s="56">
        <f t="shared" si="6"/>
        <v>1</v>
      </c>
      <c r="AF39" s="15" t="s">
        <v>6</v>
      </c>
      <c r="AG39" s="12">
        <f t="shared" si="7"/>
        <v>3</v>
      </c>
      <c r="AH39" s="95"/>
      <c r="AI39" t="str">
        <f>IF(OR( AND(A48=AJ39,A50=AK39 ),  AND(A50=AJ39,A48=AK39) ),"a",    IF(OR( AND(A58=AJ39,A60=AK39 ),  AND(A60=AJ39,A58=AK39) ),"b",  ""))</f>
        <v/>
      </c>
      <c r="AJ39">
        <f>IF(ISBLANK(U38), A38,0)</f>
        <v>78</v>
      </c>
      <c r="AK39">
        <f>IF(ISBLANK(U34), A34,0)</f>
        <v>115</v>
      </c>
    </row>
    <row r="40" spans="1:37" ht="12.75" customHeight="1">
      <c r="A40" s="251"/>
      <c r="B40" s="224">
        <v>4</v>
      </c>
      <c r="C40" s="50" t="str">
        <f>IF(A40&gt;0,IF(VLOOKUP(A40,seznam!$A$2:$C$190,3)&gt;0,VLOOKUP(A40,seznam!$A$2:$C$190,3),"------"),"------")</f>
        <v>------</v>
      </c>
      <c r="D40" s="185" t="str">
        <f>O34</f>
        <v>0</v>
      </c>
      <c r="E40" s="185" t="str">
        <f>N34</f>
        <v>:</v>
      </c>
      <c r="F40" s="193" t="str">
        <f>M34</f>
        <v>0</v>
      </c>
      <c r="G40" s="191" t="str">
        <f>O36</f>
        <v>0</v>
      </c>
      <c r="H40" s="185" t="str">
        <f>N36</f>
        <v>:</v>
      </c>
      <c r="I40" s="193" t="str">
        <f>M36</f>
        <v>0</v>
      </c>
      <c r="J40" s="191" t="str">
        <f>O38</f>
        <v>0</v>
      </c>
      <c r="K40" s="185" t="str">
        <f>N38</f>
        <v>:</v>
      </c>
      <c r="L40" s="193" t="str">
        <f>M38</f>
        <v>0</v>
      </c>
      <c r="M40" s="226"/>
      <c r="N40" s="227"/>
      <c r="O40" s="233"/>
      <c r="P40" s="181">
        <f>D40+G40+J40</f>
        <v>0</v>
      </c>
      <c r="Q40" s="185" t="s">
        <v>6</v>
      </c>
      <c r="R40" s="193">
        <f>F40+I40+L40</f>
        <v>0</v>
      </c>
      <c r="S40" s="183">
        <f>IF(D40&gt;F40,2,IF(AND(D40&lt;F40,E40=":"),1,0))+IF(G40&gt;I40,2,IF(AND(G40&lt;I40,H40=":"),1,0))+IF(J40&gt;L40,2,IF(AND(J40&lt;L40,K40=":"),1,0))</f>
        <v>0</v>
      </c>
      <c r="T40" s="208"/>
      <c r="U40" s="253"/>
      <c r="AH40" s="95"/>
    </row>
    <row r="41" spans="1:37" ht="13.5" customHeight="1" thickBot="1">
      <c r="A41" s="252"/>
      <c r="B41" s="225"/>
      <c r="C41" s="71" t="str">
        <f>IF(A40&gt;0,IF(VLOOKUP(A40,seznam!$A$2:$C$190,2)&gt;0,VLOOKUP(A40,seznam!$A$2:$C$190,2),"------"),"------")</f>
        <v>------</v>
      </c>
      <c r="D41" s="186"/>
      <c r="E41" s="186"/>
      <c r="F41" s="194"/>
      <c r="G41" s="192"/>
      <c r="H41" s="186"/>
      <c r="I41" s="194"/>
      <c r="J41" s="192"/>
      <c r="K41" s="186"/>
      <c r="L41" s="194"/>
      <c r="M41" s="234"/>
      <c r="N41" s="235"/>
      <c r="O41" s="236"/>
      <c r="P41" s="182"/>
      <c r="Q41" s="186"/>
      <c r="R41" s="194"/>
      <c r="S41" s="184"/>
      <c r="T41" s="215"/>
      <c r="U41" s="253"/>
      <c r="AH41" s="95"/>
    </row>
    <row r="42" spans="1:37">
      <c r="AH42" s="95"/>
    </row>
    <row r="43" spans="1:37" ht="39.950000000000003" customHeight="1">
      <c r="B43" s="216" t="s">
        <v>131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95"/>
    </row>
    <row r="44" spans="1:37" ht="13.5" thickBot="1">
      <c r="AH44" s="95"/>
      <c r="AI44">
        <v>2</v>
      </c>
    </row>
    <row r="45" spans="1:37" ht="13.5" thickBot="1">
      <c r="A45" s="74" t="s">
        <v>2</v>
      </c>
      <c r="B45" s="218" t="s">
        <v>173</v>
      </c>
      <c r="C45" s="219"/>
      <c r="D45" s="195">
        <v>1</v>
      </c>
      <c r="E45" s="212"/>
      <c r="F45" s="213"/>
      <c r="G45" s="211">
        <v>2</v>
      </c>
      <c r="H45" s="212"/>
      <c r="I45" s="213"/>
      <c r="J45" s="211">
        <v>3</v>
      </c>
      <c r="K45" s="212"/>
      <c r="L45" s="213"/>
      <c r="M45" s="211">
        <v>4</v>
      </c>
      <c r="N45" s="212"/>
      <c r="O45" s="220"/>
      <c r="P45" s="195" t="s">
        <v>3</v>
      </c>
      <c r="Q45" s="196"/>
      <c r="R45" s="197"/>
      <c r="S45" s="82" t="s">
        <v>4</v>
      </c>
      <c r="T45" s="75" t="s">
        <v>5</v>
      </c>
      <c r="AH45" s="95"/>
    </row>
    <row r="46" spans="1:37" ht="13.5" thickBot="1">
      <c r="A46" s="250">
        <v>3</v>
      </c>
      <c r="B46" s="222">
        <v>1</v>
      </c>
      <c r="C46" s="50" t="str">
        <f>IF(A46&gt;0,IF(VLOOKUP(A46,seznam!$A$2:$C$190,3)&gt;0,VLOOKUP(A46,seznam!$A$2:$C$190,3),"------"),"------")</f>
        <v>Blansko</v>
      </c>
      <c r="D46" s="238"/>
      <c r="E46" s="239"/>
      <c r="F46" s="240"/>
      <c r="G46" s="202">
        <f>AE49</f>
        <v>3</v>
      </c>
      <c r="H46" s="198" t="str">
        <f>AF49</f>
        <v>:</v>
      </c>
      <c r="I46" s="200">
        <f>AG49</f>
        <v>0</v>
      </c>
      <c r="J46" s="202">
        <f>AG51</f>
        <v>3</v>
      </c>
      <c r="K46" s="198" t="str">
        <f>AF51</f>
        <v>:</v>
      </c>
      <c r="L46" s="200">
        <f>AE51</f>
        <v>0</v>
      </c>
      <c r="M46" s="202">
        <f>AE46</f>
        <v>3</v>
      </c>
      <c r="N46" s="198" t="str">
        <f>AF46</f>
        <v>:</v>
      </c>
      <c r="O46" s="221">
        <f>AG46</f>
        <v>0</v>
      </c>
      <c r="P46" s="232">
        <f>G46+J46+M46</f>
        <v>9</v>
      </c>
      <c r="Q46" s="198" t="s">
        <v>6</v>
      </c>
      <c r="R46" s="200">
        <f>I46+L46+O46</f>
        <v>0</v>
      </c>
      <c r="S46" s="189">
        <f>IF(G46&gt;I46,2,IF(AND(G46&lt;I46,H46=":"),1,0))+IF(J46&gt;L46,2,IF(AND(J46&lt;L46,K46=":"),1,0))+IF(M46&gt;O46,2,IF(AND(M46&lt;O46,N46=":"),1,0))</f>
        <v>6</v>
      </c>
      <c r="T46" s="206">
        <v>1</v>
      </c>
      <c r="U46" s="249"/>
      <c r="V46" s="51">
        <v>1</v>
      </c>
      <c r="W46" s="4" t="str">
        <f>C47</f>
        <v>Krištof Martin</v>
      </c>
      <c r="X46" s="7" t="s">
        <v>9</v>
      </c>
      <c r="Y46" s="52" t="str">
        <f>C53</f>
        <v>Řehák Šimon</v>
      </c>
      <c r="Z46" s="53" t="s">
        <v>228</v>
      </c>
      <c r="AA46" s="54" t="s">
        <v>228</v>
      </c>
      <c r="AB46" s="54" t="s">
        <v>229</v>
      </c>
      <c r="AC46" s="54"/>
      <c r="AD46" s="55"/>
      <c r="AE46" s="56">
        <f t="shared" ref="AE46:AE51" si="8">IF(OR(VALUE($AJ46)=0,VALUE($AK46)=0), "0",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)</f>
        <v>3</v>
      </c>
      <c r="AF46" s="11" t="s">
        <v>6</v>
      </c>
      <c r="AG46" s="12">
        <f t="shared" ref="AG46:AG51" si="9">IF(OR(VALUE($AJ46)=0,VALUE($AK46)=0), "0",IF(AND(LEN(Z46)&gt;0,MID(Z46,1,1)="-"),"1","0")+IF(AND(LEN(AA46)&gt;0,MID(AA46,1,1)="-"),"1","0")+IF(AND(LEN(AB46)&gt;0,MID(AB46,1,1)="-"),"1","0")+IF(AND(LEN(AC46)&gt;0,MID(AC46,1,1)="-"),"1","0")+IF(AND(LEN(AD46)&gt;0,MID(AD46,1,1)="-"),"1","0"))</f>
        <v>0</v>
      </c>
      <c r="AH46" s="95"/>
      <c r="AI46" t="str">
        <f>IF(OR( AND(A66=AJ46,A68=AK46 ),  AND(A68=AJ46,A66=AK46) ),"a",    IF(OR( AND(A76=AJ46,A78=AK46 ),  AND(A78=AJ46,A76=AK46) ),"b",  ""))</f>
        <v/>
      </c>
      <c r="AJ46">
        <f>IF(ISBLANK(U46), A46,0)</f>
        <v>3</v>
      </c>
      <c r="AK46">
        <f>IF(ISBLANK(U52), A52,0)</f>
        <v>124</v>
      </c>
    </row>
    <row r="47" spans="1:37" ht="13.5" thickBot="1">
      <c r="A47" s="251"/>
      <c r="B47" s="223"/>
      <c r="C47" s="57" t="str">
        <f>IF(A46&gt;0,IF(VLOOKUP(A46,seznam!$A$2:$C$190,2)&gt;0,VLOOKUP(A46,seznam!$A$2:$C$190,2),"------"),"------")</f>
        <v>Krištof Martin</v>
      </c>
      <c r="D47" s="230"/>
      <c r="E47" s="230"/>
      <c r="F47" s="231"/>
      <c r="G47" s="203"/>
      <c r="H47" s="199"/>
      <c r="I47" s="201"/>
      <c r="J47" s="203"/>
      <c r="K47" s="199"/>
      <c r="L47" s="201"/>
      <c r="M47" s="203"/>
      <c r="N47" s="199"/>
      <c r="O47" s="210"/>
      <c r="P47" s="205"/>
      <c r="Q47" s="199"/>
      <c r="R47" s="201"/>
      <c r="S47" s="190"/>
      <c r="T47" s="188"/>
      <c r="U47" s="249"/>
      <c r="V47" s="58">
        <v>2</v>
      </c>
      <c r="W47" s="5" t="str">
        <f>C49</f>
        <v>Prchal Jindřich</v>
      </c>
      <c r="X47" s="8" t="s">
        <v>9</v>
      </c>
      <c r="Y47" s="59" t="str">
        <f>C51</f>
        <v>Kopanický Aleš</v>
      </c>
      <c r="Z47" s="60" t="s">
        <v>248</v>
      </c>
      <c r="AA47" s="61" t="s">
        <v>244</v>
      </c>
      <c r="AB47" s="61" t="s">
        <v>245</v>
      </c>
      <c r="AC47" s="61" t="s">
        <v>245</v>
      </c>
      <c r="AD47" s="62" t="s">
        <v>238</v>
      </c>
      <c r="AE47" s="56">
        <f t="shared" si="8"/>
        <v>2</v>
      </c>
      <c r="AF47" s="13" t="s">
        <v>6</v>
      </c>
      <c r="AG47" s="12">
        <f t="shared" si="9"/>
        <v>3</v>
      </c>
      <c r="AH47" s="95"/>
      <c r="AI47" t="str">
        <f>IF(OR( AND(A66=AJ47,A68=AK47 ),  AND(A68=AJ47,A66=AK47) ),"a",    IF(OR( AND(A76=AJ47,A78=AK47 ),  AND(A78=AJ47,A76=AK47) ),"b",  ""))</f>
        <v/>
      </c>
      <c r="AJ47">
        <f>IF(ISBLANK(U48), A48,0)</f>
        <v>41</v>
      </c>
      <c r="AK47">
        <f>IF(ISBLANK(U50), A50,0)</f>
        <v>25</v>
      </c>
    </row>
    <row r="48" spans="1:37" ht="13.5" thickBot="1">
      <c r="A48" s="251">
        <v>41</v>
      </c>
      <c r="B48" s="224">
        <v>2</v>
      </c>
      <c r="C48" s="50" t="str">
        <f>IF(A48&gt;0,IF(VLOOKUP(A48,seznam!$A$2:$C$190,3)&gt;0,VLOOKUP(A48,seznam!$A$2:$C$190,3),"------"),"------")</f>
        <v>Kunštát</v>
      </c>
      <c r="D48" s="185">
        <f>I46</f>
        <v>0</v>
      </c>
      <c r="E48" s="185" t="str">
        <f>H46</f>
        <v>:</v>
      </c>
      <c r="F48" s="193">
        <f>G46</f>
        <v>3</v>
      </c>
      <c r="G48" s="226"/>
      <c r="H48" s="227"/>
      <c r="I48" s="228"/>
      <c r="J48" s="191">
        <f>AE47</f>
        <v>2</v>
      </c>
      <c r="K48" s="185" t="str">
        <f>AF47</f>
        <v>:</v>
      </c>
      <c r="L48" s="193">
        <f>AG47</f>
        <v>3</v>
      </c>
      <c r="M48" s="191">
        <f>AE50</f>
        <v>1</v>
      </c>
      <c r="N48" s="185" t="str">
        <f>AF50</f>
        <v>:</v>
      </c>
      <c r="O48" s="209">
        <f>AG50</f>
        <v>3</v>
      </c>
      <c r="P48" s="181">
        <f>D48+J48+M48</f>
        <v>3</v>
      </c>
      <c r="Q48" s="185" t="s">
        <v>6</v>
      </c>
      <c r="R48" s="193">
        <f>F48+L48+O48</f>
        <v>9</v>
      </c>
      <c r="S48" s="183">
        <f>IF(D48&gt;F48,2,IF(AND(D48&lt;F48,E48=":"),1,0))+IF(J48&gt;L48,2,IF(AND(J48&lt;L48,K48=":"),1,0))+IF(M48&gt;O48,2,IF(AND(M48&lt;O48,N48=":"),1,0))</f>
        <v>3</v>
      </c>
      <c r="T48" s="208">
        <v>4</v>
      </c>
      <c r="U48" s="249"/>
      <c r="V48" s="58">
        <v>3</v>
      </c>
      <c r="W48" s="5" t="str">
        <f>C53</f>
        <v>Řehák Šimon</v>
      </c>
      <c r="X48" s="9" t="s">
        <v>9</v>
      </c>
      <c r="Y48" s="59" t="str">
        <f>C51</f>
        <v>Kopanický Aleš</v>
      </c>
      <c r="Z48" s="60" t="s">
        <v>247</v>
      </c>
      <c r="AA48" s="61" t="s">
        <v>241</v>
      </c>
      <c r="AB48" s="61" t="s">
        <v>248</v>
      </c>
      <c r="AC48" s="61"/>
      <c r="AD48" s="62"/>
      <c r="AE48" s="56">
        <f t="shared" si="8"/>
        <v>0</v>
      </c>
      <c r="AF48" s="13" t="s">
        <v>6</v>
      </c>
      <c r="AG48" s="12">
        <f t="shared" si="9"/>
        <v>3</v>
      </c>
      <c r="AH48" s="95"/>
      <c r="AI48" t="str">
        <f>IF(OR( AND(A66=AJ48,A68=AK48 ),  AND(A68=AJ48,A66=AK48) ),"a",    IF(OR( AND(A76=AJ48,A78=AK48 ),  AND(A78=AJ48,A76=AK48) ),"b",  ""))</f>
        <v/>
      </c>
      <c r="AJ48">
        <f>IF(ISBLANK(U52), A52,0)</f>
        <v>124</v>
      </c>
      <c r="AK48">
        <f>IF(ISBLANK(U50), A50,0)</f>
        <v>25</v>
      </c>
    </row>
    <row r="49" spans="1:37" ht="13.5" thickBot="1">
      <c r="A49" s="251"/>
      <c r="B49" s="223"/>
      <c r="C49" s="57" t="str">
        <f>IF(A48&gt;0,IF(VLOOKUP(A48,seznam!$A$2:$C$190,2)&gt;0,VLOOKUP(A48,seznam!$A$2:$C$190,2),"------"),"------")</f>
        <v>Prchal Jindřich</v>
      </c>
      <c r="D49" s="199"/>
      <c r="E49" s="199"/>
      <c r="F49" s="201"/>
      <c r="G49" s="229"/>
      <c r="H49" s="230"/>
      <c r="I49" s="231"/>
      <c r="J49" s="203"/>
      <c r="K49" s="199"/>
      <c r="L49" s="201"/>
      <c r="M49" s="203"/>
      <c r="N49" s="199"/>
      <c r="O49" s="210"/>
      <c r="P49" s="204"/>
      <c r="Q49" s="237"/>
      <c r="R49" s="207"/>
      <c r="S49" s="190"/>
      <c r="T49" s="188"/>
      <c r="U49" s="249"/>
      <c r="V49" s="58">
        <v>4</v>
      </c>
      <c r="W49" s="5" t="str">
        <f>C47</f>
        <v>Krištof Martin</v>
      </c>
      <c r="X49" s="8" t="s">
        <v>9</v>
      </c>
      <c r="Y49" s="59" t="str">
        <f>C49</f>
        <v>Prchal Jindřich</v>
      </c>
      <c r="Z49" s="60" t="s">
        <v>229</v>
      </c>
      <c r="AA49" s="61" t="s">
        <v>228</v>
      </c>
      <c r="AB49" s="61" t="s">
        <v>230</v>
      </c>
      <c r="AC49" s="61"/>
      <c r="AD49" s="62"/>
      <c r="AE49" s="56">
        <f t="shared" si="8"/>
        <v>3</v>
      </c>
      <c r="AF49" s="13" t="s">
        <v>6</v>
      </c>
      <c r="AG49" s="12">
        <f t="shared" si="9"/>
        <v>0</v>
      </c>
      <c r="AH49" s="95"/>
      <c r="AI49" t="str">
        <f>IF(OR( AND(A66=AJ49,A68=AK49 ),  AND(A68=AJ49,A66=AK49) ),"a",    IF(OR( AND(A76=AJ49,A78=AK49 ),  AND(A78=AJ49,A76=AK49) ),"b",  ""))</f>
        <v/>
      </c>
      <c r="AJ49">
        <f>IF(ISBLANK(U46), A46,0)</f>
        <v>3</v>
      </c>
      <c r="AK49">
        <f>IF(ISBLANK(U48), A48,0)</f>
        <v>41</v>
      </c>
    </row>
    <row r="50" spans="1:37" ht="13.5" thickBot="1">
      <c r="A50" s="251">
        <v>25</v>
      </c>
      <c r="B50" s="224">
        <v>3</v>
      </c>
      <c r="C50" s="50" t="str">
        <f>IF(A50&gt;0,IF(VLOOKUP(A50,seznam!$A$2:$C$190,3)&gt;0,VLOOKUP(A50,seznam!$A$2:$C$190,3),"------"),"------")</f>
        <v>Blansko</v>
      </c>
      <c r="D50" s="185">
        <f>L46</f>
        <v>0</v>
      </c>
      <c r="E50" s="185" t="str">
        <f>K46</f>
        <v>:</v>
      </c>
      <c r="F50" s="193">
        <f>J46</f>
        <v>3</v>
      </c>
      <c r="G50" s="191">
        <f>L48</f>
        <v>3</v>
      </c>
      <c r="H50" s="185" t="str">
        <f>K48</f>
        <v>:</v>
      </c>
      <c r="I50" s="193">
        <f>J48</f>
        <v>2</v>
      </c>
      <c r="J50" s="226"/>
      <c r="K50" s="227"/>
      <c r="L50" s="228"/>
      <c r="M50" s="191">
        <f>AG48</f>
        <v>3</v>
      </c>
      <c r="N50" s="185" t="str">
        <f>AF48</f>
        <v>:</v>
      </c>
      <c r="O50" s="209">
        <f>AE48</f>
        <v>0</v>
      </c>
      <c r="P50" s="181">
        <f>D50+G50+M50</f>
        <v>6</v>
      </c>
      <c r="Q50" s="185" t="s">
        <v>6</v>
      </c>
      <c r="R50" s="193">
        <f>F50+I50+O50</f>
        <v>5</v>
      </c>
      <c r="S50" s="183">
        <f>IF(D50&gt;F50,2,IF(AND(D50&lt;F50,E50=":"),1,0))+IF(G50&gt;I50,2,IF(AND(G50&lt;I50,H50=":"),1,0))+IF(M50&gt;O50,2,IF(AND(M50&lt;O50,N50=":"),1,0))</f>
        <v>5</v>
      </c>
      <c r="T50" s="187">
        <v>2</v>
      </c>
      <c r="U50" s="249"/>
      <c r="V50" s="58">
        <v>5</v>
      </c>
      <c r="W50" s="5" t="str">
        <f>C49</f>
        <v>Prchal Jindřich</v>
      </c>
      <c r="X50" s="8" t="s">
        <v>9</v>
      </c>
      <c r="Y50" s="59" t="str">
        <f>C53</f>
        <v>Řehák Šimon</v>
      </c>
      <c r="Z50" s="60" t="s">
        <v>244</v>
      </c>
      <c r="AA50" s="61" t="s">
        <v>237</v>
      </c>
      <c r="AB50" s="61" t="s">
        <v>231</v>
      </c>
      <c r="AC50" s="61" t="s">
        <v>243</v>
      </c>
      <c r="AD50" s="62"/>
      <c r="AE50" s="56">
        <f t="shared" si="8"/>
        <v>1</v>
      </c>
      <c r="AF50" s="13" t="s">
        <v>6</v>
      </c>
      <c r="AG50" s="12">
        <f t="shared" si="9"/>
        <v>3</v>
      </c>
      <c r="AH50" s="95"/>
      <c r="AI50" t="str">
        <f>IF(OR( AND(A66=AJ50,A68=AK50 ),  AND(A68=AJ50,A66=AK50) ),"a",    IF(OR( AND(A76=AJ50,A78=AK50 ),  AND(A78=AJ50,A76=AK50) ),"b",  ""))</f>
        <v/>
      </c>
      <c r="AJ50">
        <f>IF(ISBLANK(U48), A48,0)</f>
        <v>41</v>
      </c>
      <c r="AK50">
        <f>IF(ISBLANK(U52), A52,0)</f>
        <v>124</v>
      </c>
    </row>
    <row r="51" spans="1:37" ht="13.5" thickBot="1">
      <c r="A51" s="251"/>
      <c r="B51" s="223"/>
      <c r="C51" s="57" t="str">
        <f>IF(A50&gt;0,IF(VLOOKUP(A50,seznam!$A$2:$C$190,2)&gt;0,VLOOKUP(A50,seznam!$A$2:$C$190,2),"------"),"------")</f>
        <v>Kopanický Aleš</v>
      </c>
      <c r="D51" s="199"/>
      <c r="E51" s="199"/>
      <c r="F51" s="201"/>
      <c r="G51" s="203"/>
      <c r="H51" s="199"/>
      <c r="I51" s="201"/>
      <c r="J51" s="229"/>
      <c r="K51" s="230"/>
      <c r="L51" s="231"/>
      <c r="M51" s="203"/>
      <c r="N51" s="199"/>
      <c r="O51" s="210"/>
      <c r="P51" s="205"/>
      <c r="Q51" s="199"/>
      <c r="R51" s="201"/>
      <c r="S51" s="190"/>
      <c r="T51" s="188"/>
      <c r="U51" s="249"/>
      <c r="V51" s="64">
        <v>6</v>
      </c>
      <c r="W51" s="6" t="str">
        <f>C51</f>
        <v>Kopanický Aleš</v>
      </c>
      <c r="X51" s="10" t="s">
        <v>9</v>
      </c>
      <c r="Y51" s="65" t="str">
        <f>C47</f>
        <v>Krištof Martin</v>
      </c>
      <c r="Z51" s="66" t="s">
        <v>227</v>
      </c>
      <c r="AA51" s="67" t="s">
        <v>240</v>
      </c>
      <c r="AB51" s="67" t="s">
        <v>243</v>
      </c>
      <c r="AC51" s="67"/>
      <c r="AD51" s="68"/>
      <c r="AE51" s="56">
        <f t="shared" si="8"/>
        <v>0</v>
      </c>
      <c r="AF51" s="15" t="s">
        <v>6</v>
      </c>
      <c r="AG51" s="12">
        <f t="shared" si="9"/>
        <v>3</v>
      </c>
      <c r="AH51" s="95"/>
      <c r="AI51" t="str">
        <f>IF(OR( AND(A66=AJ51,A68=AK51 ),  AND(A68=AJ51,A66=AK51) ),"a",    IF(OR( AND(A76=AJ51,A78=AK51 ),  AND(A78=AJ51,A76=AK51) ),"b",  ""))</f>
        <v/>
      </c>
      <c r="AJ51">
        <f>IF(ISBLANK(U50), A50,0)</f>
        <v>25</v>
      </c>
      <c r="AK51">
        <f>IF(ISBLANK(U46), A46,0)</f>
        <v>3</v>
      </c>
    </row>
    <row r="52" spans="1:37">
      <c r="A52" s="251">
        <v>124</v>
      </c>
      <c r="B52" s="224">
        <v>4</v>
      </c>
      <c r="C52" s="50" t="str">
        <f>IF(A52&gt;0,IF(VLOOKUP(A52,seznam!$A$2:$C$190,3)&gt;0,VLOOKUP(A52,seznam!$A$2:$C$190,3),"------"),"------")</f>
        <v>Vanovice</v>
      </c>
      <c r="D52" s="185">
        <f>O46</f>
        <v>0</v>
      </c>
      <c r="E52" s="185" t="str">
        <f>N46</f>
        <v>:</v>
      </c>
      <c r="F52" s="193">
        <f>M46</f>
        <v>3</v>
      </c>
      <c r="G52" s="191">
        <f>O48</f>
        <v>3</v>
      </c>
      <c r="H52" s="185" t="str">
        <f>N48</f>
        <v>:</v>
      </c>
      <c r="I52" s="193">
        <f>M48</f>
        <v>1</v>
      </c>
      <c r="J52" s="191">
        <f>O50</f>
        <v>0</v>
      </c>
      <c r="K52" s="185" t="str">
        <f>N50</f>
        <v>:</v>
      </c>
      <c r="L52" s="193">
        <f>M50</f>
        <v>3</v>
      </c>
      <c r="M52" s="226"/>
      <c r="N52" s="227"/>
      <c r="O52" s="233"/>
      <c r="P52" s="181">
        <f>D52+G52+J52</f>
        <v>3</v>
      </c>
      <c r="Q52" s="185" t="s">
        <v>6</v>
      </c>
      <c r="R52" s="193">
        <f>F52+I52+L52</f>
        <v>7</v>
      </c>
      <c r="S52" s="183">
        <f>IF(D52&gt;F52,2,IF(AND(D52&lt;F52,E52=":"),1,0))+IF(G52&gt;I52,2,IF(AND(G52&lt;I52,H52=":"),1,0))+IF(J52&gt;L52,2,IF(AND(J52&lt;L52,K52=":"),1,0))</f>
        <v>4</v>
      </c>
      <c r="T52" s="208">
        <v>3</v>
      </c>
      <c r="U52" s="253"/>
      <c r="AH52" s="95"/>
    </row>
    <row r="53" spans="1:37" ht="13.5" thickBot="1">
      <c r="A53" s="252"/>
      <c r="B53" s="225"/>
      <c r="C53" s="71" t="str">
        <f>IF(A52&gt;0,IF(VLOOKUP(A52,seznam!$A$2:$C$190,2)&gt;0,VLOOKUP(A52,seznam!$A$2:$C$190,2),"------"),"------")</f>
        <v>Řehák Šimon</v>
      </c>
      <c r="D53" s="186"/>
      <c r="E53" s="186"/>
      <c r="F53" s="194"/>
      <c r="G53" s="192"/>
      <c r="H53" s="186"/>
      <c r="I53" s="194"/>
      <c r="J53" s="192"/>
      <c r="K53" s="186"/>
      <c r="L53" s="194"/>
      <c r="M53" s="234"/>
      <c r="N53" s="235"/>
      <c r="O53" s="236"/>
      <c r="P53" s="182"/>
      <c r="Q53" s="186"/>
      <c r="R53" s="194"/>
      <c r="S53" s="184"/>
      <c r="T53" s="215"/>
      <c r="U53" s="253"/>
      <c r="AH53" s="95"/>
    </row>
    <row r="54" spans="1:37" ht="13.5" thickBot="1">
      <c r="AH54" s="95"/>
    </row>
    <row r="55" spans="1:37" ht="13.5" thickBot="1">
      <c r="A55" s="74" t="s">
        <v>2</v>
      </c>
      <c r="B55" s="218" t="s">
        <v>174</v>
      </c>
      <c r="C55" s="219"/>
      <c r="D55" s="195">
        <v>1</v>
      </c>
      <c r="E55" s="212"/>
      <c r="F55" s="213"/>
      <c r="G55" s="211">
        <v>2</v>
      </c>
      <c r="H55" s="212"/>
      <c r="I55" s="213"/>
      <c r="J55" s="211">
        <v>3</v>
      </c>
      <c r="K55" s="212"/>
      <c r="L55" s="213"/>
      <c r="M55" s="211">
        <v>4</v>
      </c>
      <c r="N55" s="212"/>
      <c r="O55" s="220"/>
      <c r="P55" s="195" t="s">
        <v>3</v>
      </c>
      <c r="Q55" s="196"/>
      <c r="R55" s="197"/>
      <c r="S55" s="82" t="s">
        <v>4</v>
      </c>
      <c r="T55" s="75" t="s">
        <v>5</v>
      </c>
      <c r="AH55" s="95"/>
    </row>
    <row r="56" spans="1:37" ht="13.5" thickBot="1">
      <c r="A56" s="250">
        <v>9</v>
      </c>
      <c r="B56" s="222">
        <v>1</v>
      </c>
      <c r="C56" s="50" t="str">
        <f>IF(A56&gt;0,IF(VLOOKUP(A56,seznam!$A$2:$C$190,3)&gt;0,VLOOKUP(A56,seznam!$A$2:$C$190,3),"------"),"------")</f>
        <v>Kunštát</v>
      </c>
      <c r="D56" s="238"/>
      <c r="E56" s="239"/>
      <c r="F56" s="240"/>
      <c r="G56" s="202">
        <f>AE59</f>
        <v>3</v>
      </c>
      <c r="H56" s="198" t="str">
        <f>AF59</f>
        <v>:</v>
      </c>
      <c r="I56" s="200">
        <f>AG59</f>
        <v>0</v>
      </c>
      <c r="J56" s="202">
        <f>AG61</f>
        <v>3</v>
      </c>
      <c r="K56" s="198" t="str">
        <f>AF61</f>
        <v>:</v>
      </c>
      <c r="L56" s="200">
        <f>AE61</f>
        <v>0</v>
      </c>
      <c r="M56" s="202" t="str">
        <f>AE56</f>
        <v>0</v>
      </c>
      <c r="N56" s="198" t="str">
        <f>AF56</f>
        <v>:</v>
      </c>
      <c r="O56" s="221" t="str">
        <f>AG56</f>
        <v>0</v>
      </c>
      <c r="P56" s="232">
        <f>G56+J56+M56</f>
        <v>6</v>
      </c>
      <c r="Q56" s="198" t="s">
        <v>6</v>
      </c>
      <c r="R56" s="200">
        <f>I56+L56+O56</f>
        <v>0</v>
      </c>
      <c r="S56" s="189">
        <f>IF(G56&gt;I56,2,IF(AND(G56&lt;I56,H56=":"),1,0))+IF(J56&gt;L56,2,IF(AND(J56&lt;L56,K56=":"),1,0))+IF(M56&gt;O56,2,IF(AND(M56&lt;O56,N56=":"),1,0))</f>
        <v>4</v>
      </c>
      <c r="T56" s="206">
        <v>1</v>
      </c>
      <c r="U56" s="249"/>
      <c r="V56" s="51">
        <v>1</v>
      </c>
      <c r="W56" s="4" t="str">
        <f>C57</f>
        <v>Barták Lukáš</v>
      </c>
      <c r="X56" s="7" t="s">
        <v>9</v>
      </c>
      <c r="Y56" s="52" t="str">
        <f>C63</f>
        <v>------</v>
      </c>
      <c r="Z56" s="53"/>
      <c r="AA56" s="54"/>
      <c r="AB56" s="54"/>
      <c r="AC56" s="54"/>
      <c r="AD56" s="55"/>
      <c r="AE56" s="56" t="str">
        <f t="shared" ref="AE56:AE61" si="10">IF(OR(VALUE($AJ56)=0,VALUE($AK56)=0), "0",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)</f>
        <v>0</v>
      </c>
      <c r="AF56" s="11" t="s">
        <v>6</v>
      </c>
      <c r="AG56" s="12" t="str">
        <f t="shared" ref="AG56:AG61" si="11">IF(OR(VALUE($AJ56)=0,VALUE($AK56)=0), "0",IF(AND(LEN(Z56)&gt;0,MID(Z56,1,1)="-"),"1","0")+IF(AND(LEN(AA56)&gt;0,MID(AA56,1,1)="-"),"1","0")+IF(AND(LEN(AB56)&gt;0,MID(AB56,1,1)="-"),"1","0")+IF(AND(LEN(AC56)&gt;0,MID(AC56,1,1)="-"),"1","0")+IF(AND(LEN(AD56)&gt;0,MID(AD56,1,1)="-"),"1","0"))</f>
        <v>0</v>
      </c>
      <c r="AH56" s="95"/>
      <c r="AI56" t="str">
        <f>IF(OR( AND(A70=AJ56,A72=AK56 ),  AND(A72=AJ56,A70=AK56) ),"a",    IF(OR( AND(A80=AJ56,A82=AK56 ),  AND(A82=AJ56,A80=AK56) ),"b",  ""))</f>
        <v/>
      </c>
      <c r="AJ56">
        <f>IF(ISBLANK(U56), A56,0)</f>
        <v>9</v>
      </c>
      <c r="AK56">
        <f>IF(ISBLANK(U62), A62,0)</f>
        <v>0</v>
      </c>
    </row>
    <row r="57" spans="1:37" ht="13.5" thickBot="1">
      <c r="A57" s="251"/>
      <c r="B57" s="223"/>
      <c r="C57" s="57" t="str">
        <f>IF(A56&gt;0,IF(VLOOKUP(A56,seznam!$A$2:$C$190,2)&gt;0,VLOOKUP(A56,seznam!$A$2:$C$190,2),"------"),"------")</f>
        <v>Barták Lukáš</v>
      </c>
      <c r="D57" s="230"/>
      <c r="E57" s="230"/>
      <c r="F57" s="231"/>
      <c r="G57" s="203"/>
      <c r="H57" s="199"/>
      <c r="I57" s="201"/>
      <c r="J57" s="203"/>
      <c r="K57" s="199"/>
      <c r="L57" s="201"/>
      <c r="M57" s="203"/>
      <c r="N57" s="199"/>
      <c r="O57" s="210"/>
      <c r="P57" s="205"/>
      <c r="Q57" s="199"/>
      <c r="R57" s="201"/>
      <c r="S57" s="190"/>
      <c r="T57" s="188"/>
      <c r="U57" s="249"/>
      <c r="V57" s="58">
        <v>2</v>
      </c>
      <c r="W57" s="5" t="str">
        <f>C59</f>
        <v>Ježek Oskar</v>
      </c>
      <c r="X57" s="8" t="s">
        <v>9</v>
      </c>
      <c r="Y57" s="59" t="str">
        <f>C61</f>
        <v>Křepela David</v>
      </c>
      <c r="Z57" s="60" t="s">
        <v>233</v>
      </c>
      <c r="AA57" s="61" t="s">
        <v>234</v>
      </c>
      <c r="AB57" s="61" t="s">
        <v>231</v>
      </c>
      <c r="AC57" s="61" t="s">
        <v>231</v>
      </c>
      <c r="AD57" s="62"/>
      <c r="AE57" s="56">
        <f t="shared" si="10"/>
        <v>3</v>
      </c>
      <c r="AF57" s="13" t="s">
        <v>6</v>
      </c>
      <c r="AG57" s="12">
        <f t="shared" si="11"/>
        <v>1</v>
      </c>
      <c r="AH57" s="95"/>
      <c r="AI57" t="str">
        <f>IF(OR( AND(A70=AJ57,A72=AK57 ),  AND(A72=AJ57,A70=AK57) ),"a",    IF(OR( AND(A80=AJ57,A82=AK57 ),  AND(A82=AJ57,A80=AK57) ),"b",  ""))</f>
        <v/>
      </c>
      <c r="AJ57">
        <f>IF(ISBLANK(U58), A58,0)</f>
        <v>33</v>
      </c>
      <c r="AK57">
        <f>IF(ISBLANK(U60), A60,0)</f>
        <v>28</v>
      </c>
    </row>
    <row r="58" spans="1:37" ht="13.5" thickBot="1">
      <c r="A58" s="251">
        <v>33</v>
      </c>
      <c r="B58" s="224">
        <v>2</v>
      </c>
      <c r="C58" s="50" t="str">
        <f>IF(A58&gt;0,IF(VLOOKUP(A58,seznam!$A$2:$C$190,3)&gt;0,VLOOKUP(A58,seznam!$A$2:$C$190,3),"------"),"------")</f>
        <v>Boskovice</v>
      </c>
      <c r="D58" s="185">
        <f>I56</f>
        <v>0</v>
      </c>
      <c r="E58" s="185" t="str">
        <f>H56</f>
        <v>:</v>
      </c>
      <c r="F58" s="193">
        <f>G56</f>
        <v>3</v>
      </c>
      <c r="G58" s="226"/>
      <c r="H58" s="227"/>
      <c r="I58" s="228"/>
      <c r="J58" s="191">
        <f>AE57</f>
        <v>3</v>
      </c>
      <c r="K58" s="185" t="str">
        <f>AF57</f>
        <v>:</v>
      </c>
      <c r="L58" s="193">
        <f>AG57</f>
        <v>1</v>
      </c>
      <c r="M58" s="191" t="str">
        <f>AE60</f>
        <v>0</v>
      </c>
      <c r="N58" s="185" t="str">
        <f>AF60</f>
        <v>:</v>
      </c>
      <c r="O58" s="209" t="str">
        <f>AG60</f>
        <v>0</v>
      </c>
      <c r="P58" s="181">
        <f>D58+J58+M58</f>
        <v>3</v>
      </c>
      <c r="Q58" s="185" t="s">
        <v>6</v>
      </c>
      <c r="R58" s="193">
        <f>F58+L58+O58</f>
        <v>4</v>
      </c>
      <c r="S58" s="183">
        <f>IF(D58&gt;F58,2,IF(AND(D58&lt;F58,E58=":"),1,0))+IF(J58&gt;L58,2,IF(AND(J58&lt;L58,K58=":"),1,0))+IF(M58&gt;O58,2,IF(AND(M58&lt;O58,N58=":"),1,0))</f>
        <v>3</v>
      </c>
      <c r="T58" s="208">
        <v>2</v>
      </c>
      <c r="U58" s="249"/>
      <c r="V58" s="58">
        <v>3</v>
      </c>
      <c r="W58" s="5" t="str">
        <f>C63</f>
        <v>------</v>
      </c>
      <c r="X58" s="9" t="s">
        <v>9</v>
      </c>
      <c r="Y58" s="59" t="str">
        <f>C61</f>
        <v>Křepela David</v>
      </c>
      <c r="Z58" s="60"/>
      <c r="AA58" s="61"/>
      <c r="AB58" s="61"/>
      <c r="AC58" s="61"/>
      <c r="AD58" s="62"/>
      <c r="AE58" s="56" t="str">
        <f t="shared" si="10"/>
        <v>0</v>
      </c>
      <c r="AF58" s="13" t="s">
        <v>6</v>
      </c>
      <c r="AG58" s="12" t="str">
        <f t="shared" si="11"/>
        <v>0</v>
      </c>
      <c r="AH58" s="95"/>
      <c r="AI58" t="str">
        <f>IF(OR( AND(A70=AJ58,A72=AK58 ),  AND(A72=AJ58,A70=AK58) ),"a",    IF(OR( AND(A80=AJ58,A82=AK58 ),  AND(A82=AJ58,A80=AK58) ),"b",  ""))</f>
        <v/>
      </c>
      <c r="AJ58">
        <f>IF(ISBLANK(U62), A62,0)</f>
        <v>0</v>
      </c>
      <c r="AK58">
        <f>IF(ISBLANK(U60), A60,0)</f>
        <v>28</v>
      </c>
    </row>
    <row r="59" spans="1:37" ht="13.5" thickBot="1">
      <c r="A59" s="251"/>
      <c r="B59" s="223"/>
      <c r="C59" s="57" t="str">
        <f>IF(A58&gt;0,IF(VLOOKUP(A58,seznam!$A$2:$C$190,2)&gt;0,VLOOKUP(A58,seznam!$A$2:$C$190,2),"------"),"------")</f>
        <v>Ježek Oskar</v>
      </c>
      <c r="D59" s="199"/>
      <c r="E59" s="199"/>
      <c r="F59" s="201"/>
      <c r="G59" s="229"/>
      <c r="H59" s="230"/>
      <c r="I59" s="231"/>
      <c r="J59" s="203"/>
      <c r="K59" s="199"/>
      <c r="L59" s="201"/>
      <c r="M59" s="203"/>
      <c r="N59" s="199"/>
      <c r="O59" s="210"/>
      <c r="P59" s="204"/>
      <c r="Q59" s="237"/>
      <c r="R59" s="207"/>
      <c r="S59" s="190"/>
      <c r="T59" s="188"/>
      <c r="U59" s="249"/>
      <c r="V59" s="58">
        <v>4</v>
      </c>
      <c r="W59" s="5" t="str">
        <f>C57</f>
        <v>Barták Lukáš</v>
      </c>
      <c r="X59" s="8" t="s">
        <v>9</v>
      </c>
      <c r="Y59" s="59" t="str">
        <f>C59</f>
        <v>Ježek Oskar</v>
      </c>
      <c r="Z59" s="60" t="s">
        <v>230</v>
      </c>
      <c r="AA59" s="61" t="s">
        <v>229</v>
      </c>
      <c r="AB59" s="61" t="s">
        <v>236</v>
      </c>
      <c r="AC59" s="61"/>
      <c r="AD59" s="62"/>
      <c r="AE59" s="56">
        <f t="shared" si="10"/>
        <v>3</v>
      </c>
      <c r="AF59" s="13" t="s">
        <v>6</v>
      </c>
      <c r="AG59" s="12">
        <f t="shared" si="11"/>
        <v>0</v>
      </c>
      <c r="AH59" s="95"/>
      <c r="AI59" t="str">
        <f>IF(OR( AND(A70=AJ59,A72=AK59 ),  AND(A72=AJ59,A70=AK59) ),"a",    IF(OR( AND(A80=AJ59,A82=AK59 ),  AND(A82=AJ59,A80=AK59) ),"b",  ""))</f>
        <v/>
      </c>
      <c r="AJ59">
        <f>IF(ISBLANK(U56), A56,0)</f>
        <v>9</v>
      </c>
      <c r="AK59">
        <f>IF(ISBLANK(U58), A58,0)</f>
        <v>33</v>
      </c>
    </row>
    <row r="60" spans="1:37" ht="13.5" thickBot="1">
      <c r="A60" s="251">
        <v>28</v>
      </c>
      <c r="B60" s="224">
        <v>3</v>
      </c>
      <c r="C60" s="50" t="str">
        <f>IF(A60&gt;0,IF(VLOOKUP(A60,seznam!$A$2:$C$190,3)&gt;0,VLOOKUP(A60,seznam!$A$2:$C$190,3),"------"),"------")</f>
        <v>Zbraslavec</v>
      </c>
      <c r="D60" s="185">
        <f>L56</f>
        <v>0</v>
      </c>
      <c r="E60" s="185" t="str">
        <f>K56</f>
        <v>:</v>
      </c>
      <c r="F60" s="193">
        <f>J56</f>
        <v>3</v>
      </c>
      <c r="G60" s="191">
        <f>L58</f>
        <v>1</v>
      </c>
      <c r="H60" s="185" t="str">
        <f>K58</f>
        <v>:</v>
      </c>
      <c r="I60" s="193">
        <f>J58</f>
        <v>3</v>
      </c>
      <c r="J60" s="226"/>
      <c r="K60" s="227"/>
      <c r="L60" s="228"/>
      <c r="M60" s="191" t="str">
        <f>AG58</f>
        <v>0</v>
      </c>
      <c r="N60" s="185" t="str">
        <f>AF58</f>
        <v>:</v>
      </c>
      <c r="O60" s="209" t="str">
        <f>AE58</f>
        <v>0</v>
      </c>
      <c r="P60" s="181">
        <f>D60+G60+M60</f>
        <v>1</v>
      </c>
      <c r="Q60" s="185" t="s">
        <v>6</v>
      </c>
      <c r="R60" s="193">
        <f>F60+I60+O60</f>
        <v>6</v>
      </c>
      <c r="S60" s="183">
        <f>IF(D60&gt;F60,2,IF(AND(D60&lt;F60,E60=":"),1,0))+IF(G60&gt;I60,2,IF(AND(G60&lt;I60,H60=":"),1,0))+IF(M60&gt;O60,2,IF(AND(M60&lt;O60,N60=":"),1,0))</f>
        <v>2</v>
      </c>
      <c r="T60" s="187">
        <v>3</v>
      </c>
      <c r="U60" s="249"/>
      <c r="V60" s="58">
        <v>5</v>
      </c>
      <c r="W60" s="5" t="str">
        <f>C59</f>
        <v>Ježek Oskar</v>
      </c>
      <c r="X60" s="8" t="s">
        <v>9</v>
      </c>
      <c r="Y60" s="59" t="str">
        <f>C63</f>
        <v>------</v>
      </c>
      <c r="Z60" s="60"/>
      <c r="AA60" s="61"/>
      <c r="AB60" s="61"/>
      <c r="AC60" s="61"/>
      <c r="AD60" s="62"/>
      <c r="AE60" s="56" t="str">
        <f t="shared" si="10"/>
        <v>0</v>
      </c>
      <c r="AF60" s="13" t="s">
        <v>6</v>
      </c>
      <c r="AG60" s="12" t="str">
        <f t="shared" si="11"/>
        <v>0</v>
      </c>
      <c r="AH60" s="95"/>
      <c r="AI60" t="str">
        <f>IF(OR( AND(A70=AJ60,A72=AK60 ),  AND(A72=AJ60,A70=AK60) ),"a",    IF(OR( AND(A80=AJ60,A82=AK60 ),  AND(A82=AJ60,A80=AK60) ),"b",  ""))</f>
        <v/>
      </c>
      <c r="AJ60">
        <f>IF(ISBLANK(U58), A58,0)</f>
        <v>33</v>
      </c>
      <c r="AK60">
        <f>IF(ISBLANK(U62), A62,0)</f>
        <v>0</v>
      </c>
    </row>
    <row r="61" spans="1:37" ht="13.5" thickBot="1">
      <c r="A61" s="251"/>
      <c r="B61" s="223"/>
      <c r="C61" s="57" t="str">
        <f>IF(A60&gt;0,IF(VLOOKUP(A60,seznam!$A$2:$C$190,2)&gt;0,VLOOKUP(A60,seznam!$A$2:$C$190,2),"------"),"------")</f>
        <v>Křepela David</v>
      </c>
      <c r="D61" s="199"/>
      <c r="E61" s="199"/>
      <c r="F61" s="201"/>
      <c r="G61" s="203"/>
      <c r="H61" s="199"/>
      <c r="I61" s="201"/>
      <c r="J61" s="229"/>
      <c r="K61" s="230"/>
      <c r="L61" s="231"/>
      <c r="M61" s="203"/>
      <c r="N61" s="199"/>
      <c r="O61" s="210"/>
      <c r="P61" s="205"/>
      <c r="Q61" s="199"/>
      <c r="R61" s="201"/>
      <c r="S61" s="190"/>
      <c r="T61" s="188"/>
      <c r="U61" s="249"/>
      <c r="V61" s="64">
        <v>6</v>
      </c>
      <c r="W61" s="6" t="str">
        <f>C61</f>
        <v>Křepela David</v>
      </c>
      <c r="X61" s="10" t="s">
        <v>9</v>
      </c>
      <c r="Y61" s="65" t="str">
        <f>C57</f>
        <v>Barták Lukáš</v>
      </c>
      <c r="Z61" s="66" t="s">
        <v>242</v>
      </c>
      <c r="AA61" s="67" t="s">
        <v>233</v>
      </c>
      <c r="AB61" s="67" t="s">
        <v>240</v>
      </c>
      <c r="AC61" s="67"/>
      <c r="AD61" s="68"/>
      <c r="AE61" s="56">
        <f t="shared" si="10"/>
        <v>0</v>
      </c>
      <c r="AF61" s="15" t="s">
        <v>6</v>
      </c>
      <c r="AG61" s="12">
        <f t="shared" si="11"/>
        <v>3</v>
      </c>
      <c r="AH61" s="95"/>
      <c r="AI61" t="str">
        <f>IF(OR( AND(A70=AJ61,A72=AK61 ),  AND(A72=AJ61,A70=AK61) ),"a",    IF(OR( AND(A80=AJ61,A82=AK61 ),  AND(A82=AJ61,A80=AK61) ),"b",  ""))</f>
        <v/>
      </c>
      <c r="AJ61">
        <f>IF(ISBLANK(U60), A60,0)</f>
        <v>28</v>
      </c>
      <c r="AK61">
        <f>IF(ISBLANK(U56), A56,0)</f>
        <v>9</v>
      </c>
    </row>
    <row r="62" spans="1:37">
      <c r="A62" s="251"/>
      <c r="B62" s="224">
        <v>4</v>
      </c>
      <c r="C62" s="50" t="str">
        <f>IF(A62&gt;0,IF(VLOOKUP(A62,seznam!$A$2:$C$190,3)&gt;0,VLOOKUP(A62,seznam!$A$2:$C$190,3),"------"),"------")</f>
        <v>------</v>
      </c>
      <c r="D62" s="185" t="str">
        <f>O56</f>
        <v>0</v>
      </c>
      <c r="E62" s="185" t="str">
        <f>N56</f>
        <v>:</v>
      </c>
      <c r="F62" s="193" t="str">
        <f>M56</f>
        <v>0</v>
      </c>
      <c r="G62" s="191" t="str">
        <f>O58</f>
        <v>0</v>
      </c>
      <c r="H62" s="185" t="str">
        <f>N58</f>
        <v>:</v>
      </c>
      <c r="I62" s="193" t="str">
        <f>M58</f>
        <v>0</v>
      </c>
      <c r="J62" s="191" t="str">
        <f>O60</f>
        <v>0</v>
      </c>
      <c r="K62" s="185" t="str">
        <f>N60</f>
        <v>:</v>
      </c>
      <c r="L62" s="193" t="str">
        <f>M60</f>
        <v>0</v>
      </c>
      <c r="M62" s="226"/>
      <c r="N62" s="227"/>
      <c r="O62" s="233"/>
      <c r="P62" s="181">
        <f>D62+G62+J62</f>
        <v>0</v>
      </c>
      <c r="Q62" s="185" t="s">
        <v>6</v>
      </c>
      <c r="R62" s="193">
        <f>F62+I62+L62</f>
        <v>0</v>
      </c>
      <c r="S62" s="183">
        <f>IF(D62&gt;F62,2,IF(AND(D62&lt;F62,E62=":"),1,0))+IF(G62&gt;I62,2,IF(AND(G62&lt;I62,H62=":"),1,0))+IF(J62&gt;L62,2,IF(AND(J62&lt;L62,K62=":"),1,0))</f>
        <v>0</v>
      </c>
      <c r="T62" s="214"/>
      <c r="U62" s="253"/>
      <c r="AH62" s="95"/>
    </row>
    <row r="63" spans="1:37" ht="13.5" thickBot="1">
      <c r="A63" s="252"/>
      <c r="B63" s="225"/>
      <c r="C63" s="71" t="str">
        <f>IF(A62&gt;0,IF(VLOOKUP(A62,seznam!$A$2:$C$190,2)&gt;0,VLOOKUP(A62,seznam!$A$2:$C$190,2),"------"),"------")</f>
        <v>------</v>
      </c>
      <c r="D63" s="186"/>
      <c r="E63" s="186"/>
      <c r="F63" s="194"/>
      <c r="G63" s="192"/>
      <c r="H63" s="186"/>
      <c r="I63" s="194"/>
      <c r="J63" s="192"/>
      <c r="K63" s="186"/>
      <c r="L63" s="194"/>
      <c r="M63" s="234"/>
      <c r="N63" s="235"/>
      <c r="O63" s="236"/>
      <c r="P63" s="182"/>
      <c r="Q63" s="186"/>
      <c r="R63" s="194"/>
      <c r="S63" s="184"/>
      <c r="T63" s="215"/>
      <c r="U63" s="253"/>
      <c r="AH63" s="95"/>
    </row>
    <row r="64" spans="1:37" ht="13.5" thickBot="1">
      <c r="AH64" s="95"/>
    </row>
    <row r="65" spans="1:37" ht="13.5" thickBot="1">
      <c r="A65" s="74" t="s">
        <v>2</v>
      </c>
      <c r="B65" s="218" t="s">
        <v>175</v>
      </c>
      <c r="C65" s="219"/>
      <c r="D65" s="195">
        <v>1</v>
      </c>
      <c r="E65" s="212"/>
      <c r="F65" s="213"/>
      <c r="G65" s="211">
        <v>2</v>
      </c>
      <c r="H65" s="212"/>
      <c r="I65" s="213"/>
      <c r="J65" s="211">
        <v>3</v>
      </c>
      <c r="K65" s="212"/>
      <c r="L65" s="213"/>
      <c r="M65" s="211">
        <v>4</v>
      </c>
      <c r="N65" s="212"/>
      <c r="O65" s="220"/>
      <c r="P65" s="195" t="s">
        <v>3</v>
      </c>
      <c r="Q65" s="196"/>
      <c r="R65" s="197"/>
      <c r="S65" s="82" t="s">
        <v>4</v>
      </c>
      <c r="T65" s="75" t="s">
        <v>5</v>
      </c>
      <c r="AH65" s="95"/>
    </row>
    <row r="66" spans="1:37" ht="12.75" customHeight="1" thickBot="1">
      <c r="A66" s="250">
        <v>12</v>
      </c>
      <c r="B66" s="222">
        <v>1</v>
      </c>
      <c r="C66" s="50" t="str">
        <f>IF(A66&gt;0,IF(VLOOKUP(A66,seznam!$A$2:$C$190,3)&gt;0,VLOOKUP(A66,seznam!$A$2:$C$190,3),"------"),"------")</f>
        <v>Blansko</v>
      </c>
      <c r="D66" s="238"/>
      <c r="E66" s="239"/>
      <c r="F66" s="240"/>
      <c r="G66" s="202">
        <f>AE69</f>
        <v>3</v>
      </c>
      <c r="H66" s="198" t="str">
        <f>AF69</f>
        <v>:</v>
      </c>
      <c r="I66" s="200">
        <f>AG69</f>
        <v>0</v>
      </c>
      <c r="J66" s="202">
        <f>AG71</f>
        <v>3</v>
      </c>
      <c r="K66" s="198" t="str">
        <f>AF71</f>
        <v>:</v>
      </c>
      <c r="L66" s="200">
        <f>AE71</f>
        <v>0</v>
      </c>
      <c r="M66" s="202">
        <f>AE66</f>
        <v>2</v>
      </c>
      <c r="N66" s="198" t="str">
        <f>AF66</f>
        <v>:</v>
      </c>
      <c r="O66" s="221">
        <f>AG66</f>
        <v>3</v>
      </c>
      <c r="P66" s="232">
        <f>G66+J66+M66</f>
        <v>8</v>
      </c>
      <c r="Q66" s="198" t="s">
        <v>6</v>
      </c>
      <c r="R66" s="200">
        <f>I66+L66+O66</f>
        <v>3</v>
      </c>
      <c r="S66" s="189">
        <f>IF(G66&gt;I66,2,IF(AND(G66&lt;I66,H66=":"),1,0))+IF(J66&gt;L66,2,IF(AND(J66&lt;L66,K66=":"),1,0))+IF(M66&gt;O66,2,IF(AND(M66&lt;O66,N66=":"),1,0))</f>
        <v>5</v>
      </c>
      <c r="T66" s="206">
        <v>2</v>
      </c>
      <c r="U66" s="249"/>
      <c r="V66" s="51">
        <v>1</v>
      </c>
      <c r="W66" s="4" t="str">
        <f>C67</f>
        <v>Krchňáková Viktorie</v>
      </c>
      <c r="X66" s="7" t="s">
        <v>9</v>
      </c>
      <c r="Y66" s="52" t="str">
        <f>C73</f>
        <v>Krejčí Štěpán</v>
      </c>
      <c r="Z66" s="53" t="s">
        <v>246</v>
      </c>
      <c r="AA66" s="54" t="s">
        <v>247</v>
      </c>
      <c r="AB66" s="54" t="s">
        <v>236</v>
      </c>
      <c r="AC66" s="54" t="s">
        <v>233</v>
      </c>
      <c r="AD66" s="55" t="s">
        <v>238</v>
      </c>
      <c r="AE66" s="56">
        <f t="shared" ref="AE66:AE71" si="12">IF(OR(VALUE($AJ66)=0,VALUE($AK66)=0), "0",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)</f>
        <v>2</v>
      </c>
      <c r="AF66" s="11" t="s">
        <v>6</v>
      </c>
      <c r="AG66" s="12">
        <f t="shared" ref="AG66:AG71" si="13">IF(OR(VALUE($AJ66)=0,VALUE($AK66)=0), "0",IF(AND(LEN(Z66)&gt;0,MID(Z66,1,1)="-"),"1","0")+IF(AND(LEN(AA66)&gt;0,MID(AA66,1,1)="-"),"1","0")+IF(AND(LEN(AB66)&gt;0,MID(AB66,1,1)="-"),"1","0")+IF(AND(LEN(AC66)&gt;0,MID(AC66,1,1)="-"),"1","0")+IF(AND(LEN(AD66)&gt;0,MID(AD66,1,1)="-"),"1","0"))</f>
        <v>3</v>
      </c>
      <c r="AH66" s="95"/>
      <c r="AJ66">
        <f>IF(ISBLANK(U66), A66,0)</f>
        <v>12</v>
      </c>
      <c r="AK66">
        <f>IF(ISBLANK(U72), A72,0)</f>
        <v>123</v>
      </c>
    </row>
    <row r="67" spans="1:37" ht="13.5" customHeight="1" thickBot="1">
      <c r="A67" s="251"/>
      <c r="B67" s="223"/>
      <c r="C67" s="57" t="str">
        <f>IF(A66&gt;0,IF(VLOOKUP(A66,seznam!$A$2:$C$190,2)&gt;0,VLOOKUP(A66,seznam!$A$2:$C$190,2),"------"),"------")</f>
        <v>Krchňáková Viktorie</v>
      </c>
      <c r="D67" s="230"/>
      <c r="E67" s="230"/>
      <c r="F67" s="231"/>
      <c r="G67" s="203"/>
      <c r="H67" s="199"/>
      <c r="I67" s="201"/>
      <c r="J67" s="203"/>
      <c r="K67" s="199"/>
      <c r="L67" s="201"/>
      <c r="M67" s="203"/>
      <c r="N67" s="199"/>
      <c r="O67" s="210"/>
      <c r="P67" s="205"/>
      <c r="Q67" s="199"/>
      <c r="R67" s="201"/>
      <c r="S67" s="190"/>
      <c r="T67" s="188"/>
      <c r="U67" s="249"/>
      <c r="V67" s="58">
        <v>2</v>
      </c>
      <c r="W67" s="5" t="str">
        <f>C69</f>
        <v>Babka Matouš</v>
      </c>
      <c r="X67" s="8" t="s">
        <v>9</v>
      </c>
      <c r="Y67" s="59" t="str">
        <f>C71</f>
        <v>Chloupek Tomáš</v>
      </c>
      <c r="Z67" s="88" t="s">
        <v>238</v>
      </c>
      <c r="AA67" s="89" t="s">
        <v>241</v>
      </c>
      <c r="AB67" s="89" t="s">
        <v>237</v>
      </c>
      <c r="AC67" s="89"/>
      <c r="AD67" s="90"/>
      <c r="AE67" s="56">
        <f t="shared" si="12"/>
        <v>0</v>
      </c>
      <c r="AF67" s="11" t="s">
        <v>6</v>
      </c>
      <c r="AG67" s="12">
        <f t="shared" si="13"/>
        <v>3</v>
      </c>
      <c r="AH67" s="95"/>
      <c r="AJ67">
        <f>IF(ISBLANK(U68), A68,0)</f>
        <v>51</v>
      </c>
      <c r="AK67">
        <f>IF(ISBLANK(U70), A70,0)</f>
        <v>29</v>
      </c>
    </row>
    <row r="68" spans="1:37" ht="12.75" customHeight="1" thickBot="1">
      <c r="A68" s="251">
        <v>51</v>
      </c>
      <c r="B68" s="224">
        <v>2</v>
      </c>
      <c r="C68" s="50" t="str">
        <f>IF(A68&gt;0,IF(VLOOKUP(A68,seznam!$A$2:$C$190,3)&gt;0,VLOOKUP(A68,seznam!$A$2:$C$190,3),"------"),"------")</f>
        <v>Blansko</v>
      </c>
      <c r="D68" s="185">
        <f>I66</f>
        <v>0</v>
      </c>
      <c r="E68" s="185" t="str">
        <f>H66</f>
        <v>:</v>
      </c>
      <c r="F68" s="193">
        <f>G66</f>
        <v>3</v>
      </c>
      <c r="G68" s="226"/>
      <c r="H68" s="227"/>
      <c r="I68" s="228"/>
      <c r="J68" s="191">
        <f>AE67</f>
        <v>0</v>
      </c>
      <c r="K68" s="185" t="str">
        <f>AF67</f>
        <v>:</v>
      </c>
      <c r="L68" s="193">
        <f>AG67</f>
        <v>3</v>
      </c>
      <c r="M68" s="191">
        <f>AE70</f>
        <v>0</v>
      </c>
      <c r="N68" s="185" t="str">
        <f>AF70</f>
        <v>:</v>
      </c>
      <c r="O68" s="209">
        <f>AG70</f>
        <v>3</v>
      </c>
      <c r="P68" s="181">
        <f>D68+J68+M68</f>
        <v>0</v>
      </c>
      <c r="Q68" s="185" t="s">
        <v>6</v>
      </c>
      <c r="R68" s="193">
        <f>F68+L68+O68</f>
        <v>9</v>
      </c>
      <c r="S68" s="183">
        <f>IF(D68&gt;F68,2,IF(AND(D68&lt;F68,E68=":"),1,0))+IF(J68&gt;L68,2,IF(AND(J68&lt;L68,K68=":"),1,0))+IF(M68&gt;O68,2,IF(AND(M68&lt;O68,N68=":"),1,0))</f>
        <v>3</v>
      </c>
      <c r="T68" s="208">
        <v>4</v>
      </c>
      <c r="U68" s="249"/>
      <c r="V68" s="58">
        <v>3</v>
      </c>
      <c r="W68" s="5" t="str">
        <f>C73</f>
        <v>Krejčí Štěpán</v>
      </c>
      <c r="X68" s="9" t="s">
        <v>9</v>
      </c>
      <c r="Y68" s="59" t="str">
        <f>C71</f>
        <v>Chloupek Tomáš</v>
      </c>
      <c r="Z68" s="53" t="s">
        <v>115</v>
      </c>
      <c r="AA68" s="55" t="s">
        <v>228</v>
      </c>
      <c r="AB68" s="54" t="s">
        <v>228</v>
      </c>
      <c r="AC68" s="54" t="str">
        <f>IF(OR(ISNA(MATCH("a",AI56:AI61,0)), ISBLANK( INDEX(Z56:AD61,MATCH("a",AI56:AI61,0),4))  ),  "",   IF(INDEX(AJ56:AK61,MATCH("a",AI56:AI61,0),1)=AJ68,INDEX(Z56:AD61,MATCH("a",AI56:AI61,0),4),-1*INDEX(Z56:AD61,MATCH("a",AI56:AI61,0),4)))</f>
        <v/>
      </c>
      <c r="AD68" s="122" t="str">
        <f>IF(OR(ISNA(MATCH("a",AI56:AI61,0)), ISBLANK( INDEX(Z56:AD61,MATCH("a",AI56:AI61,0),5))  ),  "",   IF(INDEX(AJ56:AK61,MATCH("a",AI56:AI61,0),1)=AJ68,INDEX(Z56:AD61,MATCH("a",AI56:AI61,0),5),-1*INDEX(Z56:AD61,MATCH("a",AI56:AI61,0),5)))</f>
        <v/>
      </c>
      <c r="AE68" s="56">
        <f t="shared" si="12"/>
        <v>3</v>
      </c>
      <c r="AF68" s="11" t="s">
        <v>6</v>
      </c>
      <c r="AG68" s="12">
        <f t="shared" si="13"/>
        <v>0</v>
      </c>
      <c r="AH68" s="95"/>
      <c r="AJ68">
        <f>IF(ISBLANK(U72), A72,0)</f>
        <v>123</v>
      </c>
      <c r="AK68">
        <f>IF(ISBLANK(U70), A70,0)</f>
        <v>29</v>
      </c>
    </row>
    <row r="69" spans="1:37" ht="13.5" customHeight="1" thickBot="1">
      <c r="A69" s="251"/>
      <c r="B69" s="223"/>
      <c r="C69" s="57" t="str">
        <f>IF(A68&gt;0,IF(VLOOKUP(A68,seznam!$A$2:$C$190,2)&gt;0,VLOOKUP(A68,seznam!$A$2:$C$190,2),"------"),"------")</f>
        <v>Babka Matouš</v>
      </c>
      <c r="D69" s="199"/>
      <c r="E69" s="199"/>
      <c r="F69" s="201"/>
      <c r="G69" s="229"/>
      <c r="H69" s="230"/>
      <c r="I69" s="231"/>
      <c r="J69" s="203"/>
      <c r="K69" s="199"/>
      <c r="L69" s="201"/>
      <c r="M69" s="203"/>
      <c r="N69" s="199"/>
      <c r="O69" s="210"/>
      <c r="P69" s="204"/>
      <c r="Q69" s="237"/>
      <c r="R69" s="207"/>
      <c r="S69" s="190"/>
      <c r="T69" s="188"/>
      <c r="U69" s="249"/>
      <c r="V69" s="58">
        <v>4</v>
      </c>
      <c r="W69" s="5" t="str">
        <f>C67</f>
        <v>Krchňáková Viktorie</v>
      </c>
      <c r="X69" s="8" t="s">
        <v>9</v>
      </c>
      <c r="Y69" s="59" t="str">
        <f>C69</f>
        <v>Babka Matouš</v>
      </c>
      <c r="Z69" s="66" t="s">
        <v>245</v>
      </c>
      <c r="AA69" s="67" t="s">
        <v>239</v>
      </c>
      <c r="AB69" s="67" t="s">
        <v>245</v>
      </c>
      <c r="AC69" s="67" t="str">
        <f>IF(OR(ISNA(MATCH("a",AI46:AI51,0)), ISBLANK( INDEX(Z46:AD51,MATCH("a",AI46:AI51,0),4))  ),  "",   IF(INDEX(AJ46:AK51,MATCH("a",AI46:AI51,0),1)=AJ69,INDEX(Z46:AD51,MATCH("a",AI46:AI51,0),4),-1*INDEX(Z46:AD51,MATCH("a",AI46:AI51,0),4)))</f>
        <v/>
      </c>
      <c r="AD69" s="123" t="str">
        <f>IF(OR(ISNA(MATCH("a",AI46:AI51,0)), ISBLANK( INDEX(Z46:AD51,MATCH("a",AI46:AI51,0),5))  ),  "",   IF(INDEX(AJ46:AK51,MATCH("a",AI46:AI51,0),1)=AJ69,INDEX(Z46:AD51,MATCH("a",AI46:AI51,0),5),-1*INDEX(Z46:AD51,MATCH("a",AI46:AI51,0),5)))</f>
        <v/>
      </c>
      <c r="AE69" s="56">
        <f t="shared" si="12"/>
        <v>3</v>
      </c>
      <c r="AF69" s="11" t="s">
        <v>6</v>
      </c>
      <c r="AG69" s="12">
        <f t="shared" si="13"/>
        <v>0</v>
      </c>
      <c r="AH69" s="95"/>
      <c r="AJ69">
        <f>IF(ISBLANK(U66), A66,0)</f>
        <v>12</v>
      </c>
      <c r="AK69">
        <f>IF(ISBLANK(U68), A68,0)</f>
        <v>51</v>
      </c>
    </row>
    <row r="70" spans="1:37" ht="12.75" customHeight="1" thickBot="1">
      <c r="A70" s="251">
        <v>29</v>
      </c>
      <c r="B70" s="224">
        <v>3</v>
      </c>
      <c r="C70" s="50" t="str">
        <f>IF(A70&gt;0,IF(VLOOKUP(A70,seznam!$A$2:$C$190,3)&gt;0,VLOOKUP(A70,seznam!$A$2:$C$190,3),"------"),"------")</f>
        <v>Kunštát</v>
      </c>
      <c r="D70" s="185">
        <f>L66</f>
        <v>0</v>
      </c>
      <c r="E70" s="185" t="str">
        <f>K66</f>
        <v>:</v>
      </c>
      <c r="F70" s="193">
        <f>J66</f>
        <v>3</v>
      </c>
      <c r="G70" s="191">
        <f>L68</f>
        <v>3</v>
      </c>
      <c r="H70" s="185" t="str">
        <f>K68</f>
        <v>:</v>
      </c>
      <c r="I70" s="193">
        <f>J68</f>
        <v>0</v>
      </c>
      <c r="J70" s="226"/>
      <c r="K70" s="227"/>
      <c r="L70" s="228"/>
      <c r="M70" s="191">
        <f>AG68</f>
        <v>0</v>
      </c>
      <c r="N70" s="185" t="str">
        <f>AF68</f>
        <v>:</v>
      </c>
      <c r="O70" s="209">
        <f>AE68</f>
        <v>3</v>
      </c>
      <c r="P70" s="181">
        <f>D70+G70+M70</f>
        <v>3</v>
      </c>
      <c r="Q70" s="185" t="s">
        <v>6</v>
      </c>
      <c r="R70" s="193">
        <f>F70+I70+O70</f>
        <v>6</v>
      </c>
      <c r="S70" s="183">
        <f>IF(D70&gt;F70,2,IF(AND(D70&lt;F70,E70=":"),1,0))+IF(G70&gt;I70,2,IF(AND(G70&lt;I70,H70=":"),1,0))+IF(M70&gt;O70,2,IF(AND(M70&lt;O70,N70=":"),1,0))</f>
        <v>4</v>
      </c>
      <c r="T70" s="187">
        <v>3</v>
      </c>
      <c r="U70" s="249"/>
      <c r="V70" s="58">
        <v>5</v>
      </c>
      <c r="W70" s="5" t="str">
        <f>C69</f>
        <v>Babka Matouš</v>
      </c>
      <c r="X70" s="8" t="s">
        <v>9</v>
      </c>
      <c r="Y70" s="59" t="str">
        <f>C73</f>
        <v>Krejčí Štěpán</v>
      </c>
      <c r="Z70" s="91" t="s">
        <v>242</v>
      </c>
      <c r="AA70" s="92" t="s">
        <v>242</v>
      </c>
      <c r="AB70" s="92" t="s">
        <v>243</v>
      </c>
      <c r="AC70" s="92"/>
      <c r="AD70" s="93"/>
      <c r="AE70" s="56">
        <f t="shared" si="12"/>
        <v>0</v>
      </c>
      <c r="AF70" s="11" t="s">
        <v>6</v>
      </c>
      <c r="AG70" s="12">
        <f t="shared" si="13"/>
        <v>3</v>
      </c>
      <c r="AH70" s="95"/>
      <c r="AJ70">
        <f>IF(ISBLANK(U68), A68,0)</f>
        <v>51</v>
      </c>
      <c r="AK70">
        <f>IF(ISBLANK(U72), A72,0)</f>
        <v>123</v>
      </c>
    </row>
    <row r="71" spans="1:37" ht="13.5" customHeight="1" thickBot="1">
      <c r="A71" s="251"/>
      <c r="B71" s="223"/>
      <c r="C71" s="57" t="str">
        <f>IF(A70&gt;0,IF(VLOOKUP(A70,seznam!$A$2:$C$190,2)&gt;0,VLOOKUP(A70,seznam!$A$2:$C$190,2),"------"),"------")</f>
        <v>Chloupek Tomáš</v>
      </c>
      <c r="D71" s="199"/>
      <c r="E71" s="199"/>
      <c r="F71" s="201"/>
      <c r="G71" s="203"/>
      <c r="H71" s="199"/>
      <c r="I71" s="201"/>
      <c r="J71" s="229"/>
      <c r="K71" s="230"/>
      <c r="L71" s="231"/>
      <c r="M71" s="203"/>
      <c r="N71" s="199"/>
      <c r="O71" s="210"/>
      <c r="P71" s="205"/>
      <c r="Q71" s="199"/>
      <c r="R71" s="201"/>
      <c r="S71" s="190"/>
      <c r="T71" s="188"/>
      <c r="U71" s="249"/>
      <c r="V71" s="64">
        <v>6</v>
      </c>
      <c r="W71" s="6" t="str">
        <f>C71</f>
        <v>Chloupek Tomáš</v>
      </c>
      <c r="X71" s="10" t="s">
        <v>9</v>
      </c>
      <c r="Y71" s="65" t="str">
        <f>C67</f>
        <v>Krchňáková Viktorie</v>
      </c>
      <c r="Z71" s="66" t="s">
        <v>238</v>
      </c>
      <c r="AA71" s="67" t="s">
        <v>242</v>
      </c>
      <c r="AB71" s="67" t="s">
        <v>243</v>
      </c>
      <c r="AC71" s="67"/>
      <c r="AD71" s="68"/>
      <c r="AE71" s="56">
        <f t="shared" si="12"/>
        <v>0</v>
      </c>
      <c r="AF71" s="11" t="s">
        <v>6</v>
      </c>
      <c r="AG71" s="12">
        <f t="shared" si="13"/>
        <v>3</v>
      </c>
      <c r="AH71" s="95"/>
      <c r="AJ71">
        <f>IF(ISBLANK(U70), A70,0)</f>
        <v>29</v>
      </c>
      <c r="AK71">
        <f>IF(ISBLANK(U66), A66,0)</f>
        <v>12</v>
      </c>
    </row>
    <row r="72" spans="1:37" ht="12.75" customHeight="1">
      <c r="A72" s="251">
        <v>123</v>
      </c>
      <c r="B72" s="224">
        <v>4</v>
      </c>
      <c r="C72" s="50" t="str">
        <f>IF(A72&gt;0,IF(VLOOKUP(A72,seznam!$A$2:$C$190,3)&gt;0,VLOOKUP(A72,seznam!$A$2:$C$190,3),"------"),"------")</f>
        <v>Olešnice</v>
      </c>
      <c r="D72" s="185">
        <f>O66</f>
        <v>3</v>
      </c>
      <c r="E72" s="185" t="str">
        <f>N66</f>
        <v>:</v>
      </c>
      <c r="F72" s="193">
        <f>M66</f>
        <v>2</v>
      </c>
      <c r="G72" s="191">
        <f>O68</f>
        <v>3</v>
      </c>
      <c r="H72" s="185" t="str">
        <f>N68</f>
        <v>:</v>
      </c>
      <c r="I72" s="193">
        <f>M68</f>
        <v>0</v>
      </c>
      <c r="J72" s="191">
        <f>O70</f>
        <v>3</v>
      </c>
      <c r="K72" s="185" t="str">
        <f>N70</f>
        <v>:</v>
      </c>
      <c r="L72" s="193">
        <f>M70</f>
        <v>0</v>
      </c>
      <c r="M72" s="226"/>
      <c r="N72" s="227"/>
      <c r="O72" s="233"/>
      <c r="P72" s="181">
        <f>D72+G72+J72</f>
        <v>9</v>
      </c>
      <c r="Q72" s="185" t="s">
        <v>6</v>
      </c>
      <c r="R72" s="193">
        <f>F72+I72+L72</f>
        <v>2</v>
      </c>
      <c r="S72" s="183">
        <f>IF(D72&gt;F72,2,IF(AND(D72&lt;F72,E72=":"),1,0))+IF(G72&gt;I72,2,IF(AND(G72&lt;I72,H72=":"),1,0))+IF(J72&gt;L72,2,IF(AND(J72&lt;L72,K72=":"),1,0))</f>
        <v>6</v>
      </c>
      <c r="T72" s="214">
        <v>1</v>
      </c>
      <c r="U72" s="253"/>
      <c r="AH72" s="95"/>
    </row>
    <row r="73" spans="1:37" ht="13.5" customHeight="1" thickBot="1">
      <c r="A73" s="252"/>
      <c r="B73" s="225"/>
      <c r="C73" s="71" t="str">
        <f>IF(A72&gt;0,IF(VLOOKUP(A72,seznam!$A$2:$C$190,2)&gt;0,VLOOKUP(A72,seznam!$A$2:$C$190,2),"------"),"------")</f>
        <v>Krejčí Štěpán</v>
      </c>
      <c r="D73" s="186"/>
      <c r="E73" s="186"/>
      <c r="F73" s="194"/>
      <c r="G73" s="192"/>
      <c r="H73" s="186"/>
      <c r="I73" s="194"/>
      <c r="J73" s="192"/>
      <c r="K73" s="186"/>
      <c r="L73" s="194"/>
      <c r="M73" s="234"/>
      <c r="N73" s="235"/>
      <c r="O73" s="236"/>
      <c r="P73" s="182"/>
      <c r="Q73" s="186"/>
      <c r="R73" s="194"/>
      <c r="S73" s="184"/>
      <c r="T73" s="215"/>
      <c r="U73" s="253"/>
      <c r="AH73" s="95"/>
    </row>
    <row r="74" spans="1:37" ht="13.5" thickBot="1">
      <c r="AH74" s="95"/>
    </row>
    <row r="75" spans="1:37" ht="13.5" thickBot="1">
      <c r="A75" s="74" t="s">
        <v>2</v>
      </c>
      <c r="B75" s="218" t="s">
        <v>176</v>
      </c>
      <c r="C75" s="219"/>
      <c r="D75" s="195">
        <v>1</v>
      </c>
      <c r="E75" s="212"/>
      <c r="F75" s="213"/>
      <c r="G75" s="211">
        <v>2</v>
      </c>
      <c r="H75" s="212"/>
      <c r="I75" s="213"/>
      <c r="J75" s="211">
        <v>3</v>
      </c>
      <c r="K75" s="212"/>
      <c r="L75" s="213"/>
      <c r="M75" s="211">
        <v>4</v>
      </c>
      <c r="N75" s="212"/>
      <c r="O75" s="220"/>
      <c r="P75" s="195" t="s">
        <v>3</v>
      </c>
      <c r="Q75" s="196"/>
      <c r="R75" s="197"/>
      <c r="S75" s="82" t="s">
        <v>4</v>
      </c>
      <c r="T75" s="75" t="s">
        <v>5</v>
      </c>
      <c r="AH75" s="95"/>
    </row>
    <row r="76" spans="1:37" ht="12.75" customHeight="1" thickBot="1">
      <c r="A76" s="250">
        <v>15</v>
      </c>
      <c r="B76" s="222">
        <v>1</v>
      </c>
      <c r="C76" s="50" t="str">
        <f>IF(A76&gt;0,IF(VLOOKUP(A76,seznam!$A$2:$C$190,3)&gt;0,VLOOKUP(A76,seznam!$A$2:$C$190,3),"------"),"------")</f>
        <v>Blansko</v>
      </c>
      <c r="D76" s="238"/>
      <c r="E76" s="239"/>
      <c r="F76" s="240"/>
      <c r="G76" s="202">
        <f>AE79</f>
        <v>3</v>
      </c>
      <c r="H76" s="198" t="str">
        <f>AF79</f>
        <v>:</v>
      </c>
      <c r="I76" s="200">
        <f>AG79</f>
        <v>0</v>
      </c>
      <c r="J76" s="202">
        <f>AG81</f>
        <v>3</v>
      </c>
      <c r="K76" s="198" t="str">
        <f>AF81</f>
        <v>:</v>
      </c>
      <c r="L76" s="200">
        <f>AE81</f>
        <v>0</v>
      </c>
      <c r="M76" s="202">
        <f>AE76</f>
        <v>3</v>
      </c>
      <c r="N76" s="198" t="str">
        <f>AF76</f>
        <v>:</v>
      </c>
      <c r="O76" s="221">
        <f>AG76</f>
        <v>0</v>
      </c>
      <c r="P76" s="232">
        <f>G76+J76+M76</f>
        <v>9</v>
      </c>
      <c r="Q76" s="198" t="s">
        <v>6</v>
      </c>
      <c r="R76" s="200">
        <f>I76+L76+O76</f>
        <v>0</v>
      </c>
      <c r="S76" s="189">
        <f>IF(G76&gt;I76,2,IF(AND(G76&lt;I76,H76=":"),1,0))+IF(J76&gt;L76,2,IF(AND(J76&lt;L76,K76=":"),1,0))+IF(M76&gt;O76,2,IF(AND(M76&lt;O76,N76=":"),1,0))</f>
        <v>6</v>
      </c>
      <c r="T76" s="206">
        <v>1</v>
      </c>
      <c r="U76" s="249"/>
      <c r="V76" s="51">
        <v>1</v>
      </c>
      <c r="W76" s="4" t="str">
        <f>C77</f>
        <v>Fousková Jarmila</v>
      </c>
      <c r="X76" s="7" t="s">
        <v>9</v>
      </c>
      <c r="Y76" s="52" t="str">
        <f>C83</f>
        <v>Krejčí Vojtěch</v>
      </c>
      <c r="Z76" s="53" t="s">
        <v>235</v>
      </c>
      <c r="AA76" s="54" t="s">
        <v>230</v>
      </c>
      <c r="AB76" s="54" t="s">
        <v>236</v>
      </c>
      <c r="AC76" s="54"/>
      <c r="AD76" s="55"/>
      <c r="AE76" s="56">
        <f t="shared" ref="AE76:AE81" si="14">IF(OR(VALUE($AJ76)=0,VALUE($AK76)=0), "0",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)</f>
        <v>3</v>
      </c>
      <c r="AF76" s="11" t="s">
        <v>6</v>
      </c>
      <c r="AG76" s="12">
        <f t="shared" ref="AG76:AG81" si="15">IF(OR(VALUE($AJ76)=0,VALUE($AK76)=0), "0",IF(AND(LEN(Z76)&gt;0,MID(Z76,1,1)="-"),"1","0")+IF(AND(LEN(AA76)&gt;0,MID(AA76,1,1)="-"),"1","0")+IF(AND(LEN(AB76)&gt;0,MID(AB76,1,1)="-"),"1","0")+IF(AND(LEN(AC76)&gt;0,MID(AC76,1,1)="-"),"1","0")+IF(AND(LEN(AD76)&gt;0,MID(AD76,1,1)="-"),"1","0"))</f>
        <v>0</v>
      </c>
      <c r="AH76" s="95"/>
      <c r="AJ76">
        <f>IF(ISBLANK(U76), A76,0)</f>
        <v>15</v>
      </c>
      <c r="AK76">
        <f>IF(ISBLANK(U82), A82,0)</f>
        <v>122</v>
      </c>
    </row>
    <row r="77" spans="1:37" ht="13.5" customHeight="1" thickBot="1">
      <c r="A77" s="251"/>
      <c r="B77" s="223"/>
      <c r="C77" s="57" t="str">
        <f>IF(A76&gt;0,IF(VLOOKUP(A76,seznam!$A$2:$C$190,2)&gt;0,VLOOKUP(A76,seznam!$A$2:$C$190,2),"------"),"------")</f>
        <v>Fousková Jarmila</v>
      </c>
      <c r="D77" s="230"/>
      <c r="E77" s="230"/>
      <c r="F77" s="231"/>
      <c r="G77" s="203"/>
      <c r="H77" s="199"/>
      <c r="I77" s="201"/>
      <c r="J77" s="203"/>
      <c r="K77" s="199"/>
      <c r="L77" s="201"/>
      <c r="M77" s="203"/>
      <c r="N77" s="199"/>
      <c r="O77" s="210"/>
      <c r="P77" s="205"/>
      <c r="Q77" s="199"/>
      <c r="R77" s="201"/>
      <c r="S77" s="190"/>
      <c r="T77" s="188"/>
      <c r="U77" s="249"/>
      <c r="V77" s="58">
        <v>2</v>
      </c>
      <c r="W77" s="5" t="str">
        <f>C79</f>
        <v>Gavula Marek</v>
      </c>
      <c r="X77" s="8" t="s">
        <v>9</v>
      </c>
      <c r="Y77" s="59" t="str">
        <f>C81</f>
        <v>Bárta Martin</v>
      </c>
      <c r="Z77" s="88" t="s">
        <v>245</v>
      </c>
      <c r="AA77" s="89" t="s">
        <v>241</v>
      </c>
      <c r="AB77" s="89" t="s">
        <v>233</v>
      </c>
      <c r="AC77" s="89" t="s">
        <v>239</v>
      </c>
      <c r="AD77" s="90" t="s">
        <v>237</v>
      </c>
      <c r="AE77" s="56">
        <f t="shared" si="14"/>
        <v>2</v>
      </c>
      <c r="AF77" s="13" t="s">
        <v>6</v>
      </c>
      <c r="AG77" s="12">
        <f t="shared" si="15"/>
        <v>3</v>
      </c>
      <c r="AH77" s="95"/>
      <c r="AJ77">
        <f>IF(ISBLANK(U78), A78,0)</f>
        <v>47</v>
      </c>
      <c r="AK77">
        <f>IF(ISBLANK(U80), A80,0)</f>
        <v>36</v>
      </c>
    </row>
    <row r="78" spans="1:37" ht="13.5" customHeight="1" thickBot="1">
      <c r="A78" s="251">
        <v>47</v>
      </c>
      <c r="B78" s="224">
        <v>2</v>
      </c>
      <c r="C78" s="50" t="str">
        <f>IF(A78&gt;0,IF(VLOOKUP(A78,seznam!$A$2:$C$190,3)&gt;0,VLOOKUP(A78,seznam!$A$2:$C$190,3),"------"),"------")</f>
        <v>Kunštát</v>
      </c>
      <c r="D78" s="185">
        <f>I76</f>
        <v>0</v>
      </c>
      <c r="E78" s="185" t="str">
        <f>H76</f>
        <v>:</v>
      </c>
      <c r="F78" s="193">
        <f>G76</f>
        <v>3</v>
      </c>
      <c r="G78" s="226"/>
      <c r="H78" s="227"/>
      <c r="I78" s="228"/>
      <c r="J78" s="191">
        <f>AE77</f>
        <v>2</v>
      </c>
      <c r="K78" s="185" t="str">
        <f>AF77</f>
        <v>:</v>
      </c>
      <c r="L78" s="193">
        <f>AG77</f>
        <v>3</v>
      </c>
      <c r="M78" s="191">
        <f>AE80</f>
        <v>0</v>
      </c>
      <c r="N78" s="185" t="str">
        <f>AF80</f>
        <v>:</v>
      </c>
      <c r="O78" s="209">
        <f>AG80</f>
        <v>3</v>
      </c>
      <c r="P78" s="181">
        <f>D78+J78+M78</f>
        <v>2</v>
      </c>
      <c r="Q78" s="185" t="s">
        <v>6</v>
      </c>
      <c r="R78" s="193">
        <f>F78+L78+O78</f>
        <v>9</v>
      </c>
      <c r="S78" s="183">
        <f>IF(D78&gt;F78,2,IF(AND(D78&lt;F78,E78=":"),1,0))+IF(J78&gt;L78,2,IF(AND(J78&lt;L78,K78=":"),1,0))+IF(M78&gt;O78,2,IF(AND(M78&lt;O78,N78=":"),1,0))</f>
        <v>3</v>
      </c>
      <c r="T78" s="208">
        <v>4</v>
      </c>
      <c r="U78" s="249"/>
      <c r="V78" s="58">
        <v>3</v>
      </c>
      <c r="W78" s="5" t="str">
        <f>C83</f>
        <v>Krejčí Vojtěch</v>
      </c>
      <c r="X78" s="9" t="s">
        <v>9</v>
      </c>
      <c r="Y78" s="59" t="str">
        <f>C81</f>
        <v>Bárta Martin</v>
      </c>
      <c r="Z78" s="53" t="s">
        <v>231</v>
      </c>
      <c r="AA78" s="54" t="s">
        <v>229</v>
      </c>
      <c r="AB78" s="54" t="s">
        <v>229</v>
      </c>
      <c r="AC78" s="54" t="str">
        <f>IF(OR(ISNA(MATCH("b",AI56:AI61,0)), ISBLANK( INDEX(Z56:AD61,MATCH("b",AI56:AI61,0),4))  ),  "",   IF(INDEX(AJ56:AK61,MATCH("b",AI56:AI61,0),1)=AJ78,INDEX(Z56:AD61,MATCH("b",AI56:AI61,0),4),-1*INDEX(Z56:AD61,MATCH("b",AI56:AI61,0),4)))</f>
        <v/>
      </c>
      <c r="AD78" s="122" t="str">
        <f>IF(OR(ISNA(MATCH("b",AI56:AI61,0)), ISBLANK( INDEX(Z56:AD61,MATCH("b",AI56:AI61,0),5))  ),  "",   IF(INDEX(AJ56:AK61,MATCH("b",AI56:AI61,0),1)=AJ78,INDEX(Z56:AD61,MATCH("b",AI56:AI61,0),5),-1*INDEX(Z56:AD61,MATCH("b",AI56:AI61,0),5)))</f>
        <v/>
      </c>
      <c r="AE78" s="56">
        <f t="shared" si="14"/>
        <v>3</v>
      </c>
      <c r="AF78" s="13" t="s">
        <v>6</v>
      </c>
      <c r="AG78" s="12">
        <f t="shared" si="15"/>
        <v>0</v>
      </c>
      <c r="AH78" s="95"/>
      <c r="AJ78">
        <f>IF(ISBLANK(U82), A82,0)</f>
        <v>122</v>
      </c>
      <c r="AK78">
        <f>IF(ISBLANK(U80), A80,0)</f>
        <v>36</v>
      </c>
    </row>
    <row r="79" spans="1:37" ht="13.5" customHeight="1" thickBot="1">
      <c r="A79" s="251"/>
      <c r="B79" s="223"/>
      <c r="C79" s="57" t="str">
        <f>IF(A78&gt;0,IF(VLOOKUP(A78,seznam!$A$2:$C$190,2)&gt;0,VLOOKUP(A78,seznam!$A$2:$C$190,2),"------"),"------")</f>
        <v>Gavula Marek</v>
      </c>
      <c r="D79" s="199"/>
      <c r="E79" s="199"/>
      <c r="F79" s="201"/>
      <c r="G79" s="229"/>
      <c r="H79" s="230"/>
      <c r="I79" s="231"/>
      <c r="J79" s="203"/>
      <c r="K79" s="199"/>
      <c r="L79" s="201"/>
      <c r="M79" s="203"/>
      <c r="N79" s="199"/>
      <c r="O79" s="210"/>
      <c r="P79" s="204"/>
      <c r="Q79" s="237"/>
      <c r="R79" s="207"/>
      <c r="S79" s="190"/>
      <c r="T79" s="188"/>
      <c r="U79" s="249"/>
      <c r="V79" s="58">
        <v>4</v>
      </c>
      <c r="W79" s="5" t="str">
        <f>C77</f>
        <v>Fousková Jarmila</v>
      </c>
      <c r="X79" s="8" t="s">
        <v>9</v>
      </c>
      <c r="Y79" s="59" t="str">
        <f>C79</f>
        <v>Gavula Marek</v>
      </c>
      <c r="Z79" s="66" t="s">
        <v>231</v>
      </c>
      <c r="AA79" s="67" t="s">
        <v>239</v>
      </c>
      <c r="AB79" s="67" t="s">
        <v>245</v>
      </c>
      <c r="AC79" s="67" t="str">
        <f>IF(OR(ISNA(MATCH("b",AI46:AI51,0)), ISBLANK( INDEX(Z46:AD51,MATCH("b",AI46:AI51,0),4))  ),  "",   IF(INDEX(AJ46:AK51,MATCH("b",AI46:AI51,0),1)=AJ79,INDEX(Z46:AD51,MATCH("b",AI46:AI51,0),4),-1*INDEX(Z46:AD51,MATCH("b",AI46:AI51,0),4)))</f>
        <v/>
      </c>
      <c r="AD79" s="123" t="str">
        <f>IF(OR(ISNA(MATCH("b",AI46:AI51,0)), ISBLANK( INDEX(Z46:AD51,MATCH("b",AI46:AI51,0),5))  ),  "",   IF(INDEX(AJ46:AK51,MATCH("b",AI46:AI51,0),1)=AJ79,INDEX(Z46:AD51,MATCH("b",AI46:AI51,0),5),-1*INDEX(Z46:AD51,MATCH("b",AI46:AI51,0),5)))</f>
        <v/>
      </c>
      <c r="AE79" s="56">
        <f t="shared" si="14"/>
        <v>3</v>
      </c>
      <c r="AF79" s="13" t="s">
        <v>6</v>
      </c>
      <c r="AG79" s="12">
        <f t="shared" si="15"/>
        <v>0</v>
      </c>
      <c r="AH79" s="95"/>
      <c r="AJ79">
        <f>IF(ISBLANK(U76), A76,0)</f>
        <v>15</v>
      </c>
      <c r="AK79">
        <f>IF(ISBLANK(U78), A78,0)</f>
        <v>47</v>
      </c>
    </row>
    <row r="80" spans="1:37" ht="12.75" customHeight="1" thickBot="1">
      <c r="A80" s="251">
        <v>36</v>
      </c>
      <c r="B80" s="224">
        <v>3</v>
      </c>
      <c r="C80" s="50" t="str">
        <f>IF(A80&gt;0,IF(VLOOKUP(A80,seznam!$A$2:$C$190,3)&gt;0,VLOOKUP(A80,seznam!$A$2:$C$190,3),"------"),"------")</f>
        <v>Blansko</v>
      </c>
      <c r="D80" s="185">
        <f>L76</f>
        <v>0</v>
      </c>
      <c r="E80" s="185" t="str">
        <f>K76</f>
        <v>:</v>
      </c>
      <c r="F80" s="193">
        <f>J76</f>
        <v>3</v>
      </c>
      <c r="G80" s="191">
        <f>L78</f>
        <v>3</v>
      </c>
      <c r="H80" s="185" t="str">
        <f>K78</f>
        <v>:</v>
      </c>
      <c r="I80" s="193">
        <f>J78</f>
        <v>2</v>
      </c>
      <c r="J80" s="226"/>
      <c r="K80" s="227"/>
      <c r="L80" s="228"/>
      <c r="M80" s="191">
        <f>AG78</f>
        <v>0</v>
      </c>
      <c r="N80" s="185" t="str">
        <f>AF78</f>
        <v>:</v>
      </c>
      <c r="O80" s="209">
        <f>AE78</f>
        <v>3</v>
      </c>
      <c r="P80" s="181">
        <f>D80+G80+M80</f>
        <v>3</v>
      </c>
      <c r="Q80" s="185" t="s">
        <v>6</v>
      </c>
      <c r="R80" s="193">
        <f>F80+I80+O80</f>
        <v>8</v>
      </c>
      <c r="S80" s="183">
        <f>IF(D80&gt;F80,2,IF(AND(D80&lt;F80,E80=":"),1,0))+IF(G80&gt;I80,2,IF(AND(G80&lt;I80,H80=":"),1,0))+IF(M80&gt;O80,2,IF(AND(M80&lt;O80,N80=":"),1,0))</f>
        <v>4</v>
      </c>
      <c r="T80" s="187">
        <v>3</v>
      </c>
      <c r="U80" s="249"/>
      <c r="V80" s="58">
        <v>5</v>
      </c>
      <c r="W80" s="5" t="str">
        <f>C79</f>
        <v>Gavula Marek</v>
      </c>
      <c r="X80" s="8" t="s">
        <v>9</v>
      </c>
      <c r="Y80" s="59" t="str">
        <f>C83</f>
        <v>Krejčí Vojtěch</v>
      </c>
      <c r="Z80" s="91" t="s">
        <v>240</v>
      </c>
      <c r="AA80" s="92" t="s">
        <v>243</v>
      </c>
      <c r="AB80" s="92" t="s">
        <v>243</v>
      </c>
      <c r="AC80" s="92"/>
      <c r="AD80" s="93"/>
      <c r="AE80" s="56">
        <f t="shared" si="14"/>
        <v>0</v>
      </c>
      <c r="AF80" s="13" t="s">
        <v>6</v>
      </c>
      <c r="AG80" s="12">
        <f t="shared" si="15"/>
        <v>3</v>
      </c>
      <c r="AH80" s="95"/>
      <c r="AJ80">
        <f>IF(ISBLANK(U78), A78,0)</f>
        <v>47</v>
      </c>
      <c r="AK80">
        <f>IF(ISBLANK(U82), A82,0)</f>
        <v>122</v>
      </c>
    </row>
    <row r="81" spans="1:37" ht="13.5" customHeight="1" thickBot="1">
      <c r="A81" s="251"/>
      <c r="B81" s="223"/>
      <c r="C81" s="57" t="str">
        <f>IF(A80&gt;0,IF(VLOOKUP(A80,seznam!$A$2:$C$190,2)&gt;0,VLOOKUP(A80,seznam!$A$2:$C$190,2),"------"),"------")</f>
        <v>Bárta Martin</v>
      </c>
      <c r="D81" s="199"/>
      <c r="E81" s="199"/>
      <c r="F81" s="201"/>
      <c r="G81" s="203"/>
      <c r="H81" s="199"/>
      <c r="I81" s="201"/>
      <c r="J81" s="229"/>
      <c r="K81" s="230"/>
      <c r="L81" s="231"/>
      <c r="M81" s="203"/>
      <c r="N81" s="199"/>
      <c r="O81" s="210"/>
      <c r="P81" s="205"/>
      <c r="Q81" s="199"/>
      <c r="R81" s="201"/>
      <c r="S81" s="190"/>
      <c r="T81" s="188"/>
      <c r="U81" s="249"/>
      <c r="V81" s="64">
        <v>6</v>
      </c>
      <c r="W81" s="6" t="str">
        <f>C81</f>
        <v>Bárta Martin</v>
      </c>
      <c r="X81" s="10" t="s">
        <v>9</v>
      </c>
      <c r="Y81" s="65" t="str">
        <f>C77</f>
        <v>Fousková Jarmila</v>
      </c>
      <c r="Z81" s="66" t="s">
        <v>237</v>
      </c>
      <c r="AA81" s="67" t="s">
        <v>243</v>
      </c>
      <c r="AB81" s="67" t="s">
        <v>242</v>
      </c>
      <c r="AC81" s="67"/>
      <c r="AD81" s="68"/>
      <c r="AE81" s="56">
        <f t="shared" si="14"/>
        <v>0</v>
      </c>
      <c r="AF81" s="15" t="s">
        <v>6</v>
      </c>
      <c r="AG81" s="12">
        <f t="shared" si="15"/>
        <v>3</v>
      </c>
      <c r="AH81" s="95"/>
      <c r="AJ81">
        <f>IF(ISBLANK(U80), A80,0)</f>
        <v>36</v>
      </c>
      <c r="AK81">
        <f>IF(ISBLANK(U76), A76,0)</f>
        <v>15</v>
      </c>
    </row>
    <row r="82" spans="1:37" ht="12.75" customHeight="1">
      <c r="A82" s="251">
        <v>122</v>
      </c>
      <c r="B82" s="224">
        <v>4</v>
      </c>
      <c r="C82" s="50" t="str">
        <f>IF(A82&gt;0,IF(VLOOKUP(A82,seznam!$A$2:$C$190,3)&gt;0,VLOOKUP(A82,seznam!$A$2:$C$190,3),"------"),"------")</f>
        <v>Olešnice</v>
      </c>
      <c r="D82" s="185">
        <f>O76</f>
        <v>0</v>
      </c>
      <c r="E82" s="185" t="str">
        <f>N76</f>
        <v>:</v>
      </c>
      <c r="F82" s="193">
        <f>M76</f>
        <v>3</v>
      </c>
      <c r="G82" s="191">
        <f>O78</f>
        <v>3</v>
      </c>
      <c r="H82" s="185" t="str">
        <f>N78</f>
        <v>:</v>
      </c>
      <c r="I82" s="193">
        <f>M78</f>
        <v>0</v>
      </c>
      <c r="J82" s="191">
        <f>O80</f>
        <v>3</v>
      </c>
      <c r="K82" s="185" t="str">
        <f>N80</f>
        <v>:</v>
      </c>
      <c r="L82" s="193">
        <f>M80</f>
        <v>0</v>
      </c>
      <c r="M82" s="226"/>
      <c r="N82" s="227"/>
      <c r="O82" s="233"/>
      <c r="P82" s="181">
        <f>D82+G82+J82</f>
        <v>6</v>
      </c>
      <c r="Q82" s="185" t="s">
        <v>6</v>
      </c>
      <c r="R82" s="193">
        <f>F82+I82+L82</f>
        <v>3</v>
      </c>
      <c r="S82" s="183">
        <f>IF(D82&gt;F82,2,IF(AND(D82&lt;F82,E82=":"),1,0))+IF(G82&gt;I82,2,IF(AND(G82&lt;I82,H82=":"),1,0))+IF(J82&gt;L82,2,IF(AND(J82&lt;L82,K82=":"),1,0))</f>
        <v>5</v>
      </c>
      <c r="T82" s="214">
        <v>2</v>
      </c>
      <c r="U82" s="253"/>
      <c r="AH82" s="95"/>
    </row>
    <row r="83" spans="1:37" ht="13.5" customHeight="1" thickBot="1">
      <c r="A83" s="252"/>
      <c r="B83" s="225"/>
      <c r="C83" s="71" t="str">
        <f>IF(A82&gt;0,IF(VLOOKUP(A82,seznam!$A$2:$C$190,2)&gt;0,VLOOKUP(A82,seznam!$A$2:$C$190,2),"------"),"------")</f>
        <v>Krejčí Vojtěch</v>
      </c>
      <c r="D83" s="186"/>
      <c r="E83" s="186"/>
      <c r="F83" s="194"/>
      <c r="G83" s="192"/>
      <c r="H83" s="186"/>
      <c r="I83" s="194"/>
      <c r="J83" s="192"/>
      <c r="K83" s="186"/>
      <c r="L83" s="194"/>
      <c r="M83" s="234"/>
      <c r="N83" s="235"/>
      <c r="O83" s="236"/>
      <c r="P83" s="182"/>
      <c r="Q83" s="186"/>
      <c r="R83" s="194"/>
      <c r="S83" s="184"/>
      <c r="T83" s="215"/>
      <c r="U83" s="253"/>
      <c r="AH83" s="95"/>
    </row>
    <row r="84" spans="1:37">
      <c r="AH84" s="95"/>
    </row>
    <row r="85" spans="1:37" ht="31.5" customHeight="1">
      <c r="B85" s="216" t="s">
        <v>131</v>
      </c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95"/>
    </row>
    <row r="86" spans="1:37" ht="13.5" thickBot="1">
      <c r="AH86" s="95"/>
      <c r="AI86">
        <v>3</v>
      </c>
    </row>
    <row r="87" spans="1:37" ht="13.5" thickBot="1">
      <c r="A87" s="74" t="s">
        <v>2</v>
      </c>
      <c r="B87" s="218" t="s">
        <v>177</v>
      </c>
      <c r="C87" s="219"/>
      <c r="D87" s="195">
        <v>1</v>
      </c>
      <c r="E87" s="212"/>
      <c r="F87" s="213"/>
      <c r="G87" s="211">
        <v>2</v>
      </c>
      <c r="H87" s="212"/>
      <c r="I87" s="213"/>
      <c r="J87" s="211">
        <v>3</v>
      </c>
      <c r="K87" s="212"/>
      <c r="L87" s="213"/>
      <c r="M87" s="211">
        <v>4</v>
      </c>
      <c r="N87" s="212"/>
      <c r="O87" s="220"/>
      <c r="P87" s="195" t="s">
        <v>3</v>
      </c>
      <c r="Q87" s="196"/>
      <c r="R87" s="197"/>
      <c r="S87" s="82" t="s">
        <v>4</v>
      </c>
      <c r="T87" s="75" t="s">
        <v>5</v>
      </c>
      <c r="AH87" s="95"/>
    </row>
    <row r="88" spans="1:37" ht="13.5" thickBot="1">
      <c r="A88" s="250">
        <v>17</v>
      </c>
      <c r="B88" s="222">
        <v>1</v>
      </c>
      <c r="C88" s="50" t="str">
        <f>IF(A88&gt;0,IF(VLOOKUP(A88,seznam!$A$2:$C$190,3)&gt;0,VLOOKUP(A88,seznam!$A$2:$C$190,3),"------"),"------")</f>
        <v>Blansko</v>
      </c>
      <c r="D88" s="238"/>
      <c r="E88" s="239"/>
      <c r="F88" s="240"/>
      <c r="G88" s="202">
        <f>AE91</f>
        <v>3</v>
      </c>
      <c r="H88" s="198" t="str">
        <f>AF91</f>
        <v>:</v>
      </c>
      <c r="I88" s="200">
        <f>AG91</f>
        <v>0</v>
      </c>
      <c r="J88" s="202">
        <f>AG93</f>
        <v>3</v>
      </c>
      <c r="K88" s="198" t="str">
        <f>AF93</f>
        <v>:</v>
      </c>
      <c r="L88" s="200">
        <f>AE93</f>
        <v>0</v>
      </c>
      <c r="M88" s="202">
        <f>AE88</f>
        <v>3</v>
      </c>
      <c r="N88" s="198" t="str">
        <f>AF88</f>
        <v>:</v>
      </c>
      <c r="O88" s="221">
        <f>AG88</f>
        <v>0</v>
      </c>
      <c r="P88" s="232">
        <f>G88+J88+M88</f>
        <v>9</v>
      </c>
      <c r="Q88" s="198" t="s">
        <v>6</v>
      </c>
      <c r="R88" s="200">
        <f>I88+L88+O88</f>
        <v>0</v>
      </c>
      <c r="S88" s="189">
        <f>IF(G88&gt;I88,2,IF(AND(G88&lt;I88,H88=":"),1,0))+IF(J88&gt;L88,2,IF(AND(J88&lt;L88,K88=":"),1,0))+IF(M88&gt;O88,2,IF(AND(M88&lt;O88,N88=":"),1,0))</f>
        <v>6</v>
      </c>
      <c r="T88" s="206">
        <v>1</v>
      </c>
      <c r="U88" s="249"/>
      <c r="V88" s="51">
        <v>1</v>
      </c>
      <c r="W88" s="4" t="str">
        <f>C89</f>
        <v>Zouharová Zuzana</v>
      </c>
      <c r="X88" s="7" t="s">
        <v>9</v>
      </c>
      <c r="Y88" s="52" t="str">
        <f>C95</f>
        <v>Jonášová Karolína</v>
      </c>
      <c r="Z88" s="53" t="s">
        <v>229</v>
      </c>
      <c r="AA88" s="54" t="s">
        <v>229</v>
      </c>
      <c r="AB88" s="54" t="s">
        <v>230</v>
      </c>
      <c r="AC88" s="54"/>
      <c r="AD88" s="55"/>
      <c r="AE88" s="56">
        <f t="shared" ref="AE88" si="16">IF(OR(VALUE($AJ88)=0,VALUE($AK88)=0), "0",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)</f>
        <v>3</v>
      </c>
      <c r="AF88" s="11" t="s">
        <v>6</v>
      </c>
      <c r="AG88" s="12">
        <f t="shared" ref="AG88" si="17">IF(OR(VALUE($AJ88)=0,VALUE($AK88)=0), "0",IF(AND(LEN(Z88)&gt;0,MID(Z88,1,1)="-"),"1","0")+IF(AND(LEN(AA88)&gt;0,MID(AA88,1,1)="-"),"1","0")+IF(AND(LEN(AB88)&gt;0,MID(AB88,1,1)="-"),"1","0")+IF(AND(LEN(AC88)&gt;0,MID(AC88,1,1)="-"),"1","0")+IF(AND(LEN(AD88)&gt;0,MID(AD88,1,1)="-"),"1","0"))</f>
        <v>0</v>
      </c>
      <c r="AH88" s="95"/>
      <c r="AJ88">
        <f>IF(ISBLANK(U88), A88,0)</f>
        <v>17</v>
      </c>
      <c r="AK88">
        <f>IF(ISBLANK(U94), A94,0)</f>
        <v>86</v>
      </c>
    </row>
    <row r="89" spans="1:37" ht="13.5" thickBot="1">
      <c r="A89" s="251"/>
      <c r="B89" s="223"/>
      <c r="C89" s="57" t="str">
        <f>IF(A88&gt;0,IF(VLOOKUP(A88,seznam!$A$2:$C$190,2)&gt;0,VLOOKUP(A88,seznam!$A$2:$C$190,2),"------"),"------")</f>
        <v>Zouharová Zuzana</v>
      </c>
      <c r="D89" s="230"/>
      <c r="E89" s="230"/>
      <c r="F89" s="231"/>
      <c r="G89" s="203"/>
      <c r="H89" s="199"/>
      <c r="I89" s="201"/>
      <c r="J89" s="203"/>
      <c r="K89" s="199"/>
      <c r="L89" s="201"/>
      <c r="M89" s="203"/>
      <c r="N89" s="199"/>
      <c r="O89" s="210"/>
      <c r="P89" s="205"/>
      <c r="Q89" s="199"/>
      <c r="R89" s="201"/>
      <c r="S89" s="190"/>
      <c r="T89" s="188"/>
      <c r="U89" s="249"/>
      <c r="V89" s="58">
        <v>2</v>
      </c>
      <c r="W89" s="5" t="str">
        <f>C91</f>
        <v>Musil Jan</v>
      </c>
      <c r="X89" s="8" t="s">
        <v>9</v>
      </c>
      <c r="Y89" s="59" t="str">
        <f>C93</f>
        <v>Štaud Brian</v>
      </c>
      <c r="Z89" s="60" t="s">
        <v>239</v>
      </c>
      <c r="AA89" s="61" t="s">
        <v>231</v>
      </c>
      <c r="AB89" s="61" t="s">
        <v>226</v>
      </c>
      <c r="AC89" s="61"/>
      <c r="AD89" s="62"/>
      <c r="AE89" s="56">
        <f t="shared" ref="AE89:AE93" si="18">IF(OR(VALUE($AJ89)=0,VALUE($AK89)=0), "0",IF(AND(LEN(Z89)&gt;0,MID(Z89,1,1)&lt;&gt;"-"),"1","0")+IF(AND(LEN(AA89)&gt;0,MID(AA89,1,1)&lt;&gt;"-"),"1","0")+IF(AND(LEN(AB89)&gt;0,MID(AB89,1,1)&lt;&gt;"-"),"1","0")+IF(AND(LEN(AC89)&gt;0,MID(AC89,1,1)&lt;&gt;"-"),"1","0")+IF(AND(LEN(AD89)&gt;0,MID(AD89,1,1)&lt;&gt;"-"),"1","0"))</f>
        <v>3</v>
      </c>
      <c r="AF89" s="11" t="s">
        <v>6</v>
      </c>
      <c r="AG89" s="12">
        <f t="shared" ref="AG89:AG93" si="19">IF(OR(VALUE($AJ89)=0,VALUE($AK89)=0), "0",IF(AND(LEN(Z89)&gt;0,MID(Z89,1,1)="-"),"1","0")+IF(AND(LEN(AA89)&gt;0,MID(AA89,1,1)="-"),"1","0")+IF(AND(LEN(AB89)&gt;0,MID(AB89,1,1)="-"),"1","0")+IF(AND(LEN(AC89)&gt;0,MID(AC89,1,1)="-"),"1","0")+IF(AND(LEN(AD89)&gt;0,MID(AD89,1,1)="-"),"1","0"))</f>
        <v>0</v>
      </c>
      <c r="AH89" s="95"/>
      <c r="AJ89">
        <f>IF(ISBLANK(U90), A90,0)</f>
        <v>57</v>
      </c>
      <c r="AK89">
        <f>IF(ISBLANK(U92), A92,0)</f>
        <v>54</v>
      </c>
    </row>
    <row r="90" spans="1:37" ht="13.5" thickBot="1">
      <c r="A90" s="251">
        <v>57</v>
      </c>
      <c r="B90" s="224">
        <v>2</v>
      </c>
      <c r="C90" s="50" t="str">
        <f>IF(A90&gt;0,IF(VLOOKUP(A90,seznam!$A$2:$C$190,3)&gt;0,VLOOKUP(A90,seznam!$A$2:$C$190,3),"------"),"------")</f>
        <v>Blansko</v>
      </c>
      <c r="D90" s="185">
        <f>I88</f>
        <v>0</v>
      </c>
      <c r="E90" s="185" t="str">
        <f>H88</f>
        <v>:</v>
      </c>
      <c r="F90" s="193">
        <f>G88</f>
        <v>3</v>
      </c>
      <c r="G90" s="226"/>
      <c r="H90" s="227"/>
      <c r="I90" s="228"/>
      <c r="J90" s="191">
        <f>AE89</f>
        <v>3</v>
      </c>
      <c r="K90" s="185" t="str">
        <f>AF89</f>
        <v>:</v>
      </c>
      <c r="L90" s="193">
        <f>AG89</f>
        <v>0</v>
      </c>
      <c r="M90" s="191">
        <f>AE92</f>
        <v>3</v>
      </c>
      <c r="N90" s="185" t="str">
        <f>AF92</f>
        <v>:</v>
      </c>
      <c r="O90" s="209">
        <f>AG92</f>
        <v>0</v>
      </c>
      <c r="P90" s="181">
        <f>D90+J90+M90</f>
        <v>6</v>
      </c>
      <c r="Q90" s="185" t="s">
        <v>6</v>
      </c>
      <c r="R90" s="193">
        <f>F90+L90+O90</f>
        <v>3</v>
      </c>
      <c r="S90" s="183">
        <f>IF(D90&gt;F90,2,IF(AND(D90&lt;F90,E90=":"),1,0))+IF(J90&gt;L90,2,IF(AND(J90&lt;L90,K90=":"),1,0))+IF(M90&gt;O90,2,IF(AND(M90&lt;O90,N90=":"),1,0))</f>
        <v>5</v>
      </c>
      <c r="T90" s="208">
        <v>2</v>
      </c>
      <c r="U90" s="249"/>
      <c r="V90" s="58">
        <v>3</v>
      </c>
      <c r="W90" s="5" t="str">
        <f>C95</f>
        <v>Jonášová Karolína</v>
      </c>
      <c r="X90" s="9" t="s">
        <v>9</v>
      </c>
      <c r="Y90" s="59" t="str">
        <f>C93</f>
        <v>Štaud Brian</v>
      </c>
      <c r="Z90" s="60" t="s">
        <v>233</v>
      </c>
      <c r="AA90" s="61" t="s">
        <v>244</v>
      </c>
      <c r="AB90" s="61" t="s">
        <v>233</v>
      </c>
      <c r="AC90" s="61"/>
      <c r="AD90" s="62"/>
      <c r="AE90" s="56">
        <f t="shared" si="18"/>
        <v>0</v>
      </c>
      <c r="AF90" s="11" t="s">
        <v>6</v>
      </c>
      <c r="AG90" s="12">
        <f t="shared" si="19"/>
        <v>3</v>
      </c>
      <c r="AH90" s="95"/>
      <c r="AJ90">
        <f>IF(ISBLANK(U94), A94,0)</f>
        <v>86</v>
      </c>
      <c r="AK90">
        <f>IF(ISBLANK(U92), A92,0)</f>
        <v>54</v>
      </c>
    </row>
    <row r="91" spans="1:37" ht="13.5" thickBot="1">
      <c r="A91" s="251"/>
      <c r="B91" s="223"/>
      <c r="C91" s="57" t="str">
        <f>IF(A90&gt;0,IF(VLOOKUP(A90,seznam!$A$2:$C$190,2)&gt;0,VLOOKUP(A90,seznam!$A$2:$C$190,2),"------"),"------")</f>
        <v>Musil Jan</v>
      </c>
      <c r="D91" s="199"/>
      <c r="E91" s="199"/>
      <c r="F91" s="201"/>
      <c r="G91" s="229"/>
      <c r="H91" s="230"/>
      <c r="I91" s="231"/>
      <c r="J91" s="203"/>
      <c r="K91" s="199"/>
      <c r="L91" s="201"/>
      <c r="M91" s="203"/>
      <c r="N91" s="199"/>
      <c r="O91" s="210"/>
      <c r="P91" s="204"/>
      <c r="Q91" s="237"/>
      <c r="R91" s="207"/>
      <c r="S91" s="190"/>
      <c r="T91" s="188"/>
      <c r="U91" s="249"/>
      <c r="V91" s="58">
        <v>4</v>
      </c>
      <c r="W91" s="5" t="str">
        <f>C89</f>
        <v>Zouharová Zuzana</v>
      </c>
      <c r="X91" s="8" t="s">
        <v>9</v>
      </c>
      <c r="Y91" s="59" t="str">
        <f>C91</f>
        <v>Musil Jan</v>
      </c>
      <c r="Z91" s="60" t="s">
        <v>239</v>
      </c>
      <c r="AA91" s="61" t="s">
        <v>235</v>
      </c>
      <c r="AB91" s="61" t="s">
        <v>245</v>
      </c>
      <c r="AC91" s="61"/>
      <c r="AD91" s="62"/>
      <c r="AE91" s="56">
        <f t="shared" si="18"/>
        <v>3</v>
      </c>
      <c r="AF91" s="11" t="s">
        <v>6</v>
      </c>
      <c r="AG91" s="12">
        <f t="shared" si="19"/>
        <v>0</v>
      </c>
      <c r="AH91" s="95"/>
      <c r="AJ91">
        <f>IF(ISBLANK(U88), A88,0)</f>
        <v>17</v>
      </c>
      <c r="AK91">
        <f>IF(ISBLANK(U90), A90,0)</f>
        <v>57</v>
      </c>
    </row>
    <row r="92" spans="1:37" ht="13.5" thickBot="1">
      <c r="A92" s="251">
        <v>54</v>
      </c>
      <c r="B92" s="224">
        <v>3</v>
      </c>
      <c r="C92" s="50" t="str">
        <f>IF(A92&gt;0,IF(VLOOKUP(A92,seznam!$A$2:$C$190,3)&gt;0,VLOOKUP(A92,seznam!$A$2:$C$190,3),"------"),"------")</f>
        <v>Kunštát</v>
      </c>
      <c r="D92" s="185">
        <f>L88</f>
        <v>0</v>
      </c>
      <c r="E92" s="185" t="str">
        <f>K88</f>
        <v>:</v>
      </c>
      <c r="F92" s="193">
        <f>J88</f>
        <v>3</v>
      </c>
      <c r="G92" s="191">
        <f>L90</f>
        <v>0</v>
      </c>
      <c r="H92" s="185" t="str">
        <f>K90</f>
        <v>:</v>
      </c>
      <c r="I92" s="193">
        <f>J90</f>
        <v>3</v>
      </c>
      <c r="J92" s="226"/>
      <c r="K92" s="227"/>
      <c r="L92" s="228"/>
      <c r="M92" s="191">
        <f>AG90</f>
        <v>3</v>
      </c>
      <c r="N92" s="185" t="str">
        <f>AF90</f>
        <v>:</v>
      </c>
      <c r="O92" s="209">
        <f>AE90</f>
        <v>0</v>
      </c>
      <c r="P92" s="181">
        <f>D92+G92+M92</f>
        <v>3</v>
      </c>
      <c r="Q92" s="185" t="s">
        <v>6</v>
      </c>
      <c r="R92" s="193">
        <f>F92+I92+O92</f>
        <v>6</v>
      </c>
      <c r="S92" s="183">
        <f>IF(D92&gt;F92,2,IF(AND(D92&lt;F92,E92=":"),1,0))+IF(G92&gt;I92,2,IF(AND(G92&lt;I92,H92=":"),1,0))+IF(M92&gt;O92,2,IF(AND(M92&lt;O92,N92=":"),1,0))</f>
        <v>4</v>
      </c>
      <c r="T92" s="187">
        <v>3</v>
      </c>
      <c r="U92" s="249"/>
      <c r="V92" s="58">
        <v>5</v>
      </c>
      <c r="W92" s="5" t="str">
        <f>C91</f>
        <v>Musil Jan</v>
      </c>
      <c r="X92" s="8" t="s">
        <v>9</v>
      </c>
      <c r="Y92" s="59" t="str">
        <f>C95</f>
        <v>Jonášová Karolína</v>
      </c>
      <c r="Z92" s="60" t="s">
        <v>228</v>
      </c>
      <c r="AA92" s="61" t="s">
        <v>228</v>
      </c>
      <c r="AB92" s="61" t="s">
        <v>239</v>
      </c>
      <c r="AC92" s="61"/>
      <c r="AD92" s="62"/>
      <c r="AE92" s="56">
        <f t="shared" si="18"/>
        <v>3</v>
      </c>
      <c r="AF92" s="11" t="s">
        <v>6</v>
      </c>
      <c r="AG92" s="12">
        <f t="shared" si="19"/>
        <v>0</v>
      </c>
      <c r="AH92" s="95"/>
      <c r="AJ92">
        <f>IF(ISBLANK(U90), A90,0)</f>
        <v>57</v>
      </c>
      <c r="AK92">
        <f>IF(ISBLANK(U94), A94,0)</f>
        <v>86</v>
      </c>
    </row>
    <row r="93" spans="1:37" ht="13.5" thickBot="1">
      <c r="A93" s="251"/>
      <c r="B93" s="223"/>
      <c r="C93" s="57" t="str">
        <f>IF(A92&gt;0,IF(VLOOKUP(A92,seznam!$A$2:$C$190,2)&gt;0,VLOOKUP(A92,seznam!$A$2:$C$190,2),"------"),"------")</f>
        <v>Štaud Brian</v>
      </c>
      <c r="D93" s="199"/>
      <c r="E93" s="199"/>
      <c r="F93" s="201"/>
      <c r="G93" s="203"/>
      <c r="H93" s="199"/>
      <c r="I93" s="201"/>
      <c r="J93" s="229"/>
      <c r="K93" s="230"/>
      <c r="L93" s="231"/>
      <c r="M93" s="203"/>
      <c r="N93" s="199"/>
      <c r="O93" s="210"/>
      <c r="P93" s="205"/>
      <c r="Q93" s="199"/>
      <c r="R93" s="201"/>
      <c r="S93" s="190"/>
      <c r="T93" s="188"/>
      <c r="U93" s="249"/>
      <c r="V93" s="64">
        <v>6</v>
      </c>
      <c r="W93" s="6" t="str">
        <f>C93</f>
        <v>Štaud Brian</v>
      </c>
      <c r="X93" s="10" t="s">
        <v>9</v>
      </c>
      <c r="Y93" s="65" t="str">
        <f>C89</f>
        <v>Zouharová Zuzana</v>
      </c>
      <c r="Z93" s="66" t="s">
        <v>243</v>
      </c>
      <c r="AA93" s="67" t="s">
        <v>238</v>
      </c>
      <c r="AB93" s="67" t="s">
        <v>233</v>
      </c>
      <c r="AC93" s="67"/>
      <c r="AD93" s="68"/>
      <c r="AE93" s="56">
        <f t="shared" si="18"/>
        <v>0</v>
      </c>
      <c r="AF93" s="11" t="s">
        <v>6</v>
      </c>
      <c r="AG93" s="12">
        <f t="shared" si="19"/>
        <v>3</v>
      </c>
      <c r="AH93" s="95"/>
      <c r="AJ93">
        <f>IF(ISBLANK(U92), A92,0)</f>
        <v>54</v>
      </c>
      <c r="AK93">
        <f>IF(ISBLANK(U88), A88,0)</f>
        <v>17</v>
      </c>
    </row>
    <row r="94" spans="1:37">
      <c r="A94" s="251">
        <v>86</v>
      </c>
      <c r="B94" s="224">
        <v>4</v>
      </c>
      <c r="C94" s="50" t="str">
        <f>IF(A94&gt;0,IF(VLOOKUP(A94,seznam!$A$2:$C$190,3)&gt;0,VLOOKUP(A94,seznam!$A$2:$C$190,3),"------"),"------")</f>
        <v>Zbraslavec</v>
      </c>
      <c r="D94" s="185">
        <f>O88</f>
        <v>0</v>
      </c>
      <c r="E94" s="185" t="str">
        <f>N88</f>
        <v>:</v>
      </c>
      <c r="F94" s="193">
        <f>M88</f>
        <v>3</v>
      </c>
      <c r="G94" s="191">
        <f>O90</f>
        <v>0</v>
      </c>
      <c r="H94" s="185" t="str">
        <f>N90</f>
        <v>:</v>
      </c>
      <c r="I94" s="193">
        <f>M90</f>
        <v>3</v>
      </c>
      <c r="J94" s="191">
        <f>O92</f>
        <v>0</v>
      </c>
      <c r="K94" s="185" t="str">
        <f>N92</f>
        <v>:</v>
      </c>
      <c r="L94" s="193">
        <f>M92</f>
        <v>3</v>
      </c>
      <c r="M94" s="226"/>
      <c r="N94" s="227"/>
      <c r="O94" s="233"/>
      <c r="P94" s="181">
        <f>D94+G94+J94</f>
        <v>0</v>
      </c>
      <c r="Q94" s="185" t="s">
        <v>6</v>
      </c>
      <c r="R94" s="193">
        <f>F94+I94+L94</f>
        <v>9</v>
      </c>
      <c r="S94" s="183">
        <f>IF(D94&gt;F94,2,IF(AND(D94&lt;F94,E94=":"),1,0))+IF(G94&gt;I94,2,IF(AND(G94&lt;I94,H94=":"),1,0))+IF(J94&gt;L94,2,IF(AND(J94&lt;L94,K94=":"),1,0))</f>
        <v>3</v>
      </c>
      <c r="T94" s="214">
        <v>4</v>
      </c>
      <c r="U94" s="253"/>
      <c r="AH94" s="95"/>
    </row>
    <row r="95" spans="1:37" ht="13.5" thickBot="1">
      <c r="A95" s="252"/>
      <c r="B95" s="225"/>
      <c r="C95" s="71" t="str">
        <f>IF(A94&gt;0,IF(VLOOKUP(A94,seznam!$A$2:$C$190,2)&gt;0,VLOOKUP(A94,seznam!$A$2:$C$190,2),"------"),"------")</f>
        <v>Jonášová Karolína</v>
      </c>
      <c r="D95" s="186"/>
      <c r="E95" s="186"/>
      <c r="F95" s="194"/>
      <c r="G95" s="192"/>
      <c r="H95" s="186"/>
      <c r="I95" s="194"/>
      <c r="J95" s="192"/>
      <c r="K95" s="186"/>
      <c r="L95" s="194"/>
      <c r="M95" s="234"/>
      <c r="N95" s="235"/>
      <c r="O95" s="236"/>
      <c r="P95" s="182"/>
      <c r="Q95" s="186"/>
      <c r="R95" s="194"/>
      <c r="S95" s="184"/>
      <c r="T95" s="215"/>
      <c r="U95" s="253"/>
      <c r="AH95" s="95"/>
    </row>
    <row r="96" spans="1:37" ht="13.5" thickBot="1">
      <c r="AH96" s="95"/>
    </row>
    <row r="97" spans="1:37" ht="13.5" thickBot="1">
      <c r="A97" s="74" t="s">
        <v>2</v>
      </c>
      <c r="B97" s="218" t="s">
        <v>178</v>
      </c>
      <c r="C97" s="219"/>
      <c r="D97" s="195">
        <v>1</v>
      </c>
      <c r="E97" s="212"/>
      <c r="F97" s="213"/>
      <c r="G97" s="211">
        <v>2</v>
      </c>
      <c r="H97" s="212"/>
      <c r="I97" s="213"/>
      <c r="J97" s="211">
        <v>3</v>
      </c>
      <c r="K97" s="212"/>
      <c r="L97" s="213"/>
      <c r="M97" s="211">
        <v>4</v>
      </c>
      <c r="N97" s="212"/>
      <c r="O97" s="220"/>
      <c r="P97" s="195" t="s">
        <v>3</v>
      </c>
      <c r="Q97" s="196"/>
      <c r="R97" s="197"/>
      <c r="S97" s="82" t="s">
        <v>4</v>
      </c>
      <c r="T97" s="75" t="s">
        <v>5</v>
      </c>
      <c r="AH97" s="95"/>
    </row>
    <row r="98" spans="1:37" ht="13.5" thickBot="1">
      <c r="A98" s="250">
        <v>24</v>
      </c>
      <c r="B98" s="222">
        <v>1</v>
      </c>
      <c r="C98" s="50" t="str">
        <f>IF(A98&gt;0,IF(VLOOKUP(A98,seznam!$A$2:$C$190,3)&gt;0,VLOOKUP(A98,seznam!$A$2:$C$190,3),"------"),"------")</f>
        <v>Blansko</v>
      </c>
      <c r="D98" s="238"/>
      <c r="E98" s="239"/>
      <c r="F98" s="240"/>
      <c r="G98" s="202">
        <f>AE101</f>
        <v>3</v>
      </c>
      <c r="H98" s="198" t="str">
        <f>AF101</f>
        <v>:</v>
      </c>
      <c r="I98" s="200">
        <f>AG101</f>
        <v>0</v>
      </c>
      <c r="J98" s="202">
        <f>AG103</f>
        <v>3</v>
      </c>
      <c r="K98" s="198" t="str">
        <f>AF103</f>
        <v>:</v>
      </c>
      <c r="L98" s="200">
        <f>AE103</f>
        <v>1</v>
      </c>
      <c r="M98" s="202">
        <f>AE98</f>
        <v>3</v>
      </c>
      <c r="N98" s="198" t="str">
        <f>AF98</f>
        <v>:</v>
      </c>
      <c r="O98" s="221">
        <f>AG98</f>
        <v>0</v>
      </c>
      <c r="P98" s="232">
        <f>G98+J98+M98</f>
        <v>9</v>
      </c>
      <c r="Q98" s="198" t="s">
        <v>6</v>
      </c>
      <c r="R98" s="200">
        <f>I98+L98+O98</f>
        <v>1</v>
      </c>
      <c r="S98" s="189">
        <f>IF(G98&gt;I98,2,IF(AND(G98&lt;I98,H98=":"),1,0))+IF(J98&gt;L98,2,IF(AND(J98&lt;L98,K98=":"),1,0))+IF(M98&gt;O98,2,IF(AND(M98&lt;O98,N98=":"),1,0))</f>
        <v>6</v>
      </c>
      <c r="T98" s="206">
        <v>1</v>
      </c>
      <c r="U98" s="249"/>
      <c r="V98" s="51">
        <v>1</v>
      </c>
      <c r="W98" s="4" t="str">
        <f>C99</f>
        <v>Kuchar Štěpán</v>
      </c>
      <c r="X98" s="7" t="s">
        <v>9</v>
      </c>
      <c r="Y98" s="52" t="str">
        <f>C105</f>
        <v>Peška Lukáš</v>
      </c>
      <c r="Z98" s="53" t="s">
        <v>230</v>
      </c>
      <c r="AA98" s="54" t="s">
        <v>226</v>
      </c>
      <c r="AB98" s="54" t="s">
        <v>239</v>
      </c>
      <c r="AC98" s="54"/>
      <c r="AD98" s="55"/>
      <c r="AE98" s="56">
        <f t="shared" ref="AE98:AE103" si="20">IF(OR(VALUE($AJ98)=0,VALUE($AK98)=0), "0",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)</f>
        <v>3</v>
      </c>
      <c r="AF98" s="11" t="s">
        <v>6</v>
      </c>
      <c r="AG98" s="12">
        <f t="shared" ref="AG98:AG103" si="21">IF(OR(VALUE($AJ98)=0,VALUE($AK98)=0), "0",IF(AND(LEN(Z98)&gt;0,MID(Z98,1,1)="-"),"1","0")+IF(AND(LEN(AA98)&gt;0,MID(AA98,1,1)="-"),"1","0")+IF(AND(LEN(AB98)&gt;0,MID(AB98,1,1)="-"),"1","0")+IF(AND(LEN(AC98)&gt;0,MID(AC98,1,1)="-"),"1","0")+IF(AND(LEN(AD98)&gt;0,MID(AD98,1,1)="-"),"1","0"))</f>
        <v>0</v>
      </c>
      <c r="AH98" s="95"/>
      <c r="AJ98">
        <f>IF(ISBLANK(U98), A98,0)</f>
        <v>24</v>
      </c>
      <c r="AK98">
        <f>IF(ISBLANK(U104), A104,0)</f>
        <v>69</v>
      </c>
    </row>
    <row r="99" spans="1:37" ht="13.5" thickBot="1">
      <c r="A99" s="251"/>
      <c r="B99" s="223"/>
      <c r="C99" s="57" t="str">
        <f>IF(A98&gt;0,IF(VLOOKUP(A98,seznam!$A$2:$C$190,2)&gt;0,VLOOKUP(A98,seznam!$A$2:$C$190,2),"------"),"------")</f>
        <v>Kuchar Štěpán</v>
      </c>
      <c r="D99" s="230"/>
      <c r="E99" s="230"/>
      <c r="F99" s="231"/>
      <c r="G99" s="203"/>
      <c r="H99" s="199"/>
      <c r="I99" s="201"/>
      <c r="J99" s="203"/>
      <c r="K99" s="199"/>
      <c r="L99" s="201"/>
      <c r="M99" s="203"/>
      <c r="N99" s="199"/>
      <c r="O99" s="210"/>
      <c r="P99" s="205"/>
      <c r="Q99" s="199"/>
      <c r="R99" s="201"/>
      <c r="S99" s="190"/>
      <c r="T99" s="188"/>
      <c r="U99" s="249"/>
      <c r="V99" s="58">
        <v>2</v>
      </c>
      <c r="W99" s="5" t="str">
        <f>C101</f>
        <v>Musil David</v>
      </c>
      <c r="X99" s="8" t="s">
        <v>9</v>
      </c>
      <c r="Y99" s="59" t="str">
        <f>C103</f>
        <v>Bradáč Lukáš</v>
      </c>
      <c r="Z99" s="60" t="s">
        <v>245</v>
      </c>
      <c r="AA99" s="61" t="s">
        <v>248</v>
      </c>
      <c r="AB99" s="61" t="s">
        <v>237</v>
      </c>
      <c r="AC99" s="61" t="s">
        <v>230</v>
      </c>
      <c r="AD99" s="62" t="s">
        <v>227</v>
      </c>
      <c r="AE99" s="56">
        <f t="shared" si="20"/>
        <v>2</v>
      </c>
      <c r="AF99" s="13" t="s">
        <v>6</v>
      </c>
      <c r="AG99" s="12">
        <f t="shared" si="21"/>
        <v>3</v>
      </c>
      <c r="AH99" s="95"/>
      <c r="AJ99">
        <f>IF(ISBLANK(U100), A100,0)</f>
        <v>66</v>
      </c>
      <c r="AK99">
        <f>IF(ISBLANK(U102), A102,0)</f>
        <v>31</v>
      </c>
    </row>
    <row r="100" spans="1:37" ht="13.5" thickBot="1">
      <c r="A100" s="251">
        <v>66</v>
      </c>
      <c r="B100" s="224">
        <v>2</v>
      </c>
      <c r="C100" s="50" t="str">
        <f>IF(A100&gt;0,IF(VLOOKUP(A100,seznam!$A$2:$C$190,3)&gt;0,VLOOKUP(A100,seznam!$A$2:$C$190,3),"------"),"------")</f>
        <v>Blansko</v>
      </c>
      <c r="D100" s="185">
        <f>I98</f>
        <v>0</v>
      </c>
      <c r="E100" s="185" t="str">
        <f>H98</f>
        <v>:</v>
      </c>
      <c r="F100" s="193">
        <f>G98</f>
        <v>3</v>
      </c>
      <c r="G100" s="226"/>
      <c r="H100" s="227"/>
      <c r="I100" s="228"/>
      <c r="J100" s="191">
        <f>AE99</f>
        <v>2</v>
      </c>
      <c r="K100" s="185" t="str">
        <f>AF99</f>
        <v>:</v>
      </c>
      <c r="L100" s="193">
        <f>AG99</f>
        <v>3</v>
      </c>
      <c r="M100" s="191">
        <f>AE102</f>
        <v>3</v>
      </c>
      <c r="N100" s="185" t="str">
        <f>AF102</f>
        <v>:</v>
      </c>
      <c r="O100" s="209">
        <f>AG102</f>
        <v>1</v>
      </c>
      <c r="P100" s="181">
        <f>D100+J100+M100</f>
        <v>5</v>
      </c>
      <c r="Q100" s="185" t="s">
        <v>6</v>
      </c>
      <c r="R100" s="193">
        <f>F100+L100+O100</f>
        <v>7</v>
      </c>
      <c r="S100" s="183">
        <f>IF(D100&gt;F100,2,IF(AND(D100&lt;F100,E100=":"),1,0))+IF(J100&gt;L100,2,IF(AND(J100&lt;L100,K100=":"),1,0))+IF(M100&gt;O100,2,IF(AND(M100&lt;O100,N100=":"),1,0))</f>
        <v>4</v>
      </c>
      <c r="T100" s="208">
        <v>3</v>
      </c>
      <c r="U100" s="249"/>
      <c r="V100" s="58">
        <v>3</v>
      </c>
      <c r="W100" s="5" t="str">
        <f>C105</f>
        <v>Peška Lukáš</v>
      </c>
      <c r="X100" s="9" t="s">
        <v>9</v>
      </c>
      <c r="Y100" s="59" t="str">
        <f>C103</f>
        <v>Bradáč Lukáš</v>
      </c>
      <c r="Z100" s="60" t="s">
        <v>233</v>
      </c>
      <c r="AA100" s="61" t="s">
        <v>233</v>
      </c>
      <c r="AB100" s="61" t="s">
        <v>241</v>
      </c>
      <c r="AC100" s="61"/>
      <c r="AD100" s="62"/>
      <c r="AE100" s="56">
        <f t="shared" si="20"/>
        <v>0</v>
      </c>
      <c r="AF100" s="13" t="s">
        <v>6</v>
      </c>
      <c r="AG100" s="12">
        <f t="shared" si="21"/>
        <v>3</v>
      </c>
      <c r="AH100" s="95"/>
      <c r="AJ100">
        <f>IF(ISBLANK(U104), A104,0)</f>
        <v>69</v>
      </c>
      <c r="AK100">
        <f>IF(ISBLANK(U102), A102,0)</f>
        <v>31</v>
      </c>
    </row>
    <row r="101" spans="1:37" ht="13.5" thickBot="1">
      <c r="A101" s="251"/>
      <c r="B101" s="223"/>
      <c r="C101" s="57" t="str">
        <f>IF(A100&gt;0,IF(VLOOKUP(A100,seznam!$A$2:$C$190,2)&gt;0,VLOOKUP(A100,seznam!$A$2:$C$190,2),"------"),"------")</f>
        <v>Musil David</v>
      </c>
      <c r="D101" s="199"/>
      <c r="E101" s="199"/>
      <c r="F101" s="201"/>
      <c r="G101" s="229"/>
      <c r="H101" s="230"/>
      <c r="I101" s="231"/>
      <c r="J101" s="203"/>
      <c r="K101" s="199"/>
      <c r="L101" s="201"/>
      <c r="M101" s="203"/>
      <c r="N101" s="199"/>
      <c r="O101" s="210"/>
      <c r="P101" s="204"/>
      <c r="Q101" s="237"/>
      <c r="R101" s="207"/>
      <c r="S101" s="190"/>
      <c r="T101" s="188"/>
      <c r="U101" s="249"/>
      <c r="V101" s="58">
        <v>4</v>
      </c>
      <c r="W101" s="5" t="str">
        <f>C99</f>
        <v>Kuchar Štěpán</v>
      </c>
      <c r="X101" s="8" t="s">
        <v>9</v>
      </c>
      <c r="Y101" s="59" t="str">
        <f>C101</f>
        <v>Musil David</v>
      </c>
      <c r="Z101" s="60" t="s">
        <v>231</v>
      </c>
      <c r="AA101" s="61" t="s">
        <v>115</v>
      </c>
      <c r="AB101" s="61" t="s">
        <v>231</v>
      </c>
      <c r="AC101" s="61"/>
      <c r="AD101" s="62"/>
      <c r="AE101" s="56">
        <f t="shared" si="20"/>
        <v>3</v>
      </c>
      <c r="AF101" s="13" t="s">
        <v>6</v>
      </c>
      <c r="AG101" s="12">
        <f t="shared" si="21"/>
        <v>0</v>
      </c>
      <c r="AH101" s="95"/>
      <c r="AJ101">
        <f>IF(ISBLANK(U98), A98,0)</f>
        <v>24</v>
      </c>
      <c r="AK101">
        <f>IF(ISBLANK(U100), A100,0)</f>
        <v>66</v>
      </c>
    </row>
    <row r="102" spans="1:37" ht="13.5" thickBot="1">
      <c r="A102" s="251">
        <v>31</v>
      </c>
      <c r="B102" s="224">
        <v>3</v>
      </c>
      <c r="C102" s="50" t="str">
        <f>IF(A102&gt;0,IF(VLOOKUP(A102,seznam!$A$2:$C$190,3)&gt;0,VLOOKUP(A102,seznam!$A$2:$C$190,3),"------"),"------")</f>
        <v>Vysočany</v>
      </c>
      <c r="D102" s="185">
        <f>L98</f>
        <v>1</v>
      </c>
      <c r="E102" s="185" t="str">
        <f>K98</f>
        <v>:</v>
      </c>
      <c r="F102" s="193">
        <f>J98</f>
        <v>3</v>
      </c>
      <c r="G102" s="191">
        <f>L100</f>
        <v>3</v>
      </c>
      <c r="H102" s="185" t="str">
        <f>K100</f>
        <v>:</v>
      </c>
      <c r="I102" s="193">
        <f>J100</f>
        <v>2</v>
      </c>
      <c r="J102" s="226"/>
      <c r="K102" s="227"/>
      <c r="L102" s="228"/>
      <c r="M102" s="191">
        <f>AG100</f>
        <v>3</v>
      </c>
      <c r="N102" s="185" t="str">
        <f>AF100</f>
        <v>:</v>
      </c>
      <c r="O102" s="209">
        <f>AE100</f>
        <v>0</v>
      </c>
      <c r="P102" s="181">
        <f>D102+G102+M102</f>
        <v>7</v>
      </c>
      <c r="Q102" s="185" t="s">
        <v>6</v>
      </c>
      <c r="R102" s="193">
        <f>F102+I102+O102</f>
        <v>5</v>
      </c>
      <c r="S102" s="183">
        <f>IF(D102&gt;F102,2,IF(AND(D102&lt;F102,E102=":"),1,0))+IF(G102&gt;I102,2,IF(AND(G102&lt;I102,H102=":"),1,0))+IF(M102&gt;O102,2,IF(AND(M102&lt;O102,N102=":"),1,0))</f>
        <v>5</v>
      </c>
      <c r="T102" s="187">
        <v>2</v>
      </c>
      <c r="U102" s="249"/>
      <c r="V102" s="58">
        <v>5</v>
      </c>
      <c r="W102" s="5" t="str">
        <f>C101</f>
        <v>Musil David</v>
      </c>
      <c r="X102" s="8" t="s">
        <v>9</v>
      </c>
      <c r="Y102" s="59" t="str">
        <f>C105</f>
        <v>Peška Lukáš</v>
      </c>
      <c r="Z102" s="60" t="s">
        <v>232</v>
      </c>
      <c r="AA102" s="61" t="s">
        <v>247</v>
      </c>
      <c r="AB102" s="61" t="s">
        <v>245</v>
      </c>
      <c r="AC102" s="61" t="s">
        <v>239</v>
      </c>
      <c r="AD102" s="62"/>
      <c r="AE102" s="56">
        <f t="shared" si="20"/>
        <v>3</v>
      </c>
      <c r="AF102" s="13" t="s">
        <v>6</v>
      </c>
      <c r="AG102" s="12">
        <f t="shared" si="21"/>
        <v>1</v>
      </c>
      <c r="AH102" s="95"/>
      <c r="AJ102">
        <f>IF(ISBLANK(U100), A100,0)</f>
        <v>66</v>
      </c>
      <c r="AK102">
        <f>IF(ISBLANK(U104), A104,0)</f>
        <v>69</v>
      </c>
    </row>
    <row r="103" spans="1:37" ht="13.5" thickBot="1">
      <c r="A103" s="251"/>
      <c r="B103" s="223"/>
      <c r="C103" s="57" t="str">
        <f>IF(A102&gt;0,IF(VLOOKUP(A102,seznam!$A$2:$C$190,2)&gt;0,VLOOKUP(A102,seznam!$A$2:$C$190,2),"------"),"------")</f>
        <v>Bradáč Lukáš</v>
      </c>
      <c r="D103" s="199"/>
      <c r="E103" s="199"/>
      <c r="F103" s="201"/>
      <c r="G103" s="203"/>
      <c r="H103" s="199"/>
      <c r="I103" s="201"/>
      <c r="J103" s="229"/>
      <c r="K103" s="230"/>
      <c r="L103" s="231"/>
      <c r="M103" s="203"/>
      <c r="N103" s="199"/>
      <c r="O103" s="210"/>
      <c r="P103" s="205"/>
      <c r="Q103" s="199"/>
      <c r="R103" s="201"/>
      <c r="S103" s="190"/>
      <c r="T103" s="188"/>
      <c r="U103" s="249"/>
      <c r="V103" s="64">
        <v>6</v>
      </c>
      <c r="W103" s="6" t="str">
        <f>C103</f>
        <v>Bradáč Lukáš</v>
      </c>
      <c r="X103" s="10" t="s">
        <v>9</v>
      </c>
      <c r="Y103" s="65" t="str">
        <f>C99</f>
        <v>Kuchar Štěpán</v>
      </c>
      <c r="Z103" s="66" t="s">
        <v>248</v>
      </c>
      <c r="AA103" s="67" t="s">
        <v>242</v>
      </c>
      <c r="AB103" s="67" t="s">
        <v>236</v>
      </c>
      <c r="AC103" s="67" t="s">
        <v>238</v>
      </c>
      <c r="AD103" s="68"/>
      <c r="AE103" s="56">
        <f t="shared" si="20"/>
        <v>1</v>
      </c>
      <c r="AF103" s="15" t="s">
        <v>6</v>
      </c>
      <c r="AG103" s="12">
        <f t="shared" si="21"/>
        <v>3</v>
      </c>
      <c r="AH103" s="95"/>
      <c r="AJ103">
        <f>IF(ISBLANK(U102), A102,0)</f>
        <v>31</v>
      </c>
      <c r="AK103">
        <f>IF(ISBLANK(U98), A98,0)</f>
        <v>24</v>
      </c>
    </row>
    <row r="104" spans="1:37">
      <c r="A104" s="251">
        <v>69</v>
      </c>
      <c r="B104" s="224">
        <v>4</v>
      </c>
      <c r="C104" s="50" t="str">
        <f>IF(A104&gt;0,IF(VLOOKUP(A104,seznam!$A$2:$C$190,3)&gt;0,VLOOKUP(A104,seznam!$A$2:$C$190,3),"------"),"------")</f>
        <v>Kunštát</v>
      </c>
      <c r="D104" s="185">
        <f>O98</f>
        <v>0</v>
      </c>
      <c r="E104" s="185" t="str">
        <f>N98</f>
        <v>:</v>
      </c>
      <c r="F104" s="193">
        <f>M98</f>
        <v>3</v>
      </c>
      <c r="G104" s="191">
        <f>O100</f>
        <v>1</v>
      </c>
      <c r="H104" s="185" t="str">
        <f>N100</f>
        <v>:</v>
      </c>
      <c r="I104" s="193">
        <f>M100</f>
        <v>3</v>
      </c>
      <c r="J104" s="191">
        <f>O102</f>
        <v>0</v>
      </c>
      <c r="K104" s="185" t="str">
        <f>N102</f>
        <v>:</v>
      </c>
      <c r="L104" s="193">
        <f>M102</f>
        <v>3</v>
      </c>
      <c r="M104" s="226"/>
      <c r="N104" s="227"/>
      <c r="O104" s="233"/>
      <c r="P104" s="181">
        <f>D104+G104+J104</f>
        <v>1</v>
      </c>
      <c r="Q104" s="185" t="s">
        <v>6</v>
      </c>
      <c r="R104" s="193">
        <f>F104+I104+L104</f>
        <v>9</v>
      </c>
      <c r="S104" s="183">
        <f>IF(D104&gt;F104,2,IF(AND(D104&lt;F104,E104=":"),1,0))+IF(G104&gt;I104,2,IF(AND(G104&lt;I104,H104=":"),1,0))+IF(J104&gt;L104,2,IF(AND(J104&lt;L104,K104=":"),1,0))</f>
        <v>3</v>
      </c>
      <c r="T104" s="214">
        <v>4</v>
      </c>
      <c r="U104" s="253"/>
      <c r="AH104" s="95"/>
    </row>
    <row r="105" spans="1:37" ht="13.5" thickBot="1">
      <c r="A105" s="252"/>
      <c r="B105" s="225"/>
      <c r="C105" s="71" t="str">
        <f>IF(A104&gt;0,IF(VLOOKUP(A104,seznam!$A$2:$C$190,2)&gt;0,VLOOKUP(A104,seznam!$A$2:$C$190,2),"------"),"------")</f>
        <v>Peška Lukáš</v>
      </c>
      <c r="D105" s="186"/>
      <c r="E105" s="186"/>
      <c r="F105" s="194"/>
      <c r="G105" s="192"/>
      <c r="H105" s="186"/>
      <c r="I105" s="194"/>
      <c r="J105" s="192"/>
      <c r="K105" s="186"/>
      <c r="L105" s="194"/>
      <c r="M105" s="234"/>
      <c r="N105" s="235"/>
      <c r="O105" s="236"/>
      <c r="P105" s="182"/>
      <c r="Q105" s="186"/>
      <c r="R105" s="194"/>
      <c r="S105" s="184"/>
      <c r="T105" s="215"/>
      <c r="U105" s="253"/>
      <c r="AH105" s="95"/>
    </row>
    <row r="106" spans="1:37" ht="13.5" thickBot="1">
      <c r="AH106" s="95"/>
    </row>
    <row r="107" spans="1:37" ht="13.5" thickBot="1">
      <c r="A107" s="74" t="s">
        <v>2</v>
      </c>
      <c r="B107" s="218" t="s">
        <v>187</v>
      </c>
      <c r="C107" s="219"/>
      <c r="D107" s="195">
        <v>1</v>
      </c>
      <c r="E107" s="212"/>
      <c r="F107" s="213"/>
      <c r="G107" s="211">
        <v>2</v>
      </c>
      <c r="H107" s="212"/>
      <c r="I107" s="213"/>
      <c r="J107" s="211">
        <v>3</v>
      </c>
      <c r="K107" s="212"/>
      <c r="L107" s="213"/>
      <c r="M107" s="211">
        <v>4</v>
      </c>
      <c r="N107" s="212"/>
      <c r="O107" s="220"/>
      <c r="P107" s="195" t="s">
        <v>3</v>
      </c>
      <c r="Q107" s="196"/>
      <c r="R107" s="197"/>
      <c r="S107" s="82" t="s">
        <v>4</v>
      </c>
      <c r="T107" s="75" t="s">
        <v>5</v>
      </c>
      <c r="AH107" s="95"/>
    </row>
    <row r="108" spans="1:37" ht="13.5" thickBot="1">
      <c r="A108" s="250"/>
      <c r="B108" s="222">
        <v>1</v>
      </c>
      <c r="C108" s="50" t="str">
        <f>IF(A108&gt;0,IF(VLOOKUP(A108,seznam!$A$2:$C$190,3)&gt;0,VLOOKUP(A108,seznam!$A$2:$C$190,3),"------"),"------")</f>
        <v>------</v>
      </c>
      <c r="D108" s="238"/>
      <c r="E108" s="239"/>
      <c r="F108" s="240"/>
      <c r="G108" s="202" t="str">
        <f>AE111</f>
        <v>0</v>
      </c>
      <c r="H108" s="198" t="str">
        <f>AF111</f>
        <v>:</v>
      </c>
      <c r="I108" s="200" t="str">
        <f>AG111</f>
        <v>0</v>
      </c>
      <c r="J108" s="202" t="str">
        <f>AG113</f>
        <v>0</v>
      </c>
      <c r="K108" s="198" t="str">
        <f>AF113</f>
        <v>:</v>
      </c>
      <c r="L108" s="200" t="str">
        <f>AE113</f>
        <v>0</v>
      </c>
      <c r="M108" s="202" t="str">
        <f>AE108</f>
        <v>0</v>
      </c>
      <c r="N108" s="198" t="str">
        <f>AF108</f>
        <v>:</v>
      </c>
      <c r="O108" s="221" t="str">
        <f>AG108</f>
        <v>0</v>
      </c>
      <c r="P108" s="232">
        <f>G108+J108+M108</f>
        <v>0</v>
      </c>
      <c r="Q108" s="198" t="s">
        <v>6</v>
      </c>
      <c r="R108" s="200">
        <f>I108+L108+O108</f>
        <v>0</v>
      </c>
      <c r="S108" s="189">
        <f>IF(G108&gt;I108,2,IF(AND(G108&lt;I108,H108=":"),1,0))+IF(J108&gt;L108,2,IF(AND(J108&lt;L108,K108=":"),1,0))+IF(M108&gt;O108,2,IF(AND(M108&lt;O108,N108=":"),1,0))</f>
        <v>0</v>
      </c>
      <c r="T108" s="206">
        <v>2</v>
      </c>
      <c r="U108" s="249"/>
      <c r="V108" s="51">
        <v>1</v>
      </c>
      <c r="W108" s="4" t="str">
        <f>C109</f>
        <v>------</v>
      </c>
      <c r="X108" s="7" t="s">
        <v>9</v>
      </c>
      <c r="Y108" s="52" t="str">
        <f>C115</f>
        <v>------</v>
      </c>
      <c r="Z108" s="53"/>
      <c r="AA108" s="54"/>
      <c r="AB108" s="54"/>
      <c r="AC108" s="54"/>
      <c r="AD108" s="55"/>
      <c r="AE108" s="56" t="str">
        <f t="shared" ref="AE108:AE113" si="22">IF(OR(VALUE($AJ108)=0,VALUE($AK108)=0), "0",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)</f>
        <v>0</v>
      </c>
      <c r="AF108" s="11" t="s">
        <v>6</v>
      </c>
      <c r="AG108" s="12" t="str">
        <f t="shared" ref="AG108:AG113" si="23">IF(OR(VALUE($AJ108)=0,VALUE($AK108)=0), "0",IF(AND(LEN(Z108)&gt;0,MID(Z108,1,1)="-"),"1","0")+IF(AND(LEN(AA108)&gt;0,MID(AA108,1,1)="-"),"1","0")+IF(AND(LEN(AB108)&gt;0,MID(AB108,1,1)="-"),"1","0")+IF(AND(LEN(AC108)&gt;0,MID(AC108,1,1)="-"),"1","0")+IF(AND(LEN(AD108)&gt;0,MID(AD108,1,1)="-"),"1","0"))</f>
        <v>0</v>
      </c>
      <c r="AH108" s="95"/>
      <c r="AJ108">
        <f>IF(ISBLANK(U108), A108,0)</f>
        <v>0</v>
      </c>
      <c r="AK108">
        <f>IF(ISBLANK(U114), A114,0)</f>
        <v>0</v>
      </c>
    </row>
    <row r="109" spans="1:37" ht="13.5" thickBot="1">
      <c r="A109" s="251"/>
      <c r="B109" s="223"/>
      <c r="C109" s="57" t="str">
        <f>IF(A108&gt;0,IF(VLOOKUP(A108,seznam!$A$2:$C$190,2)&gt;0,VLOOKUP(A108,seznam!$A$2:$C$190,2),"------"),"------")</f>
        <v>------</v>
      </c>
      <c r="D109" s="230"/>
      <c r="E109" s="230"/>
      <c r="F109" s="231"/>
      <c r="G109" s="203"/>
      <c r="H109" s="199"/>
      <c r="I109" s="201"/>
      <c r="J109" s="203"/>
      <c r="K109" s="199"/>
      <c r="L109" s="201"/>
      <c r="M109" s="203"/>
      <c r="N109" s="199"/>
      <c r="O109" s="210"/>
      <c r="P109" s="205"/>
      <c r="Q109" s="199"/>
      <c r="R109" s="201"/>
      <c r="S109" s="190"/>
      <c r="T109" s="188"/>
      <c r="U109" s="249"/>
      <c r="V109" s="58">
        <v>2</v>
      </c>
      <c r="W109" s="5" t="str">
        <f>C111</f>
        <v>------</v>
      </c>
      <c r="X109" s="8" t="s">
        <v>9</v>
      </c>
      <c r="Y109" s="59" t="str">
        <f>C113</f>
        <v>------</v>
      </c>
      <c r="Z109" s="60"/>
      <c r="AA109" s="61"/>
      <c r="AB109" s="61"/>
      <c r="AC109" s="61"/>
      <c r="AD109" s="62"/>
      <c r="AE109" s="56" t="str">
        <f t="shared" si="22"/>
        <v>0</v>
      </c>
      <c r="AF109" s="13" t="s">
        <v>6</v>
      </c>
      <c r="AG109" s="12" t="str">
        <f t="shared" si="23"/>
        <v>0</v>
      </c>
      <c r="AH109" s="95"/>
      <c r="AJ109">
        <f>IF(ISBLANK(U110), A110,0)</f>
        <v>0</v>
      </c>
      <c r="AK109">
        <f>IF(ISBLANK(U112), A112,0)</f>
        <v>0</v>
      </c>
    </row>
    <row r="110" spans="1:37" ht="13.5" thickBot="1">
      <c r="A110" s="251"/>
      <c r="B110" s="224">
        <v>2</v>
      </c>
      <c r="C110" s="50" t="str">
        <f>IF(A110&gt;0,IF(VLOOKUP(A110,seznam!$A$2:$C$190,3)&gt;0,VLOOKUP(A110,seznam!$A$2:$C$190,3),"------"),"------")</f>
        <v>------</v>
      </c>
      <c r="D110" s="185" t="str">
        <f>I108</f>
        <v>0</v>
      </c>
      <c r="E110" s="185" t="str">
        <f>H108</f>
        <v>:</v>
      </c>
      <c r="F110" s="193" t="str">
        <f>G108</f>
        <v>0</v>
      </c>
      <c r="G110" s="226"/>
      <c r="H110" s="227"/>
      <c r="I110" s="228"/>
      <c r="J110" s="191" t="str">
        <f>AE109</f>
        <v>0</v>
      </c>
      <c r="K110" s="185" t="str">
        <f>AF109</f>
        <v>:</v>
      </c>
      <c r="L110" s="193" t="str">
        <f>AG109</f>
        <v>0</v>
      </c>
      <c r="M110" s="191" t="str">
        <f>AE112</f>
        <v>0</v>
      </c>
      <c r="N110" s="185" t="str">
        <f>AF112</f>
        <v>:</v>
      </c>
      <c r="O110" s="209" t="str">
        <f>AG112</f>
        <v>0</v>
      </c>
      <c r="P110" s="181">
        <f>D110+J110+M110</f>
        <v>0</v>
      </c>
      <c r="Q110" s="185" t="s">
        <v>6</v>
      </c>
      <c r="R110" s="193">
        <f>F110+L110+O110</f>
        <v>0</v>
      </c>
      <c r="S110" s="183">
        <f>IF(D110&gt;F110,2,IF(AND(D110&lt;F110,E110=":"),1,0))+IF(J110&gt;L110,2,IF(AND(J110&lt;L110,K110=":"),1,0))+IF(M110&gt;O110,2,IF(AND(M110&lt;O110,N110=":"),1,0))</f>
        <v>0</v>
      </c>
      <c r="T110" s="208">
        <v>3</v>
      </c>
      <c r="U110" s="249"/>
      <c r="V110" s="58">
        <v>3</v>
      </c>
      <c r="W110" s="5" t="str">
        <f>C115</f>
        <v>------</v>
      </c>
      <c r="X110" s="9" t="s">
        <v>9</v>
      </c>
      <c r="Y110" s="59" t="str">
        <f>C113</f>
        <v>------</v>
      </c>
      <c r="Z110" s="60"/>
      <c r="AA110" s="61"/>
      <c r="AB110" s="61"/>
      <c r="AC110" s="61"/>
      <c r="AD110" s="62"/>
      <c r="AE110" s="56" t="str">
        <f t="shared" si="22"/>
        <v>0</v>
      </c>
      <c r="AF110" s="13" t="s">
        <v>6</v>
      </c>
      <c r="AG110" s="12" t="str">
        <f t="shared" si="23"/>
        <v>0</v>
      </c>
      <c r="AH110" s="95"/>
      <c r="AJ110">
        <f>IF(ISBLANK(U114), A114,0)</f>
        <v>0</v>
      </c>
      <c r="AK110">
        <f>IF(ISBLANK(U112), A112,0)</f>
        <v>0</v>
      </c>
    </row>
    <row r="111" spans="1:37" ht="13.5" thickBot="1">
      <c r="A111" s="251"/>
      <c r="B111" s="223"/>
      <c r="C111" s="57" t="str">
        <f>IF(A110&gt;0,IF(VLOOKUP(A110,seznam!$A$2:$C$190,2)&gt;0,VLOOKUP(A110,seznam!$A$2:$C$190,2),"------"),"------")</f>
        <v>------</v>
      </c>
      <c r="D111" s="199"/>
      <c r="E111" s="199"/>
      <c r="F111" s="201"/>
      <c r="G111" s="229"/>
      <c r="H111" s="230"/>
      <c r="I111" s="231"/>
      <c r="J111" s="203"/>
      <c r="K111" s="199"/>
      <c r="L111" s="201"/>
      <c r="M111" s="203"/>
      <c r="N111" s="199"/>
      <c r="O111" s="210"/>
      <c r="P111" s="204"/>
      <c r="Q111" s="237"/>
      <c r="R111" s="207"/>
      <c r="S111" s="190"/>
      <c r="T111" s="188"/>
      <c r="U111" s="249"/>
      <c r="V111" s="58">
        <v>4</v>
      </c>
      <c r="W111" s="5" t="str">
        <f>C109</f>
        <v>------</v>
      </c>
      <c r="X111" s="8" t="s">
        <v>9</v>
      </c>
      <c r="Y111" s="59" t="str">
        <f>C111</f>
        <v>------</v>
      </c>
      <c r="Z111" s="60"/>
      <c r="AA111" s="61"/>
      <c r="AB111" s="61"/>
      <c r="AC111" s="61"/>
      <c r="AD111" s="62"/>
      <c r="AE111" s="56" t="str">
        <f t="shared" si="22"/>
        <v>0</v>
      </c>
      <c r="AF111" s="13" t="s">
        <v>6</v>
      </c>
      <c r="AG111" s="12" t="str">
        <f t="shared" si="23"/>
        <v>0</v>
      </c>
      <c r="AH111" s="95"/>
      <c r="AJ111">
        <f>IF(ISBLANK(U108), A108,0)</f>
        <v>0</v>
      </c>
      <c r="AK111">
        <f>IF(ISBLANK(U110), A110,0)</f>
        <v>0</v>
      </c>
    </row>
    <row r="112" spans="1:37" ht="13.5" thickBot="1">
      <c r="A112" s="251"/>
      <c r="B112" s="224">
        <v>3</v>
      </c>
      <c r="C112" s="50" t="str">
        <f>IF(A112&gt;0,IF(VLOOKUP(A112,seznam!$A$2:$C$190,3)&gt;0,VLOOKUP(A112,seznam!$A$2:$C$190,3),"------"),"------")</f>
        <v>------</v>
      </c>
      <c r="D112" s="185" t="str">
        <f>L108</f>
        <v>0</v>
      </c>
      <c r="E112" s="185" t="str">
        <f>K108</f>
        <v>:</v>
      </c>
      <c r="F112" s="193" t="str">
        <f>J108</f>
        <v>0</v>
      </c>
      <c r="G112" s="191" t="str">
        <f>L110</f>
        <v>0</v>
      </c>
      <c r="H112" s="185" t="str">
        <f>K110</f>
        <v>:</v>
      </c>
      <c r="I112" s="193" t="str">
        <f>J110</f>
        <v>0</v>
      </c>
      <c r="J112" s="226"/>
      <c r="K112" s="227"/>
      <c r="L112" s="228"/>
      <c r="M112" s="191" t="str">
        <f>AG110</f>
        <v>0</v>
      </c>
      <c r="N112" s="185" t="str">
        <f>AF110</f>
        <v>:</v>
      </c>
      <c r="O112" s="209" t="str">
        <f>AE110</f>
        <v>0</v>
      </c>
      <c r="P112" s="181">
        <f>D112+G112+M112</f>
        <v>0</v>
      </c>
      <c r="Q112" s="185" t="s">
        <v>6</v>
      </c>
      <c r="R112" s="193">
        <f>F112+I112+O112</f>
        <v>0</v>
      </c>
      <c r="S112" s="183">
        <f>IF(D112&gt;F112,2,IF(AND(D112&lt;F112,E112=":"),1,0))+IF(G112&gt;I112,2,IF(AND(G112&lt;I112,H112=":"),1,0))+IF(M112&gt;O112,2,IF(AND(M112&lt;O112,N112=":"),1,0))</f>
        <v>0</v>
      </c>
      <c r="T112" s="187">
        <v>1</v>
      </c>
      <c r="U112" s="249"/>
      <c r="V112" s="58">
        <v>5</v>
      </c>
      <c r="W112" s="5" t="str">
        <f>C111</f>
        <v>------</v>
      </c>
      <c r="X112" s="8" t="s">
        <v>9</v>
      </c>
      <c r="Y112" s="59" t="str">
        <f>C115</f>
        <v>------</v>
      </c>
      <c r="Z112" s="60"/>
      <c r="AA112" s="61"/>
      <c r="AB112" s="61"/>
      <c r="AC112" s="61"/>
      <c r="AD112" s="62"/>
      <c r="AE112" s="56" t="str">
        <f t="shared" si="22"/>
        <v>0</v>
      </c>
      <c r="AF112" s="13" t="s">
        <v>6</v>
      </c>
      <c r="AG112" s="12" t="str">
        <f t="shared" si="23"/>
        <v>0</v>
      </c>
      <c r="AH112" s="95"/>
      <c r="AJ112">
        <f>IF(ISBLANK(U110), A110,0)</f>
        <v>0</v>
      </c>
      <c r="AK112">
        <f>IF(ISBLANK(U114), A114,0)</f>
        <v>0</v>
      </c>
    </row>
    <row r="113" spans="1:37" ht="13.5" thickBot="1">
      <c r="A113" s="251"/>
      <c r="B113" s="223"/>
      <c r="C113" s="57" t="str">
        <f>IF(A112&gt;0,IF(VLOOKUP(A112,seznam!$A$2:$C$190,2)&gt;0,VLOOKUP(A112,seznam!$A$2:$C$190,2),"------"),"------")</f>
        <v>------</v>
      </c>
      <c r="D113" s="199"/>
      <c r="E113" s="199"/>
      <c r="F113" s="201"/>
      <c r="G113" s="203"/>
      <c r="H113" s="199"/>
      <c r="I113" s="201"/>
      <c r="J113" s="229"/>
      <c r="K113" s="230"/>
      <c r="L113" s="231"/>
      <c r="M113" s="203"/>
      <c r="N113" s="199"/>
      <c r="O113" s="210"/>
      <c r="P113" s="205"/>
      <c r="Q113" s="199"/>
      <c r="R113" s="201"/>
      <c r="S113" s="190"/>
      <c r="T113" s="188"/>
      <c r="U113" s="249"/>
      <c r="V113" s="64">
        <v>6</v>
      </c>
      <c r="W113" s="6" t="str">
        <f>C113</f>
        <v>------</v>
      </c>
      <c r="X113" s="10" t="s">
        <v>9</v>
      </c>
      <c r="Y113" s="65" t="str">
        <f>C109</f>
        <v>------</v>
      </c>
      <c r="Z113" s="66"/>
      <c r="AA113" s="67"/>
      <c r="AB113" s="67"/>
      <c r="AC113" s="67"/>
      <c r="AD113" s="68"/>
      <c r="AE113" s="56" t="str">
        <f t="shared" si="22"/>
        <v>0</v>
      </c>
      <c r="AF113" s="15" t="s">
        <v>6</v>
      </c>
      <c r="AG113" s="12" t="str">
        <f t="shared" si="23"/>
        <v>0</v>
      </c>
      <c r="AH113" s="95"/>
      <c r="AJ113">
        <f>IF(ISBLANK(U112), A112,0)</f>
        <v>0</v>
      </c>
      <c r="AK113">
        <f>IF(ISBLANK(U108), A108,0)</f>
        <v>0</v>
      </c>
    </row>
    <row r="114" spans="1:37">
      <c r="A114" s="251"/>
      <c r="B114" s="224">
        <v>4</v>
      </c>
      <c r="C114" s="50" t="str">
        <f>IF(A114&gt;0,IF(VLOOKUP(A114,seznam!$A$2:$C$190,3)&gt;0,VLOOKUP(A114,seznam!$A$2:$C$190,3),"------"),"------")</f>
        <v>------</v>
      </c>
      <c r="D114" s="185" t="str">
        <f>O108</f>
        <v>0</v>
      </c>
      <c r="E114" s="185" t="str">
        <f>N108</f>
        <v>:</v>
      </c>
      <c r="F114" s="193" t="str">
        <f>M108</f>
        <v>0</v>
      </c>
      <c r="G114" s="191" t="str">
        <f>O110</f>
        <v>0</v>
      </c>
      <c r="H114" s="185" t="str">
        <f>N110</f>
        <v>:</v>
      </c>
      <c r="I114" s="193" t="str">
        <f>M110</f>
        <v>0</v>
      </c>
      <c r="J114" s="191" t="str">
        <f>O112</f>
        <v>0</v>
      </c>
      <c r="K114" s="185" t="str">
        <f>N112</f>
        <v>:</v>
      </c>
      <c r="L114" s="193" t="str">
        <f>M112</f>
        <v>0</v>
      </c>
      <c r="M114" s="226"/>
      <c r="N114" s="227"/>
      <c r="O114" s="233"/>
      <c r="P114" s="181">
        <f>D114+G114+J114</f>
        <v>0</v>
      </c>
      <c r="Q114" s="185" t="s">
        <v>6</v>
      </c>
      <c r="R114" s="193">
        <f>F114+I114+L114</f>
        <v>0</v>
      </c>
      <c r="S114" s="183">
        <f>IF(D114&gt;F114,2,IF(AND(D114&lt;F114,E114=":"),1,0))+IF(G114&gt;I114,2,IF(AND(G114&lt;I114,H114=":"),1,0))+IF(J114&gt;L114,2,IF(AND(J114&lt;L114,K114=":"),1,0))</f>
        <v>0</v>
      </c>
      <c r="T114" s="214"/>
      <c r="U114" s="253"/>
      <c r="AH114" s="95"/>
    </row>
    <row r="115" spans="1:37" ht="13.5" thickBot="1">
      <c r="A115" s="252"/>
      <c r="B115" s="225"/>
      <c r="C115" s="71" t="str">
        <f>IF(A114&gt;0,IF(VLOOKUP(A114,seznam!$A$2:$C$190,2)&gt;0,VLOOKUP(A114,seznam!$A$2:$C$190,2),"------"),"------")</f>
        <v>------</v>
      </c>
      <c r="D115" s="186"/>
      <c r="E115" s="186"/>
      <c r="F115" s="194"/>
      <c r="G115" s="192"/>
      <c r="H115" s="186"/>
      <c r="I115" s="194"/>
      <c r="J115" s="192"/>
      <c r="K115" s="186"/>
      <c r="L115" s="194"/>
      <c r="M115" s="234"/>
      <c r="N115" s="235"/>
      <c r="O115" s="236"/>
      <c r="P115" s="182"/>
      <c r="Q115" s="186"/>
      <c r="R115" s="194"/>
      <c r="S115" s="184"/>
      <c r="T115" s="215"/>
      <c r="U115" s="253"/>
      <c r="AH115" s="95"/>
    </row>
    <row r="116" spans="1:37" ht="13.5" thickBot="1">
      <c r="AH116" s="95"/>
    </row>
    <row r="117" spans="1:37" ht="13.5" thickBot="1">
      <c r="A117" s="74" t="s">
        <v>2</v>
      </c>
      <c r="B117" s="218" t="s">
        <v>188</v>
      </c>
      <c r="C117" s="219"/>
      <c r="D117" s="195">
        <v>1</v>
      </c>
      <c r="E117" s="212"/>
      <c r="F117" s="213"/>
      <c r="G117" s="211">
        <v>2</v>
      </c>
      <c r="H117" s="212"/>
      <c r="I117" s="213"/>
      <c r="J117" s="211">
        <v>3</v>
      </c>
      <c r="K117" s="212"/>
      <c r="L117" s="213"/>
      <c r="M117" s="211">
        <v>4</v>
      </c>
      <c r="N117" s="212"/>
      <c r="O117" s="220"/>
      <c r="P117" s="195" t="s">
        <v>3</v>
      </c>
      <c r="Q117" s="196"/>
      <c r="R117" s="197"/>
      <c r="S117" s="82" t="s">
        <v>4</v>
      </c>
      <c r="T117" s="75" t="s">
        <v>5</v>
      </c>
      <c r="AH117" s="95"/>
    </row>
    <row r="118" spans="1:37" ht="13.5" thickBot="1">
      <c r="A118" s="250"/>
      <c r="B118" s="222">
        <v>1</v>
      </c>
      <c r="C118" s="50" t="str">
        <f>IF(A118&gt;0,IF(VLOOKUP(A118,seznam!$A$2:$C$190,3)&gt;0,VLOOKUP(A118,seznam!$A$2:$C$190,3),"------"),"------")</f>
        <v>------</v>
      </c>
      <c r="D118" s="238"/>
      <c r="E118" s="239"/>
      <c r="F118" s="240"/>
      <c r="G118" s="202" t="str">
        <f>AE121</f>
        <v>0</v>
      </c>
      <c r="H118" s="198" t="str">
        <f>AF121</f>
        <v>:</v>
      </c>
      <c r="I118" s="200" t="str">
        <f>AG121</f>
        <v>0</v>
      </c>
      <c r="J118" s="202" t="str">
        <f>AG123</f>
        <v>0</v>
      </c>
      <c r="K118" s="198" t="str">
        <f>AF123</f>
        <v>:</v>
      </c>
      <c r="L118" s="200" t="str">
        <f>AE123</f>
        <v>0</v>
      </c>
      <c r="M118" s="202" t="str">
        <f>AE118</f>
        <v>0</v>
      </c>
      <c r="N118" s="198" t="str">
        <f>AF118</f>
        <v>:</v>
      </c>
      <c r="O118" s="221" t="str">
        <f>AG118</f>
        <v>0</v>
      </c>
      <c r="P118" s="232">
        <f>G118+J118+M118</f>
        <v>0</v>
      </c>
      <c r="Q118" s="198" t="s">
        <v>6</v>
      </c>
      <c r="R118" s="200">
        <f>I118+L118+O118</f>
        <v>0</v>
      </c>
      <c r="S118" s="189">
        <f>IF(G118&gt;I118,2,IF(AND(G118&lt;I118,H118=":"),1,0))+IF(J118&gt;L118,2,IF(AND(J118&lt;L118,K118=":"),1,0))+IF(M118&gt;O118,2,IF(AND(M118&lt;O118,N118=":"),1,0))</f>
        <v>0</v>
      </c>
      <c r="T118" s="206">
        <v>2</v>
      </c>
      <c r="U118" s="249"/>
      <c r="V118" s="51">
        <v>1</v>
      </c>
      <c r="W118" s="4" t="str">
        <f>C119</f>
        <v>------</v>
      </c>
      <c r="X118" s="7" t="s">
        <v>9</v>
      </c>
      <c r="Y118" s="52" t="str">
        <f>C125</f>
        <v>------</v>
      </c>
      <c r="Z118" s="53"/>
      <c r="AA118" s="54"/>
      <c r="AB118" s="54"/>
      <c r="AC118" s="54"/>
      <c r="AD118" s="55"/>
      <c r="AE118" s="56" t="str">
        <f t="shared" ref="AE118:AE123" si="24">IF(OR(VALUE($AJ118)=0,VALUE($AK118)=0), "0",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)</f>
        <v>0</v>
      </c>
      <c r="AF118" s="11" t="s">
        <v>6</v>
      </c>
      <c r="AG118" s="12" t="str">
        <f t="shared" ref="AG118:AG123" si="25">IF(OR(VALUE($AJ118)=0,VALUE($AK118)=0), "0",IF(AND(LEN(Z118)&gt;0,MID(Z118,1,1)="-"),"1","0")+IF(AND(LEN(AA118)&gt;0,MID(AA118,1,1)="-"),"1","0")+IF(AND(LEN(AB118)&gt;0,MID(AB118,1,1)="-"),"1","0")+IF(AND(LEN(AC118)&gt;0,MID(AC118,1,1)="-"),"1","0")+IF(AND(LEN(AD118)&gt;0,MID(AD118,1,1)="-"),"1","0"))</f>
        <v>0</v>
      </c>
      <c r="AH118" s="95"/>
      <c r="AJ118">
        <f>IF(ISBLANK(U118), A118,0)</f>
        <v>0</v>
      </c>
      <c r="AK118">
        <f>IF(ISBLANK(U124), A124,0)</f>
        <v>0</v>
      </c>
    </row>
    <row r="119" spans="1:37" ht="13.5" thickBot="1">
      <c r="A119" s="251"/>
      <c r="B119" s="223"/>
      <c r="C119" s="57" t="str">
        <f>IF(A118&gt;0,IF(VLOOKUP(A118,seznam!$A$2:$C$190,2)&gt;0,VLOOKUP(A118,seznam!$A$2:$C$190,2),"------"),"------")</f>
        <v>------</v>
      </c>
      <c r="D119" s="230"/>
      <c r="E119" s="230"/>
      <c r="F119" s="231"/>
      <c r="G119" s="203"/>
      <c r="H119" s="199"/>
      <c r="I119" s="201"/>
      <c r="J119" s="203"/>
      <c r="K119" s="199"/>
      <c r="L119" s="201"/>
      <c r="M119" s="203"/>
      <c r="N119" s="199"/>
      <c r="O119" s="210"/>
      <c r="P119" s="205"/>
      <c r="Q119" s="199"/>
      <c r="R119" s="201"/>
      <c r="S119" s="190"/>
      <c r="T119" s="188"/>
      <c r="U119" s="249"/>
      <c r="V119" s="58">
        <v>2</v>
      </c>
      <c r="W119" s="5" t="str">
        <f>C121</f>
        <v>------</v>
      </c>
      <c r="X119" s="8" t="s">
        <v>9</v>
      </c>
      <c r="Y119" s="59" t="str">
        <f>C123</f>
        <v>------</v>
      </c>
      <c r="Z119" s="60"/>
      <c r="AA119" s="61"/>
      <c r="AB119" s="61"/>
      <c r="AC119" s="61"/>
      <c r="AD119" s="62"/>
      <c r="AE119" s="56" t="str">
        <f t="shared" si="24"/>
        <v>0</v>
      </c>
      <c r="AF119" s="13" t="s">
        <v>6</v>
      </c>
      <c r="AG119" s="12" t="str">
        <f t="shared" si="25"/>
        <v>0</v>
      </c>
      <c r="AH119" s="95"/>
      <c r="AJ119">
        <f>IF(ISBLANK(U120), A120,0)</f>
        <v>0</v>
      </c>
      <c r="AK119">
        <f>IF(ISBLANK(U122), A122,0)</f>
        <v>0</v>
      </c>
    </row>
    <row r="120" spans="1:37" ht="13.5" thickBot="1">
      <c r="A120" s="251"/>
      <c r="B120" s="224">
        <v>2</v>
      </c>
      <c r="C120" s="50" t="str">
        <f>IF(A120&gt;0,IF(VLOOKUP(A120,seznam!$A$2:$C$190,3)&gt;0,VLOOKUP(A120,seznam!$A$2:$C$190,3),"------"),"------")</f>
        <v>------</v>
      </c>
      <c r="D120" s="185" t="str">
        <f>I118</f>
        <v>0</v>
      </c>
      <c r="E120" s="185" t="str">
        <f>H118</f>
        <v>:</v>
      </c>
      <c r="F120" s="193" t="str">
        <f>G118</f>
        <v>0</v>
      </c>
      <c r="G120" s="226"/>
      <c r="H120" s="227"/>
      <c r="I120" s="228"/>
      <c r="J120" s="191" t="str">
        <f>AE119</f>
        <v>0</v>
      </c>
      <c r="K120" s="185" t="str">
        <f>AF119</f>
        <v>:</v>
      </c>
      <c r="L120" s="193" t="str">
        <f>AG119</f>
        <v>0</v>
      </c>
      <c r="M120" s="191" t="str">
        <f>AE122</f>
        <v>0</v>
      </c>
      <c r="N120" s="185" t="str">
        <f>AF122</f>
        <v>:</v>
      </c>
      <c r="O120" s="209" t="str">
        <f>AG122</f>
        <v>0</v>
      </c>
      <c r="P120" s="181">
        <f>D120+J120+M120</f>
        <v>0</v>
      </c>
      <c r="Q120" s="185" t="s">
        <v>6</v>
      </c>
      <c r="R120" s="193">
        <f>F120+L120+O120</f>
        <v>0</v>
      </c>
      <c r="S120" s="183">
        <f>IF(D120&gt;F120,2,IF(AND(D120&lt;F120,E120=":"),1,0))+IF(J120&gt;L120,2,IF(AND(J120&lt;L120,K120=":"),1,0))+IF(M120&gt;O120,2,IF(AND(M120&lt;O120,N120=":"),1,0))</f>
        <v>0</v>
      </c>
      <c r="T120" s="208">
        <v>3</v>
      </c>
      <c r="U120" s="249"/>
      <c r="V120" s="58">
        <v>3</v>
      </c>
      <c r="W120" s="5" t="str">
        <f>C125</f>
        <v>------</v>
      </c>
      <c r="X120" s="9" t="s">
        <v>9</v>
      </c>
      <c r="Y120" s="59" t="str">
        <f>C123</f>
        <v>------</v>
      </c>
      <c r="Z120" s="60"/>
      <c r="AA120" s="61"/>
      <c r="AB120" s="61"/>
      <c r="AC120" s="61"/>
      <c r="AD120" s="62"/>
      <c r="AE120" s="56" t="str">
        <f t="shared" si="24"/>
        <v>0</v>
      </c>
      <c r="AF120" s="13" t="s">
        <v>6</v>
      </c>
      <c r="AG120" s="12" t="str">
        <f t="shared" si="25"/>
        <v>0</v>
      </c>
      <c r="AH120" s="95"/>
      <c r="AJ120">
        <f>IF(ISBLANK(U124), A124,0)</f>
        <v>0</v>
      </c>
      <c r="AK120">
        <f>IF(ISBLANK(U122), A122,0)</f>
        <v>0</v>
      </c>
    </row>
    <row r="121" spans="1:37" ht="13.5" thickBot="1">
      <c r="A121" s="251"/>
      <c r="B121" s="223"/>
      <c r="C121" s="57" t="str">
        <f>IF(A120&gt;0,IF(VLOOKUP(A120,seznam!$A$2:$C$190,2)&gt;0,VLOOKUP(A120,seznam!$A$2:$C$190,2),"------"),"------")</f>
        <v>------</v>
      </c>
      <c r="D121" s="199"/>
      <c r="E121" s="199"/>
      <c r="F121" s="201"/>
      <c r="G121" s="229"/>
      <c r="H121" s="230"/>
      <c r="I121" s="231"/>
      <c r="J121" s="203"/>
      <c r="K121" s="199"/>
      <c r="L121" s="201"/>
      <c r="M121" s="203"/>
      <c r="N121" s="199"/>
      <c r="O121" s="210"/>
      <c r="P121" s="204"/>
      <c r="Q121" s="237"/>
      <c r="R121" s="207"/>
      <c r="S121" s="190"/>
      <c r="T121" s="188"/>
      <c r="U121" s="249"/>
      <c r="V121" s="58">
        <v>4</v>
      </c>
      <c r="W121" s="5" t="str">
        <f>C119</f>
        <v>------</v>
      </c>
      <c r="X121" s="8" t="s">
        <v>9</v>
      </c>
      <c r="Y121" s="59" t="str">
        <f>C121</f>
        <v>------</v>
      </c>
      <c r="Z121" s="60"/>
      <c r="AA121" s="61"/>
      <c r="AB121" s="61"/>
      <c r="AC121" s="61"/>
      <c r="AD121" s="62"/>
      <c r="AE121" s="56" t="str">
        <f t="shared" si="24"/>
        <v>0</v>
      </c>
      <c r="AF121" s="13" t="s">
        <v>6</v>
      </c>
      <c r="AG121" s="12" t="str">
        <f t="shared" si="25"/>
        <v>0</v>
      </c>
      <c r="AH121" s="95"/>
      <c r="AJ121">
        <f>IF(ISBLANK(U118), A118,0)</f>
        <v>0</v>
      </c>
      <c r="AK121">
        <f>IF(ISBLANK(U120), A120,0)</f>
        <v>0</v>
      </c>
    </row>
    <row r="122" spans="1:37" ht="13.5" thickBot="1">
      <c r="A122" s="251"/>
      <c r="B122" s="224">
        <v>3</v>
      </c>
      <c r="C122" s="50" t="str">
        <f>IF(A122&gt;0,IF(VLOOKUP(A122,seznam!$A$2:$C$190,3)&gt;0,VLOOKUP(A122,seznam!$A$2:$C$190,3),"------"),"------")</f>
        <v>------</v>
      </c>
      <c r="D122" s="185" t="str">
        <f>L118</f>
        <v>0</v>
      </c>
      <c r="E122" s="185" t="str">
        <f>K118</f>
        <v>:</v>
      </c>
      <c r="F122" s="193" t="str">
        <f>J118</f>
        <v>0</v>
      </c>
      <c r="G122" s="191" t="str">
        <f>L120</f>
        <v>0</v>
      </c>
      <c r="H122" s="185" t="str">
        <f>K120</f>
        <v>:</v>
      </c>
      <c r="I122" s="193" t="str">
        <f>J120</f>
        <v>0</v>
      </c>
      <c r="J122" s="226"/>
      <c r="K122" s="227"/>
      <c r="L122" s="228"/>
      <c r="M122" s="191" t="str">
        <f>AG120</f>
        <v>0</v>
      </c>
      <c r="N122" s="185" t="str">
        <f>AF120</f>
        <v>:</v>
      </c>
      <c r="O122" s="209" t="str">
        <f>AE120</f>
        <v>0</v>
      </c>
      <c r="P122" s="181">
        <f>D122+G122+M122</f>
        <v>0</v>
      </c>
      <c r="Q122" s="185" t="s">
        <v>6</v>
      </c>
      <c r="R122" s="193">
        <f>F122+I122+O122</f>
        <v>0</v>
      </c>
      <c r="S122" s="183">
        <f>IF(D122&gt;F122,2,IF(AND(D122&lt;F122,E122=":"),1,0))+IF(G122&gt;I122,2,IF(AND(G122&lt;I122,H122=":"),1,0))+IF(M122&gt;O122,2,IF(AND(M122&lt;O122,N122=":"),1,0))</f>
        <v>0</v>
      </c>
      <c r="T122" s="187">
        <v>1</v>
      </c>
      <c r="U122" s="249"/>
      <c r="V122" s="58">
        <v>5</v>
      </c>
      <c r="W122" s="5" t="str">
        <f>C121</f>
        <v>------</v>
      </c>
      <c r="X122" s="8" t="s">
        <v>9</v>
      </c>
      <c r="Y122" s="59" t="str">
        <f>C125</f>
        <v>------</v>
      </c>
      <c r="Z122" s="60"/>
      <c r="AA122" s="61"/>
      <c r="AB122" s="61"/>
      <c r="AC122" s="61"/>
      <c r="AD122" s="62"/>
      <c r="AE122" s="56" t="str">
        <f t="shared" si="24"/>
        <v>0</v>
      </c>
      <c r="AF122" s="13" t="s">
        <v>6</v>
      </c>
      <c r="AG122" s="12" t="str">
        <f t="shared" si="25"/>
        <v>0</v>
      </c>
      <c r="AH122" s="95"/>
      <c r="AJ122">
        <f>IF(ISBLANK(U120), A120,0)</f>
        <v>0</v>
      </c>
      <c r="AK122">
        <f>IF(ISBLANK(U124), A124,0)</f>
        <v>0</v>
      </c>
    </row>
    <row r="123" spans="1:37" ht="13.5" thickBot="1">
      <c r="A123" s="251"/>
      <c r="B123" s="223"/>
      <c r="C123" s="57" t="str">
        <f>IF(A122&gt;0,IF(VLOOKUP(A122,seznam!$A$2:$C$190,2)&gt;0,VLOOKUP(A122,seznam!$A$2:$C$190,2),"------"),"------")</f>
        <v>------</v>
      </c>
      <c r="D123" s="199"/>
      <c r="E123" s="199"/>
      <c r="F123" s="201"/>
      <c r="G123" s="203"/>
      <c r="H123" s="199"/>
      <c r="I123" s="201"/>
      <c r="J123" s="229"/>
      <c r="K123" s="230"/>
      <c r="L123" s="231"/>
      <c r="M123" s="203"/>
      <c r="N123" s="199"/>
      <c r="O123" s="210"/>
      <c r="P123" s="205"/>
      <c r="Q123" s="199"/>
      <c r="R123" s="201"/>
      <c r="S123" s="190"/>
      <c r="T123" s="188"/>
      <c r="U123" s="249"/>
      <c r="V123" s="64">
        <v>6</v>
      </c>
      <c r="W123" s="6" t="str">
        <f>C123</f>
        <v>------</v>
      </c>
      <c r="X123" s="10" t="s">
        <v>9</v>
      </c>
      <c r="Y123" s="65" t="str">
        <f>C119</f>
        <v>------</v>
      </c>
      <c r="Z123" s="66"/>
      <c r="AA123" s="67"/>
      <c r="AB123" s="67"/>
      <c r="AC123" s="67"/>
      <c r="AD123" s="68"/>
      <c r="AE123" s="56" t="str">
        <f t="shared" si="24"/>
        <v>0</v>
      </c>
      <c r="AF123" s="15" t="s">
        <v>6</v>
      </c>
      <c r="AG123" s="12" t="str">
        <f t="shared" si="25"/>
        <v>0</v>
      </c>
      <c r="AH123" s="95"/>
      <c r="AJ123">
        <f>IF(ISBLANK(U122), A122,0)</f>
        <v>0</v>
      </c>
      <c r="AK123">
        <f>IF(ISBLANK(U118), A118,0)</f>
        <v>0</v>
      </c>
    </row>
    <row r="124" spans="1:37">
      <c r="A124" s="251"/>
      <c r="B124" s="224">
        <v>4</v>
      </c>
      <c r="C124" s="50" t="str">
        <f>IF(A124&gt;0,IF(VLOOKUP(A124,seznam!$A$2:$C$190,3)&gt;0,VLOOKUP(A124,seznam!$A$2:$C$190,3),"------"),"------")</f>
        <v>------</v>
      </c>
      <c r="D124" s="185" t="str">
        <f>O118</f>
        <v>0</v>
      </c>
      <c r="E124" s="185" t="str">
        <f>N118</f>
        <v>:</v>
      </c>
      <c r="F124" s="193" t="str">
        <f>M118</f>
        <v>0</v>
      </c>
      <c r="G124" s="191" t="str">
        <f>O120</f>
        <v>0</v>
      </c>
      <c r="H124" s="185" t="str">
        <f>N120</f>
        <v>:</v>
      </c>
      <c r="I124" s="193" t="str">
        <f>M120</f>
        <v>0</v>
      </c>
      <c r="J124" s="191" t="str">
        <f>O122</f>
        <v>0</v>
      </c>
      <c r="K124" s="185" t="str">
        <f>N122</f>
        <v>:</v>
      </c>
      <c r="L124" s="193" t="str">
        <f>M122</f>
        <v>0</v>
      </c>
      <c r="M124" s="226"/>
      <c r="N124" s="227"/>
      <c r="O124" s="233"/>
      <c r="P124" s="181">
        <f>D124+G124+J124</f>
        <v>0</v>
      </c>
      <c r="Q124" s="185" t="s">
        <v>6</v>
      </c>
      <c r="R124" s="193">
        <f>F124+I124+L124</f>
        <v>0</v>
      </c>
      <c r="S124" s="183">
        <f>IF(D124&gt;F124,2,IF(AND(D124&lt;F124,E124=":"),1,0))+IF(G124&gt;I124,2,IF(AND(G124&lt;I124,H124=":"),1,0))+IF(J124&gt;L124,2,IF(AND(J124&lt;L124,K124=":"),1,0))</f>
        <v>0</v>
      </c>
      <c r="T124" s="214"/>
      <c r="U124" s="253"/>
      <c r="AH124" s="95"/>
    </row>
    <row r="125" spans="1:37" ht="13.5" thickBot="1">
      <c r="A125" s="252"/>
      <c r="B125" s="225"/>
      <c r="C125" s="71" t="str">
        <f>IF(A124&gt;0,IF(VLOOKUP(A124,seznam!$A$2:$C$190,2)&gt;0,VLOOKUP(A124,seznam!$A$2:$C$190,2),"------"),"------")</f>
        <v>------</v>
      </c>
      <c r="D125" s="186"/>
      <c r="E125" s="186"/>
      <c r="F125" s="194"/>
      <c r="G125" s="192"/>
      <c r="H125" s="186"/>
      <c r="I125" s="194"/>
      <c r="J125" s="192"/>
      <c r="K125" s="186"/>
      <c r="L125" s="194"/>
      <c r="M125" s="234"/>
      <c r="N125" s="235"/>
      <c r="O125" s="236"/>
      <c r="P125" s="182"/>
      <c r="Q125" s="186"/>
      <c r="R125" s="194"/>
      <c r="S125" s="184"/>
      <c r="T125" s="215"/>
      <c r="U125" s="253"/>
      <c r="AH125" s="95"/>
    </row>
    <row r="126" spans="1:37">
      <c r="AH126" s="95"/>
    </row>
    <row r="127" spans="1:37" ht="39.950000000000003" customHeight="1">
      <c r="B127" s="216" t="s">
        <v>132</v>
      </c>
      <c r="C127" s="217"/>
      <c r="D127" s="217"/>
      <c r="E127" s="217"/>
      <c r="F127" s="217"/>
      <c r="G127" s="217"/>
      <c r="H127" s="217"/>
      <c r="I127" s="217"/>
      <c r="J127" s="217"/>
      <c r="K127" s="217"/>
      <c r="L127" s="217"/>
      <c r="M127" s="217"/>
      <c r="N127" s="217"/>
      <c r="O127" s="217"/>
      <c r="P127" s="217"/>
      <c r="Q127" s="217"/>
      <c r="R127" s="217"/>
      <c r="S127" s="217"/>
      <c r="T127" s="217"/>
      <c r="U127" s="217"/>
      <c r="V127" s="217"/>
      <c r="W127" s="217"/>
      <c r="X127" s="217"/>
      <c r="Y127" s="217"/>
      <c r="Z127" s="217"/>
      <c r="AA127" s="217"/>
      <c r="AB127" s="217"/>
      <c r="AC127" s="217"/>
      <c r="AD127" s="217"/>
      <c r="AE127" s="217"/>
      <c r="AF127" s="217"/>
      <c r="AG127" s="217"/>
      <c r="AH127" s="95"/>
    </row>
    <row r="128" spans="1:37" ht="13.5" thickBot="1">
      <c r="AH128" s="95"/>
      <c r="AI128">
        <v>4</v>
      </c>
    </row>
    <row r="129" spans="1:37" ht="13.5" thickBot="1">
      <c r="A129" s="74" t="s">
        <v>2</v>
      </c>
      <c r="B129" s="218" t="s">
        <v>179</v>
      </c>
      <c r="C129" s="219"/>
      <c r="D129" s="195">
        <v>1</v>
      </c>
      <c r="E129" s="212"/>
      <c r="F129" s="213"/>
      <c r="G129" s="211">
        <v>2</v>
      </c>
      <c r="H129" s="212"/>
      <c r="I129" s="213"/>
      <c r="J129" s="211">
        <v>3</v>
      </c>
      <c r="K129" s="212"/>
      <c r="L129" s="213"/>
      <c r="M129" s="211">
        <v>4</v>
      </c>
      <c r="N129" s="212"/>
      <c r="O129" s="220"/>
      <c r="P129" s="195" t="s">
        <v>3</v>
      </c>
      <c r="Q129" s="196"/>
      <c r="R129" s="197"/>
      <c r="S129" s="82" t="s">
        <v>4</v>
      </c>
      <c r="T129" s="75" t="s">
        <v>5</v>
      </c>
      <c r="AH129" s="95"/>
    </row>
    <row r="130" spans="1:37" ht="13.5" thickBot="1">
      <c r="A130" s="250"/>
      <c r="B130" s="222">
        <v>1</v>
      </c>
      <c r="C130" s="50" t="str">
        <f>IF(A130&gt;0,IF(VLOOKUP(A130,seznam!$A$2:$C$190,3)&gt;0,VLOOKUP(A130,seznam!$A$2:$C$190,3),"------"),"------")</f>
        <v>------</v>
      </c>
      <c r="D130" s="238"/>
      <c r="E130" s="239"/>
      <c r="F130" s="240"/>
      <c r="G130" s="202">
        <f>AE133</f>
        <v>3</v>
      </c>
      <c r="H130" s="198" t="str">
        <f>AF133</f>
        <v>:</v>
      </c>
      <c r="I130" s="200">
        <f>AG133</f>
        <v>2</v>
      </c>
      <c r="J130" s="202">
        <f>AG135</f>
        <v>3</v>
      </c>
      <c r="K130" s="198" t="str">
        <f>AF135</f>
        <v>:</v>
      </c>
      <c r="L130" s="200" t="str">
        <f>AE135</f>
        <v>0</v>
      </c>
      <c r="M130" s="202" t="str">
        <f>AE130</f>
        <v>0</v>
      </c>
      <c r="N130" s="198" t="str">
        <f>AF130</f>
        <v>:</v>
      </c>
      <c r="O130" s="221" t="str">
        <f>AG130</f>
        <v>0</v>
      </c>
      <c r="P130" s="232">
        <f>G130+J130+M130</f>
        <v>6</v>
      </c>
      <c r="Q130" s="198" t="s">
        <v>6</v>
      </c>
      <c r="R130" s="200">
        <f>I130+L130+O130</f>
        <v>2</v>
      </c>
      <c r="S130" s="189">
        <f>IF(G130&gt;I130,2,IF(AND(G130&lt;I130,H130=":"),1,0))+IF(J130&gt;L130,2,IF(AND(J130&lt;L130,K130=":"),1,0))+IF(M130&gt;O130,2,IF(AND(M130&lt;O130,N130=":"),1,0))</f>
        <v>3</v>
      </c>
      <c r="T130" s="206">
        <v>1</v>
      </c>
      <c r="U130" s="249"/>
      <c r="V130" s="51">
        <v>1</v>
      </c>
      <c r="W130" s="4" t="str">
        <f>C131</f>
        <v>------</v>
      </c>
      <c r="X130" s="7" t="s">
        <v>9</v>
      </c>
      <c r="Y130" s="52" t="str">
        <f>C137</f>
        <v>------</v>
      </c>
      <c r="Z130" s="53"/>
      <c r="AA130" s="54"/>
      <c r="AB130" s="54"/>
      <c r="AC130" s="54"/>
      <c r="AD130" s="55"/>
      <c r="AE130" s="56" t="str">
        <f>IF(OR(VALUE($AJ130)=0,VALUE($AK130)=0), "0",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)</f>
        <v>0</v>
      </c>
      <c r="AF130" s="11" t="s">
        <v>6</v>
      </c>
      <c r="AG130" s="12" t="str">
        <f>IF(OR(VALUE($AJ130)=0,VALUE($AK130)=0), "0",IF(AND(LEN(Z130)&gt;0,MID(Z130,1,1)="-"),"1","0")+IF(AND(LEN(AA130)&gt;0,MID(AA130,1,1)="-"),"1","0")+IF(AND(LEN(AB130)&gt;0,MID(AB130,1,1)="-"),"1","0")+IF(AND(LEN(AC130)&gt;0,MID(AC130,1,1)="-"),"1","0")+IF(AND(LEN(AD130)&gt;0,MID(AD130,1,1)="-"),"1","0"))</f>
        <v>0</v>
      </c>
      <c r="AH130" s="95"/>
      <c r="AI130" t="str">
        <f>IF(OR( AND(A150=AJ130,A152=AK130 ),  AND(A152=AJ130,A150=AK130) ),"a",    IF(OR( AND(A160=AJ130,A162=AK130 ),  AND(A162=AJ130,A160=AK130) ),"b",  ""))</f>
        <v>a</v>
      </c>
      <c r="AJ130">
        <f>IF(ISBLANK(U130), A130,0)</f>
        <v>0</v>
      </c>
      <c r="AK130">
        <f>IF(ISBLANK(U136), A136,0)</f>
        <v>0</v>
      </c>
    </row>
    <row r="131" spans="1:37" ht="13.5" thickBot="1">
      <c r="A131" s="251"/>
      <c r="B131" s="223"/>
      <c r="C131" s="57" t="str">
        <f>IF(A130&gt;0,IF(VLOOKUP(A130,seznam!$A$2:$C$190,2)&gt;0,VLOOKUP(A130,seznam!$A$2:$C$190,2),"------"),"------")</f>
        <v>------</v>
      </c>
      <c r="D131" s="230"/>
      <c r="E131" s="230"/>
      <c r="F131" s="231"/>
      <c r="G131" s="203"/>
      <c r="H131" s="199"/>
      <c r="I131" s="201"/>
      <c r="J131" s="203"/>
      <c r="K131" s="199"/>
      <c r="L131" s="201"/>
      <c r="M131" s="203"/>
      <c r="N131" s="199"/>
      <c r="O131" s="210"/>
      <c r="P131" s="205"/>
      <c r="Q131" s="199"/>
      <c r="R131" s="201"/>
      <c r="S131" s="190"/>
      <c r="T131" s="188"/>
      <c r="U131" s="249"/>
      <c r="V131" s="58">
        <v>2</v>
      </c>
      <c r="W131" s="5" t="str">
        <f>C133</f>
        <v>------</v>
      </c>
      <c r="X131" s="8" t="s">
        <v>9</v>
      </c>
      <c r="Y131" s="59" t="str">
        <f>C135</f>
        <v>------</v>
      </c>
      <c r="Z131" s="60"/>
      <c r="AA131" s="61"/>
      <c r="AB131" s="61"/>
      <c r="AC131" s="61"/>
      <c r="AD131" s="62"/>
      <c r="AE131" s="56">
        <v>3</v>
      </c>
      <c r="AF131" s="13" t="s">
        <v>6</v>
      </c>
      <c r="AG131" s="12">
        <v>1</v>
      </c>
      <c r="AH131" s="95"/>
      <c r="AI131" t="str">
        <f>IF(OR( AND(A150=AJ131,A152=AK131 ),  AND(A152=AJ131,A150=AK131) ),"a",    IF(OR( AND(A160=AJ131,A162=AK131 ),  AND(A162=AJ131,A160=AK131) ),"b",  ""))</f>
        <v>a</v>
      </c>
      <c r="AJ131">
        <f>IF(ISBLANK(U132), A132,0)</f>
        <v>0</v>
      </c>
      <c r="AK131">
        <f>IF(ISBLANK(U134), A134,0)</f>
        <v>0</v>
      </c>
    </row>
    <row r="132" spans="1:37" ht="13.5" thickBot="1">
      <c r="A132" s="251"/>
      <c r="B132" s="224">
        <v>2</v>
      </c>
      <c r="C132" s="50" t="str">
        <f>IF(A132&gt;0,IF(VLOOKUP(A132,seznam!$A$2:$C$190,3)&gt;0,VLOOKUP(A132,seznam!$A$2:$C$190,3),"------"),"------")</f>
        <v>------</v>
      </c>
      <c r="D132" s="185">
        <f>I130</f>
        <v>2</v>
      </c>
      <c r="E132" s="185" t="str">
        <f>H130</f>
        <v>:</v>
      </c>
      <c r="F132" s="193">
        <f>G130</f>
        <v>3</v>
      </c>
      <c r="G132" s="226"/>
      <c r="H132" s="227"/>
      <c r="I132" s="228"/>
      <c r="J132" s="191">
        <f>AE131</f>
        <v>3</v>
      </c>
      <c r="K132" s="185" t="str">
        <f>AF131</f>
        <v>:</v>
      </c>
      <c r="L132" s="193">
        <f>AG131</f>
        <v>1</v>
      </c>
      <c r="M132" s="191" t="str">
        <f>AE134</f>
        <v>0</v>
      </c>
      <c r="N132" s="185" t="str">
        <f>AF134</f>
        <v>:</v>
      </c>
      <c r="O132" s="209" t="str">
        <f>AG134</f>
        <v>0</v>
      </c>
      <c r="P132" s="181">
        <f>D132+J132+M132</f>
        <v>5</v>
      </c>
      <c r="Q132" s="185" t="s">
        <v>6</v>
      </c>
      <c r="R132" s="193">
        <f>F132+L132+O132</f>
        <v>4</v>
      </c>
      <c r="S132" s="183">
        <f>IF(D132&gt;F132,2,IF(AND(D132&lt;F132,E132=":"),1,0))+IF(J132&gt;L132,2,IF(AND(J132&lt;L132,K132=":"),1,0))+IF(M132&gt;O132,2,IF(AND(M132&lt;O132,N132=":"),1,0))</f>
        <v>3</v>
      </c>
      <c r="T132" s="208">
        <v>2</v>
      </c>
      <c r="U132" s="249"/>
      <c r="V132" s="58">
        <v>3</v>
      </c>
      <c r="W132" s="5" t="str">
        <f>C137</f>
        <v>------</v>
      </c>
      <c r="X132" s="9" t="s">
        <v>9</v>
      </c>
      <c r="Y132" s="59" t="str">
        <f>C135</f>
        <v>------</v>
      </c>
      <c r="Z132" s="60"/>
      <c r="AA132" s="61"/>
      <c r="AB132" s="61"/>
      <c r="AC132" s="61"/>
      <c r="AD132" s="62"/>
      <c r="AE132" s="56" t="str">
        <f t="shared" ref="AE132:AE135" si="26">IF(OR(VALUE($AJ132)=0,VALUE($AK132)=0), "0",IF(AND(LEN(Z132)&gt;0,MID(Z132,1,1)&lt;&gt;"-"),"1","0")+IF(AND(LEN(AA132)&gt;0,MID(AA132,1,1)&lt;&gt;"-"),"1","0")+IF(AND(LEN(AB132)&gt;0,MID(AB132,1,1)&lt;&gt;"-"),"1","0")+IF(AND(LEN(AC132)&gt;0,MID(AC132,1,1)&lt;&gt;"-"),"1","0")+IF(AND(LEN(AD132)&gt;0,MID(AD132,1,1)&lt;&gt;"-"),"1","0"))</f>
        <v>0</v>
      </c>
      <c r="AF132" s="13" t="s">
        <v>6</v>
      </c>
      <c r="AG132" s="12" t="str">
        <f t="shared" ref="AG132" si="27">IF(OR(VALUE($AJ132)=0,VALUE($AK132)=0), "0",IF(AND(LEN(Z132)&gt;0,MID(Z132,1,1)="-"),"1","0")+IF(AND(LEN(AA132)&gt;0,MID(AA132,1,1)="-"),"1","0")+IF(AND(LEN(AB132)&gt;0,MID(AB132,1,1)="-"),"1","0")+IF(AND(LEN(AC132)&gt;0,MID(AC132,1,1)="-"),"1","0")+IF(AND(LEN(AD132)&gt;0,MID(AD132,1,1)="-"),"1","0"))</f>
        <v>0</v>
      </c>
      <c r="AH132" s="95"/>
      <c r="AI132" t="str">
        <f>IF(OR( AND(A150=AJ132,A152=AK132 ),  AND(A152=AJ132,A150=AK132) ),"a",    IF(OR( AND(A160=AJ132,A162=AK132 ),  AND(A162=AJ132,A160=AK132) ),"b",  ""))</f>
        <v>a</v>
      </c>
      <c r="AJ132">
        <f>IF(ISBLANK(U136), A136,0)</f>
        <v>0</v>
      </c>
      <c r="AK132">
        <f>IF(ISBLANK(U134), A134,0)</f>
        <v>0</v>
      </c>
    </row>
    <row r="133" spans="1:37" ht="13.5" thickBot="1">
      <c r="A133" s="251"/>
      <c r="B133" s="223"/>
      <c r="C133" s="57" t="str">
        <f>IF(A132&gt;0,IF(VLOOKUP(A132,seznam!$A$2:$C$190,2)&gt;0,VLOOKUP(A132,seznam!$A$2:$C$190,2),"------"),"------")</f>
        <v>------</v>
      </c>
      <c r="D133" s="199"/>
      <c r="E133" s="199"/>
      <c r="F133" s="201"/>
      <c r="G133" s="229"/>
      <c r="H133" s="230"/>
      <c r="I133" s="231"/>
      <c r="J133" s="203"/>
      <c r="K133" s="199"/>
      <c r="L133" s="201"/>
      <c r="M133" s="203"/>
      <c r="N133" s="199"/>
      <c r="O133" s="210"/>
      <c r="P133" s="204"/>
      <c r="Q133" s="237"/>
      <c r="R133" s="207"/>
      <c r="S133" s="190"/>
      <c r="T133" s="188"/>
      <c r="U133" s="249"/>
      <c r="V133" s="58">
        <v>4</v>
      </c>
      <c r="W133" s="5" t="str">
        <f>C131</f>
        <v>------</v>
      </c>
      <c r="X133" s="8" t="s">
        <v>9</v>
      </c>
      <c r="Y133" s="59" t="str">
        <f>C133</f>
        <v>------</v>
      </c>
      <c r="Z133" s="60"/>
      <c r="AA133" s="61"/>
      <c r="AB133" s="61"/>
      <c r="AC133" s="61"/>
      <c r="AD133" s="62"/>
      <c r="AE133" s="56">
        <v>3</v>
      </c>
      <c r="AF133" s="13" t="s">
        <v>6</v>
      </c>
      <c r="AG133" s="12">
        <v>2</v>
      </c>
      <c r="AH133" s="95"/>
      <c r="AI133" t="str">
        <f>IF(OR( AND(A150=AJ133,A152=AK133 ),  AND(A152=AJ133,A150=AK133) ),"a",    IF(OR( AND(A160=AJ133,A162=AK133 ),  AND(A162=AJ133,A160=AK133) ),"b",  ""))</f>
        <v>a</v>
      </c>
      <c r="AJ133">
        <f>IF(ISBLANK(U130), A130,0)</f>
        <v>0</v>
      </c>
      <c r="AK133">
        <f>IF(ISBLANK(U132), A132,0)</f>
        <v>0</v>
      </c>
    </row>
    <row r="134" spans="1:37" ht="13.5" thickBot="1">
      <c r="A134" s="251"/>
      <c r="B134" s="224">
        <v>3</v>
      </c>
      <c r="C134" s="50" t="str">
        <f>IF(A134&gt;0,IF(VLOOKUP(A134,seznam!$A$2:$C$190,3)&gt;0,VLOOKUP(A134,seznam!$A$2:$C$190,3),"------"),"------")</f>
        <v>------</v>
      </c>
      <c r="D134" s="185" t="str">
        <f>L130</f>
        <v>0</v>
      </c>
      <c r="E134" s="185" t="str">
        <f>K130</f>
        <v>:</v>
      </c>
      <c r="F134" s="193">
        <f>J130</f>
        <v>3</v>
      </c>
      <c r="G134" s="191">
        <f>L132</f>
        <v>1</v>
      </c>
      <c r="H134" s="185" t="str">
        <f>K132</f>
        <v>:</v>
      </c>
      <c r="I134" s="193">
        <f>J132</f>
        <v>3</v>
      </c>
      <c r="J134" s="226"/>
      <c r="K134" s="227"/>
      <c r="L134" s="228"/>
      <c r="M134" s="191" t="str">
        <f>AG132</f>
        <v>0</v>
      </c>
      <c r="N134" s="185" t="str">
        <f>AF132</f>
        <v>:</v>
      </c>
      <c r="O134" s="209" t="str">
        <f>AE132</f>
        <v>0</v>
      </c>
      <c r="P134" s="181">
        <f>D134+G134+M134</f>
        <v>1</v>
      </c>
      <c r="Q134" s="185" t="s">
        <v>6</v>
      </c>
      <c r="R134" s="193">
        <f>F134+I134+O134</f>
        <v>6</v>
      </c>
      <c r="S134" s="183">
        <f>IF(D134&gt;F134,2,IF(AND(D134&lt;F134,E134=":"),1,0))+IF(G134&gt;I134,2,IF(AND(G134&lt;I134,H134=":"),1,0))+IF(M134&gt;O134,2,IF(AND(M134&lt;O134,N134=":"),1,0))</f>
        <v>3</v>
      </c>
      <c r="T134" s="208">
        <v>3</v>
      </c>
      <c r="U134" s="249"/>
      <c r="V134" s="58">
        <v>5</v>
      </c>
      <c r="W134" s="5" t="str">
        <f>C133</f>
        <v>------</v>
      </c>
      <c r="X134" s="8" t="s">
        <v>9</v>
      </c>
      <c r="Y134" s="59" t="str">
        <f>C137</f>
        <v>------</v>
      </c>
      <c r="Z134" s="60"/>
      <c r="AA134" s="61"/>
      <c r="AB134" s="61"/>
      <c r="AC134" s="61"/>
      <c r="AD134" s="62"/>
      <c r="AE134" s="56" t="str">
        <f>IF(OR(VALUE($AJ134)=0,VALUE($AK134)=0), "0",IF(AND(LEN(Z134)&gt;0,MID(Z134,1,1)&lt;&gt;"-"),"1","0")+IF(AND(LEN(AA134)&gt;0,MID(AA134,1,1)&lt;&gt;"-"),"1","0")+IF(AND(LEN(AB134)&gt;0,MID(AB134,1,1)&lt;&gt;"-"),"1","0")+IF(AND(LEN(AC134)&gt;0,MID(AC134,1,1)&lt;&gt;"-"),"1","0")+IF(AND(LEN(AD134)&gt;0,MID(AD134,1,1)&lt;&gt;"-"),"1","0"))</f>
        <v>0</v>
      </c>
      <c r="AF134" s="13" t="s">
        <v>6</v>
      </c>
      <c r="AG134" s="12" t="str">
        <f>IF(OR(VALUE($AJ134)=0,VALUE($AK134)=0), "0",IF(AND(LEN(Z134)&gt;0,MID(Z134,1,1)="-"),"1","0")+IF(AND(LEN(AA134)&gt;0,MID(AA134,1,1)="-"),"1","0")+IF(AND(LEN(AB134)&gt;0,MID(AB134,1,1)="-"),"1","0")+IF(AND(LEN(AC134)&gt;0,MID(AC134,1,1)="-"),"1","0")+IF(AND(LEN(AD134)&gt;0,MID(AD134,1,1)="-"),"1","0"))</f>
        <v>0</v>
      </c>
      <c r="AH134" s="95"/>
      <c r="AI134" t="str">
        <f>IF(OR( AND(A150=AJ134,A152=AK134 ),  AND(A152=AJ134,A150=AK134) ),"a",    IF(OR( AND(A160=AJ134,A162=AK134 ),  AND(A162=AJ134,A160=AK134) ),"b",  ""))</f>
        <v>a</v>
      </c>
      <c r="AJ134">
        <f>IF(ISBLANK(U132), A132,0)</f>
        <v>0</v>
      </c>
      <c r="AK134">
        <f>IF(ISBLANK(U136), A136,0)</f>
        <v>0</v>
      </c>
    </row>
    <row r="135" spans="1:37" ht="13.5" thickBot="1">
      <c r="A135" s="251"/>
      <c r="B135" s="223"/>
      <c r="C135" s="57" t="str">
        <f>IF(A134&gt;0,IF(VLOOKUP(A134,seznam!$A$2:$C$190,2)&gt;0,VLOOKUP(A134,seznam!$A$2:$C$190,2),"------"),"------")</f>
        <v>------</v>
      </c>
      <c r="D135" s="199"/>
      <c r="E135" s="199"/>
      <c r="F135" s="201"/>
      <c r="G135" s="203"/>
      <c r="H135" s="199"/>
      <c r="I135" s="201"/>
      <c r="J135" s="229"/>
      <c r="K135" s="230"/>
      <c r="L135" s="231"/>
      <c r="M135" s="203"/>
      <c r="N135" s="199"/>
      <c r="O135" s="210"/>
      <c r="P135" s="205"/>
      <c r="Q135" s="199"/>
      <c r="R135" s="201"/>
      <c r="S135" s="190"/>
      <c r="T135" s="188"/>
      <c r="U135" s="249"/>
      <c r="V135" s="64">
        <v>6</v>
      </c>
      <c r="W135" s="6" t="str">
        <f>C135</f>
        <v>------</v>
      </c>
      <c r="X135" s="10" t="s">
        <v>9</v>
      </c>
      <c r="Y135" s="65" t="str">
        <f>C131</f>
        <v>------</v>
      </c>
      <c r="Z135" s="66"/>
      <c r="AA135" s="67"/>
      <c r="AB135" s="67"/>
      <c r="AC135" s="67"/>
      <c r="AD135" s="68"/>
      <c r="AE135" s="105" t="str">
        <f t="shared" si="26"/>
        <v>0</v>
      </c>
      <c r="AF135" s="15" t="s">
        <v>6</v>
      </c>
      <c r="AG135" s="49">
        <v>3</v>
      </c>
      <c r="AH135" s="95"/>
      <c r="AI135" t="str">
        <f>IF(OR( AND(A150=AJ135,A152=AK135 ),  AND(A152=AJ135,A150=AK135) ),"a",    IF(OR( AND(A160=AJ135,A162=AK135 ),  AND(A162=AJ135,A160=AK135) ),"b",  ""))</f>
        <v>a</v>
      </c>
      <c r="AJ135">
        <f>IF(ISBLANK(U134), A134,0)</f>
        <v>0</v>
      </c>
      <c r="AK135">
        <f>IF(ISBLANK(U130), A130,0)</f>
        <v>0</v>
      </c>
    </row>
    <row r="136" spans="1:37">
      <c r="A136" s="251"/>
      <c r="B136" s="224">
        <v>4</v>
      </c>
      <c r="C136" s="50" t="str">
        <f>IF(A136&gt;0,IF(VLOOKUP(A136,seznam!$A$2:$C$190,3)&gt;0,VLOOKUP(A136,seznam!$A$2:$C$190,3),"------"),"------")</f>
        <v>------</v>
      </c>
      <c r="D136" s="185" t="str">
        <f>O130</f>
        <v>0</v>
      </c>
      <c r="E136" s="185" t="str">
        <f>N130</f>
        <v>:</v>
      </c>
      <c r="F136" s="193" t="str">
        <f>M130</f>
        <v>0</v>
      </c>
      <c r="G136" s="191" t="str">
        <f>O132</f>
        <v>0</v>
      </c>
      <c r="H136" s="185" t="str">
        <f>N132</f>
        <v>:</v>
      </c>
      <c r="I136" s="193" t="str">
        <f>M132</f>
        <v>0</v>
      </c>
      <c r="J136" s="191" t="str">
        <f>O134</f>
        <v>0</v>
      </c>
      <c r="K136" s="185" t="str">
        <f>N134</f>
        <v>:</v>
      </c>
      <c r="L136" s="193" t="str">
        <f>M134</f>
        <v>0</v>
      </c>
      <c r="M136" s="226"/>
      <c r="N136" s="227"/>
      <c r="O136" s="233"/>
      <c r="P136" s="181">
        <f>D136+G136+J136</f>
        <v>0</v>
      </c>
      <c r="Q136" s="185" t="s">
        <v>6</v>
      </c>
      <c r="R136" s="193">
        <f>F136+I136+L136</f>
        <v>0</v>
      </c>
      <c r="S136" s="183">
        <f>IF(D136&gt;F136,2,IF(AND(D136&lt;F136,E136=":"),1,0))+IF(G136&gt;I136,2,IF(AND(G136&lt;I136,H136=":"),1,0))+IF(J136&gt;L136,2,IF(AND(J136&lt;L136,K136=":"),1,0))</f>
        <v>0</v>
      </c>
      <c r="T136" s="214"/>
      <c r="U136" s="253"/>
      <c r="AH136" s="95"/>
    </row>
    <row r="137" spans="1:37" ht="13.5" thickBot="1">
      <c r="A137" s="252"/>
      <c r="B137" s="225"/>
      <c r="C137" s="71" t="str">
        <f>IF(A136&gt;0,IF(VLOOKUP(A136,seznam!$A$2:$C$190,2)&gt;0,VLOOKUP(A136,seznam!$A$2:$C$190,2),"------"),"------")</f>
        <v>------</v>
      </c>
      <c r="D137" s="186"/>
      <c r="E137" s="186"/>
      <c r="F137" s="194"/>
      <c r="G137" s="192"/>
      <c r="H137" s="186"/>
      <c r="I137" s="194"/>
      <c r="J137" s="192"/>
      <c r="K137" s="186"/>
      <c r="L137" s="194"/>
      <c r="M137" s="234"/>
      <c r="N137" s="235"/>
      <c r="O137" s="236"/>
      <c r="P137" s="182"/>
      <c r="Q137" s="186"/>
      <c r="R137" s="194"/>
      <c r="S137" s="184"/>
      <c r="T137" s="215"/>
      <c r="U137" s="253"/>
      <c r="AH137" s="95"/>
    </row>
    <row r="138" spans="1:37" ht="13.5" thickBot="1">
      <c r="T138" s="111"/>
      <c r="AH138" s="95"/>
    </row>
    <row r="139" spans="1:37" ht="13.5" thickBot="1">
      <c r="A139" s="74" t="s">
        <v>2</v>
      </c>
      <c r="B139" s="218" t="s">
        <v>180</v>
      </c>
      <c r="C139" s="219"/>
      <c r="D139" s="195">
        <v>1</v>
      </c>
      <c r="E139" s="212"/>
      <c r="F139" s="213"/>
      <c r="G139" s="211">
        <v>2</v>
      </c>
      <c r="H139" s="212"/>
      <c r="I139" s="213"/>
      <c r="J139" s="211">
        <v>3</v>
      </c>
      <c r="K139" s="212"/>
      <c r="L139" s="213"/>
      <c r="M139" s="211">
        <v>4</v>
      </c>
      <c r="N139" s="212"/>
      <c r="O139" s="220"/>
      <c r="P139" s="195" t="s">
        <v>3</v>
      </c>
      <c r="Q139" s="196"/>
      <c r="R139" s="197"/>
      <c r="S139" s="82" t="s">
        <v>4</v>
      </c>
      <c r="T139" s="75" t="s">
        <v>5</v>
      </c>
      <c r="AH139" s="95"/>
    </row>
    <row r="140" spans="1:37" ht="13.5" thickBot="1">
      <c r="A140" s="250"/>
      <c r="B140" s="222">
        <v>1</v>
      </c>
      <c r="C140" s="50" t="str">
        <f>IF(A140&gt;0,IF(VLOOKUP(A140,seznam!$A$2:$C$190,3)&gt;0,VLOOKUP(A140,seznam!$A$2:$C$190,3),"------"),"------")</f>
        <v>------</v>
      </c>
      <c r="D140" s="238"/>
      <c r="E140" s="239"/>
      <c r="F140" s="240"/>
      <c r="G140" s="202">
        <f>AE143</f>
        <v>3</v>
      </c>
      <c r="H140" s="198" t="str">
        <f>AF143</f>
        <v>:</v>
      </c>
      <c r="I140" s="200" t="str">
        <f>AG143</f>
        <v>0</v>
      </c>
      <c r="J140" s="202">
        <f>AG145</f>
        <v>3</v>
      </c>
      <c r="K140" s="198" t="str">
        <f>AF145</f>
        <v>:</v>
      </c>
      <c r="L140" s="200" t="str">
        <f>AE145</f>
        <v>0</v>
      </c>
      <c r="M140" s="202">
        <f>AE140</f>
        <v>3</v>
      </c>
      <c r="N140" s="198" t="str">
        <f>AF140</f>
        <v>:</v>
      </c>
      <c r="O140" s="221" t="str">
        <f>AG140</f>
        <v>0</v>
      </c>
      <c r="P140" s="232">
        <f>G140+J140+M140</f>
        <v>9</v>
      </c>
      <c r="Q140" s="198" t="s">
        <v>6</v>
      </c>
      <c r="R140" s="200">
        <f>I140+L140+O140</f>
        <v>0</v>
      </c>
      <c r="S140" s="189">
        <f>IF(G140&gt;I140,2,IF(AND(G140&lt;I140,H140=":"),1,0))+IF(J140&gt;L140,2,IF(AND(J140&lt;L140,K140=":"),1,0))+IF(M140&gt;O140,2,IF(AND(M140&lt;O140,N140=":"),1,0))</f>
        <v>3</v>
      </c>
      <c r="T140" s="206">
        <v>1</v>
      </c>
      <c r="U140" s="249"/>
      <c r="V140" s="51">
        <v>1</v>
      </c>
      <c r="W140" s="4" t="str">
        <f>C141</f>
        <v>------</v>
      </c>
      <c r="X140" s="7" t="s">
        <v>9</v>
      </c>
      <c r="Y140" s="52" t="str">
        <f>C147</f>
        <v>------</v>
      </c>
      <c r="Z140" s="53"/>
      <c r="AA140" s="54"/>
      <c r="AB140" s="54"/>
      <c r="AC140" s="54"/>
      <c r="AD140" s="55"/>
      <c r="AE140" s="56">
        <v>3</v>
      </c>
      <c r="AF140" s="11" t="s">
        <v>6</v>
      </c>
      <c r="AG140" s="12" t="str">
        <f t="shared" ref="AG140:AG143" si="28">IF(OR(VALUE($AJ140)=0,VALUE($AK140)=0), "0",IF(AND(LEN(Z140)&gt;0,MID(Z140,1,1)="-"),"1","0")+IF(AND(LEN(AA140)&gt;0,MID(AA140,1,1)="-"),"1","0")+IF(AND(LEN(AB140)&gt;0,MID(AB140,1,1)="-"),"1","0")+IF(AND(LEN(AC140)&gt;0,MID(AC140,1,1)="-"),"1","0")+IF(AND(LEN(AD140)&gt;0,MID(AD140,1,1)="-"),"1","0"))</f>
        <v>0</v>
      </c>
      <c r="AH140" s="95"/>
      <c r="AI140" t="str">
        <f>IF(OR( AND(A154=AJ140,A156=AK140 ),  AND(A156=AJ140,A154=AK140) ),"a",    IF(OR( AND(A164=AJ140,A166=AK140 ),  AND(A166=AJ140,A164=AK140) ),"b",  ""))</f>
        <v>a</v>
      </c>
      <c r="AJ140">
        <f>IF(ISBLANK(U140), A140,0)</f>
        <v>0</v>
      </c>
      <c r="AK140">
        <f>IF(ISBLANK(U146), A146,0)</f>
        <v>0</v>
      </c>
    </row>
    <row r="141" spans="1:37" ht="13.5" thickBot="1">
      <c r="A141" s="251"/>
      <c r="B141" s="223"/>
      <c r="C141" s="57" t="str">
        <f>IF(A140&gt;0,IF(VLOOKUP(A140,seznam!$A$2:$C$190,2)&gt;0,VLOOKUP(A140,seznam!$A$2:$C$190,2),"------"),"------")</f>
        <v>------</v>
      </c>
      <c r="D141" s="230"/>
      <c r="E141" s="230"/>
      <c r="F141" s="231"/>
      <c r="G141" s="203"/>
      <c r="H141" s="199"/>
      <c r="I141" s="201"/>
      <c r="J141" s="203"/>
      <c r="K141" s="199"/>
      <c r="L141" s="201"/>
      <c r="M141" s="203"/>
      <c r="N141" s="199"/>
      <c r="O141" s="210"/>
      <c r="P141" s="205"/>
      <c r="Q141" s="199"/>
      <c r="R141" s="201"/>
      <c r="S141" s="190"/>
      <c r="T141" s="188"/>
      <c r="U141" s="249"/>
      <c r="V141" s="58">
        <v>2</v>
      </c>
      <c r="W141" s="5" t="str">
        <f>C143</f>
        <v>------</v>
      </c>
      <c r="X141" s="8" t="s">
        <v>9</v>
      </c>
      <c r="Y141" s="59" t="str">
        <f>C145</f>
        <v>------</v>
      </c>
      <c r="Z141" s="60"/>
      <c r="AA141" s="61"/>
      <c r="AB141" s="61"/>
      <c r="AC141" s="61"/>
      <c r="AD141" s="62"/>
      <c r="AE141" s="56" t="str">
        <f t="shared" ref="AE141:AE145" si="29">IF(OR(VALUE($AJ141)=0,VALUE($AK141)=0), "0",IF(AND(LEN(Z141)&gt;0,MID(Z141,1,1)&lt;&gt;"-"),"1","0")+IF(AND(LEN(AA141)&gt;0,MID(AA141,1,1)&lt;&gt;"-"),"1","0")+IF(AND(LEN(AB141)&gt;0,MID(AB141,1,1)&lt;&gt;"-"),"1","0")+IF(AND(LEN(AC141)&gt;0,MID(AC141,1,1)&lt;&gt;"-"),"1","0")+IF(AND(LEN(AD141)&gt;0,MID(AD141,1,1)&lt;&gt;"-"),"1","0"))</f>
        <v>0</v>
      </c>
      <c r="AF141" s="13" t="s">
        <v>6</v>
      </c>
      <c r="AG141" s="12">
        <v>3</v>
      </c>
      <c r="AH141" s="95"/>
      <c r="AI141" t="str">
        <f>IF(OR( AND(A154=AJ141,A156=AK141 ),  AND(A156=AJ141,A154=AK141) ),"a",    IF(OR( AND(A164=AJ141,A166=AK141 ),  AND(A166=AJ141,A164=AK141) ),"b",  ""))</f>
        <v>a</v>
      </c>
      <c r="AJ141">
        <f>IF(ISBLANK(U142), A142,0)</f>
        <v>0</v>
      </c>
      <c r="AK141">
        <f>IF(ISBLANK(U144), A144,0)</f>
        <v>0</v>
      </c>
    </row>
    <row r="142" spans="1:37" ht="13.5" thickBot="1">
      <c r="A142" s="251"/>
      <c r="B142" s="224">
        <v>2</v>
      </c>
      <c r="C142" s="50" t="str">
        <f>IF(A142&gt;0,IF(VLOOKUP(A142,seznam!$A$2:$C$190,3)&gt;0,VLOOKUP(A142,seznam!$A$2:$C$190,3),"------"),"------")</f>
        <v>------</v>
      </c>
      <c r="D142" s="185" t="str">
        <f>I140</f>
        <v>0</v>
      </c>
      <c r="E142" s="185" t="str">
        <f>H140</f>
        <v>:</v>
      </c>
      <c r="F142" s="193">
        <f>G140</f>
        <v>3</v>
      </c>
      <c r="G142" s="226"/>
      <c r="H142" s="227"/>
      <c r="I142" s="228"/>
      <c r="J142" s="191" t="str">
        <f>AE141</f>
        <v>0</v>
      </c>
      <c r="K142" s="185" t="str">
        <f>AF141</f>
        <v>:</v>
      </c>
      <c r="L142" s="193">
        <f>AG141</f>
        <v>3</v>
      </c>
      <c r="M142" s="191">
        <f>AE144</f>
        <v>1</v>
      </c>
      <c r="N142" s="185" t="str">
        <f>AF144</f>
        <v>:</v>
      </c>
      <c r="O142" s="209">
        <f>AG144</f>
        <v>3</v>
      </c>
      <c r="P142" s="181">
        <f>D142+J142+M142</f>
        <v>1</v>
      </c>
      <c r="Q142" s="185" t="s">
        <v>6</v>
      </c>
      <c r="R142" s="193">
        <f>F142+L142+O142</f>
        <v>9</v>
      </c>
      <c r="S142" s="183">
        <f>IF(D142&gt;F142,2,IF(AND(D142&lt;F142,E142=":"),1,0))+IF(J142&gt;L142,2,IF(AND(J142&lt;L142,K142=":"),1,0))+IF(M142&gt;O142,2,IF(AND(M142&lt;O142,N142=":"),1,0))</f>
        <v>5</v>
      </c>
      <c r="T142" s="208">
        <v>4</v>
      </c>
      <c r="U142" s="249"/>
      <c r="V142" s="58">
        <v>3</v>
      </c>
      <c r="W142" s="5" t="str">
        <f>C147</f>
        <v>------</v>
      </c>
      <c r="X142" s="9" t="s">
        <v>9</v>
      </c>
      <c r="Y142" s="59" t="str">
        <f>C145</f>
        <v>------</v>
      </c>
      <c r="Z142" s="60"/>
      <c r="AA142" s="61"/>
      <c r="AB142" s="61"/>
      <c r="AC142" s="61"/>
      <c r="AD142" s="62"/>
      <c r="AE142" s="56">
        <v>1</v>
      </c>
      <c r="AF142" s="13" t="s">
        <v>6</v>
      </c>
      <c r="AG142" s="12">
        <v>3</v>
      </c>
      <c r="AH142" s="95"/>
      <c r="AI142" t="str">
        <f>IF(OR( AND(A154=AJ142,A156=AK142 ),  AND(A156=AJ142,A154=AK142) ),"a",    IF(OR( AND(A164=AJ142,A166=AK142 ),  AND(A166=AJ142,A164=AK142) ),"b",  ""))</f>
        <v>a</v>
      </c>
      <c r="AJ142">
        <f>IF(ISBLANK(U146), A146,0)</f>
        <v>0</v>
      </c>
      <c r="AK142">
        <f>IF(ISBLANK(U144), A144,0)</f>
        <v>0</v>
      </c>
    </row>
    <row r="143" spans="1:37" ht="13.5" thickBot="1">
      <c r="A143" s="251"/>
      <c r="B143" s="223"/>
      <c r="C143" s="57" t="str">
        <f>IF(A142&gt;0,IF(VLOOKUP(A142,seznam!$A$2:$C$190,2)&gt;0,VLOOKUP(A142,seznam!$A$2:$C$190,2),"------"),"------")</f>
        <v>------</v>
      </c>
      <c r="D143" s="199"/>
      <c r="E143" s="199"/>
      <c r="F143" s="201"/>
      <c r="G143" s="229"/>
      <c r="H143" s="230"/>
      <c r="I143" s="231"/>
      <c r="J143" s="203"/>
      <c r="K143" s="199"/>
      <c r="L143" s="201"/>
      <c r="M143" s="203"/>
      <c r="N143" s="199"/>
      <c r="O143" s="210"/>
      <c r="P143" s="204"/>
      <c r="Q143" s="237"/>
      <c r="R143" s="207"/>
      <c r="S143" s="190"/>
      <c r="T143" s="188"/>
      <c r="U143" s="249"/>
      <c r="V143" s="58">
        <v>4</v>
      </c>
      <c r="W143" s="5" t="str">
        <f>C141</f>
        <v>------</v>
      </c>
      <c r="X143" s="8" t="s">
        <v>9</v>
      </c>
      <c r="Y143" s="59" t="str">
        <f>C143</f>
        <v>------</v>
      </c>
      <c r="Z143" s="60"/>
      <c r="AA143" s="61"/>
      <c r="AB143" s="61"/>
      <c r="AC143" s="61"/>
      <c r="AD143" s="62"/>
      <c r="AE143" s="56">
        <v>3</v>
      </c>
      <c r="AF143" s="13" t="s">
        <v>6</v>
      </c>
      <c r="AG143" s="12" t="str">
        <f t="shared" si="28"/>
        <v>0</v>
      </c>
      <c r="AH143" s="95"/>
      <c r="AI143" t="str">
        <f>IF(OR( AND(A154=AJ143,A156=AK143 ),  AND(A156=AJ143,A154=AK143) ),"a",    IF(OR( AND(A164=AJ143,A166=AK143 ),  AND(A166=AJ143,A164=AK143) ),"b",  ""))</f>
        <v>a</v>
      </c>
      <c r="AJ143">
        <f>IF(ISBLANK(U140), A140,0)</f>
        <v>0</v>
      </c>
      <c r="AK143">
        <f>IF(ISBLANK(U142), A142,0)</f>
        <v>0</v>
      </c>
    </row>
    <row r="144" spans="1:37" ht="13.5" thickBot="1">
      <c r="A144" s="251"/>
      <c r="B144" s="224">
        <v>3</v>
      </c>
      <c r="C144" s="50" t="str">
        <f>IF(A144&gt;0,IF(VLOOKUP(A144,seznam!$A$2:$C$190,3)&gt;0,VLOOKUP(A144,seznam!$A$2:$C$190,3),"------"),"------")</f>
        <v>------</v>
      </c>
      <c r="D144" s="185" t="str">
        <f>L140</f>
        <v>0</v>
      </c>
      <c r="E144" s="185" t="str">
        <f>K140</f>
        <v>:</v>
      </c>
      <c r="F144" s="193">
        <f>J140</f>
        <v>3</v>
      </c>
      <c r="G144" s="191">
        <f>L142</f>
        <v>3</v>
      </c>
      <c r="H144" s="185" t="str">
        <f>K142</f>
        <v>:</v>
      </c>
      <c r="I144" s="193" t="str">
        <f>J142</f>
        <v>0</v>
      </c>
      <c r="J144" s="226"/>
      <c r="K144" s="227"/>
      <c r="L144" s="228"/>
      <c r="M144" s="191">
        <f>AG142</f>
        <v>3</v>
      </c>
      <c r="N144" s="185" t="str">
        <f>AF142</f>
        <v>:</v>
      </c>
      <c r="O144" s="209">
        <f>AE142</f>
        <v>1</v>
      </c>
      <c r="P144" s="181">
        <f>D144+G144+M144</f>
        <v>6</v>
      </c>
      <c r="Q144" s="185" t="s">
        <v>6</v>
      </c>
      <c r="R144" s="193">
        <f>F144+I144+O144</f>
        <v>4</v>
      </c>
      <c r="S144" s="183">
        <f>IF(D144&gt;F144,2,IF(AND(D144&lt;F144,E144=":"),1,0))+IF(G144&gt;I144,2,IF(AND(G144&lt;I144,H144=":"),1,0))+IF(M144&gt;O144,2,IF(AND(M144&lt;O144,N144=":"),1,0))</f>
        <v>5</v>
      </c>
      <c r="T144" s="208">
        <v>2</v>
      </c>
      <c r="U144" s="249"/>
      <c r="V144" s="58">
        <v>5</v>
      </c>
      <c r="W144" s="5" t="str">
        <f>C143</f>
        <v>------</v>
      </c>
      <c r="X144" s="8" t="s">
        <v>9</v>
      </c>
      <c r="Y144" s="59" t="str">
        <f>C147</f>
        <v>------</v>
      </c>
      <c r="Z144" s="60"/>
      <c r="AA144" s="61"/>
      <c r="AB144" s="61"/>
      <c r="AC144" s="61"/>
      <c r="AD144" s="62"/>
      <c r="AE144" s="56">
        <v>1</v>
      </c>
      <c r="AF144" s="13" t="s">
        <v>6</v>
      </c>
      <c r="AG144" s="12">
        <v>3</v>
      </c>
      <c r="AH144" s="95"/>
      <c r="AI144" t="str">
        <f>IF(OR( AND(A154=AJ144,A156=AK144 ),  AND(A156=AJ144,A154=AK144) ),"a",    IF(OR( AND(A164=AJ144,A166=AK144 ),  AND(A166=AJ144,A164=AK144) ),"b",  ""))</f>
        <v>a</v>
      </c>
      <c r="AJ144">
        <f>IF(ISBLANK(U142), A142,0)</f>
        <v>0</v>
      </c>
      <c r="AK144">
        <f>IF(ISBLANK(U146), A146,0)</f>
        <v>0</v>
      </c>
    </row>
    <row r="145" spans="1:37" ht="13.5" thickBot="1">
      <c r="A145" s="251"/>
      <c r="B145" s="223"/>
      <c r="C145" s="57" t="str">
        <f>IF(A144&gt;0,IF(VLOOKUP(A144,seznam!$A$2:$C$190,2)&gt;0,VLOOKUP(A144,seznam!$A$2:$C$190,2),"------"),"------")</f>
        <v>------</v>
      </c>
      <c r="D145" s="199"/>
      <c r="E145" s="199"/>
      <c r="F145" s="201"/>
      <c r="G145" s="203"/>
      <c r="H145" s="199"/>
      <c r="I145" s="201"/>
      <c r="J145" s="229"/>
      <c r="K145" s="230"/>
      <c r="L145" s="231"/>
      <c r="M145" s="203"/>
      <c r="N145" s="199"/>
      <c r="O145" s="210"/>
      <c r="P145" s="205"/>
      <c r="Q145" s="199"/>
      <c r="R145" s="201"/>
      <c r="S145" s="190"/>
      <c r="T145" s="188"/>
      <c r="U145" s="249"/>
      <c r="V145" s="64">
        <v>6</v>
      </c>
      <c r="W145" s="6" t="str">
        <f>C145</f>
        <v>------</v>
      </c>
      <c r="X145" s="10" t="s">
        <v>9</v>
      </c>
      <c r="Y145" s="65" t="str">
        <f>C141</f>
        <v>------</v>
      </c>
      <c r="Z145" s="66"/>
      <c r="AA145" s="67"/>
      <c r="AB145" s="67"/>
      <c r="AC145" s="67"/>
      <c r="AD145" s="68"/>
      <c r="AE145" s="105" t="str">
        <f t="shared" si="29"/>
        <v>0</v>
      </c>
      <c r="AF145" s="15" t="s">
        <v>6</v>
      </c>
      <c r="AG145" s="49">
        <v>3</v>
      </c>
      <c r="AH145" s="95"/>
      <c r="AI145" t="str">
        <f>IF(OR( AND(A154=AJ145,A156=AK145 ),  AND(A156=AJ145,A154=AK145) ),"a",    IF(OR( AND(A164=AJ145,A166=AK145 ),  AND(A166=AJ145,A164=AK145) ),"b",  ""))</f>
        <v>a</v>
      </c>
      <c r="AJ145">
        <f>IF(ISBLANK(U144), A144,0)</f>
        <v>0</v>
      </c>
      <c r="AK145">
        <f>IF(ISBLANK(U140), A140,0)</f>
        <v>0</v>
      </c>
    </row>
    <row r="146" spans="1:37">
      <c r="A146" s="251"/>
      <c r="B146" s="224">
        <v>4</v>
      </c>
      <c r="C146" s="50" t="str">
        <f>IF(A146&gt;0,IF(VLOOKUP(A146,seznam!$A$2:$C$190,3)&gt;0,VLOOKUP(A146,seznam!$A$2:$C$190,3),"------"),"------")</f>
        <v>------</v>
      </c>
      <c r="D146" s="185" t="str">
        <f>O140</f>
        <v>0</v>
      </c>
      <c r="E146" s="185" t="str">
        <f>N140</f>
        <v>:</v>
      </c>
      <c r="F146" s="193">
        <f>M140</f>
        <v>3</v>
      </c>
      <c r="G146" s="191">
        <f>O142</f>
        <v>3</v>
      </c>
      <c r="H146" s="185" t="str">
        <f>N142</f>
        <v>:</v>
      </c>
      <c r="I146" s="193">
        <f>M142</f>
        <v>1</v>
      </c>
      <c r="J146" s="191">
        <f>O144</f>
        <v>1</v>
      </c>
      <c r="K146" s="185" t="str">
        <f>N144</f>
        <v>:</v>
      </c>
      <c r="L146" s="193">
        <f>M144</f>
        <v>3</v>
      </c>
      <c r="M146" s="226"/>
      <c r="N146" s="227"/>
      <c r="O146" s="233"/>
      <c r="P146" s="181">
        <f>D146+G146+J146</f>
        <v>4</v>
      </c>
      <c r="Q146" s="185" t="s">
        <v>6</v>
      </c>
      <c r="R146" s="193">
        <f>F146+I146+L146</f>
        <v>7</v>
      </c>
      <c r="S146" s="183">
        <f>IF(D146&gt;F146,2,IF(AND(D146&lt;F146,E146=":"),1,0))+IF(G146&gt;I146,2,IF(AND(G146&lt;I146,H146=":"),1,0))+IF(J146&gt;L146,2,IF(AND(J146&lt;L146,K146=":"),1,0))</f>
        <v>5</v>
      </c>
      <c r="T146" s="214">
        <v>3</v>
      </c>
      <c r="U146" s="253"/>
      <c r="AH146" s="95"/>
    </row>
    <row r="147" spans="1:37" ht="13.5" thickBot="1">
      <c r="A147" s="252"/>
      <c r="B147" s="225"/>
      <c r="C147" s="71" t="str">
        <f>IF(A146&gt;0,IF(VLOOKUP(A146,seznam!$A$2:$C$190,2)&gt;0,VLOOKUP(A146,seznam!$A$2:$C$190,2),"------"),"------")</f>
        <v>------</v>
      </c>
      <c r="D147" s="186"/>
      <c r="E147" s="186"/>
      <c r="F147" s="194"/>
      <c r="G147" s="192"/>
      <c r="H147" s="186"/>
      <c r="I147" s="194"/>
      <c r="J147" s="192"/>
      <c r="K147" s="186"/>
      <c r="L147" s="194"/>
      <c r="M147" s="234"/>
      <c r="N147" s="235"/>
      <c r="O147" s="236"/>
      <c r="P147" s="182"/>
      <c r="Q147" s="186"/>
      <c r="R147" s="194"/>
      <c r="S147" s="184"/>
      <c r="T147" s="215"/>
      <c r="U147" s="253"/>
      <c r="AH147" s="95"/>
    </row>
    <row r="148" spans="1:37" ht="13.5" thickBot="1">
      <c r="T148" s="111"/>
      <c r="AH148" s="95"/>
    </row>
    <row r="149" spans="1:37" ht="13.5" thickBot="1">
      <c r="A149" s="74" t="s">
        <v>2</v>
      </c>
      <c r="B149" s="218" t="s">
        <v>181</v>
      </c>
      <c r="C149" s="219"/>
      <c r="D149" s="195">
        <v>1</v>
      </c>
      <c r="E149" s="212"/>
      <c r="F149" s="213"/>
      <c r="G149" s="211">
        <v>2</v>
      </c>
      <c r="H149" s="212"/>
      <c r="I149" s="213"/>
      <c r="J149" s="211">
        <v>3</v>
      </c>
      <c r="K149" s="212"/>
      <c r="L149" s="213"/>
      <c r="M149" s="211">
        <v>4</v>
      </c>
      <c r="N149" s="212"/>
      <c r="O149" s="220"/>
      <c r="P149" s="195" t="s">
        <v>3</v>
      </c>
      <c r="Q149" s="196"/>
      <c r="R149" s="197"/>
      <c r="S149" s="82" t="s">
        <v>4</v>
      </c>
      <c r="T149" s="75" t="s">
        <v>5</v>
      </c>
      <c r="AH149" s="95"/>
    </row>
    <row r="150" spans="1:37" ht="12.75" customHeight="1" thickBot="1">
      <c r="A150" s="250"/>
      <c r="B150" s="222">
        <v>1</v>
      </c>
      <c r="C150" s="50" t="str">
        <f>IF(A150&gt;0,IF(VLOOKUP(A150,seznam!$A$2:$C$190,3)&gt;0,VLOOKUP(A150,seznam!$A$2:$C$190,3),"------"),"------")</f>
        <v>------</v>
      </c>
      <c r="D150" s="238"/>
      <c r="E150" s="239"/>
      <c r="F150" s="240"/>
      <c r="G150" s="202">
        <f>AE153</f>
        <v>3</v>
      </c>
      <c r="H150" s="198" t="str">
        <f>AF153</f>
        <v>:</v>
      </c>
      <c r="I150" s="200">
        <f>AG153</f>
        <v>2</v>
      </c>
      <c r="J150" s="202" t="str">
        <f>AG155</f>
        <v>0</v>
      </c>
      <c r="K150" s="198" t="str">
        <f>AF155</f>
        <v>:</v>
      </c>
      <c r="L150" s="200">
        <f>AE155</f>
        <v>3</v>
      </c>
      <c r="M150" s="202">
        <f>AE150</f>
        <v>3</v>
      </c>
      <c r="N150" s="198" t="str">
        <f>AF150</f>
        <v>:</v>
      </c>
      <c r="O150" s="221">
        <f>AG150</f>
        <v>1</v>
      </c>
      <c r="P150" s="232">
        <f>G150+J150+M150</f>
        <v>6</v>
      </c>
      <c r="Q150" s="198" t="s">
        <v>6</v>
      </c>
      <c r="R150" s="200">
        <f>I150+L150+O150</f>
        <v>6</v>
      </c>
      <c r="S150" s="189">
        <f>IF(G150&gt;I150,2,IF(AND(G150&lt;I150,H150=":"),1,0))+IF(J150&gt;L150,2,IF(AND(J150&lt;L150,K150=":"),1,0))+IF(M150&gt;O150,2,IF(AND(M150&lt;O150,N150=":"),1,0))</f>
        <v>6</v>
      </c>
      <c r="T150" s="206">
        <v>2</v>
      </c>
      <c r="U150" s="249"/>
      <c r="V150" s="51">
        <v>1</v>
      </c>
      <c r="W150" s="4" t="str">
        <f>C151</f>
        <v>------</v>
      </c>
      <c r="X150" s="7" t="s">
        <v>9</v>
      </c>
      <c r="Y150" s="52" t="str">
        <f>C157</f>
        <v>------</v>
      </c>
      <c r="Z150" s="53"/>
      <c r="AA150" s="54"/>
      <c r="AB150" s="54"/>
      <c r="AC150" s="54"/>
      <c r="AD150" s="55"/>
      <c r="AE150" s="56">
        <v>3</v>
      </c>
      <c r="AF150" s="11" t="s">
        <v>6</v>
      </c>
      <c r="AG150" s="12">
        <v>1</v>
      </c>
      <c r="AH150" s="95"/>
      <c r="AJ150">
        <f>IF(ISBLANK(U150), A150,0)</f>
        <v>0</v>
      </c>
      <c r="AK150">
        <f>IF(ISBLANK(U156), A156,0)</f>
        <v>0</v>
      </c>
    </row>
    <row r="151" spans="1:37" ht="12.75" customHeight="1" thickBot="1">
      <c r="A151" s="251"/>
      <c r="B151" s="223"/>
      <c r="C151" s="57" t="str">
        <f>IF(A150&gt;0,IF(VLOOKUP(A150,seznam!$A$2:$C$190,2)&gt;0,VLOOKUP(A150,seznam!$A$2:$C$190,2),"------"),"------")</f>
        <v>------</v>
      </c>
      <c r="D151" s="230"/>
      <c r="E151" s="230"/>
      <c r="F151" s="231"/>
      <c r="G151" s="203"/>
      <c r="H151" s="199"/>
      <c r="I151" s="201"/>
      <c r="J151" s="203"/>
      <c r="K151" s="199"/>
      <c r="L151" s="201"/>
      <c r="M151" s="203"/>
      <c r="N151" s="199"/>
      <c r="O151" s="210"/>
      <c r="P151" s="205"/>
      <c r="Q151" s="199"/>
      <c r="R151" s="201"/>
      <c r="S151" s="190"/>
      <c r="T151" s="188"/>
      <c r="U151" s="249"/>
      <c r="V151" s="58">
        <v>2</v>
      </c>
      <c r="W151" s="5" t="str">
        <f>C153</f>
        <v>------</v>
      </c>
      <c r="X151" s="8" t="s">
        <v>9</v>
      </c>
      <c r="Y151" s="59" t="str">
        <f>C155</f>
        <v>------</v>
      </c>
      <c r="Z151" s="60"/>
      <c r="AA151" s="61"/>
      <c r="AB151" s="61"/>
      <c r="AC151" s="61"/>
      <c r="AD151" s="62"/>
      <c r="AE151" s="56" t="str">
        <f t="shared" ref="AE151:AE152" si="30">IF(OR(VALUE($AJ151)=0,VALUE($AK151)=0), "0",IF(AND(LEN(Z151)&gt;0,MID(Z151,1,1)&lt;&gt;"-"),"1","0")+IF(AND(LEN(AA151)&gt;0,MID(AA151,1,1)&lt;&gt;"-"),"1","0")+IF(AND(LEN(AB151)&gt;0,MID(AB151,1,1)&lt;&gt;"-"),"1","0")+IF(AND(LEN(AC151)&gt;0,MID(AC151,1,1)&lt;&gt;"-"),"1","0")+IF(AND(LEN(AD151)&gt;0,MID(AD151,1,1)&lt;&gt;"-"),"1","0"))</f>
        <v>0</v>
      </c>
      <c r="AF151" s="13" t="s">
        <v>6</v>
      </c>
      <c r="AG151" s="12">
        <v>3</v>
      </c>
      <c r="AH151" s="95"/>
      <c r="AJ151">
        <f>IF(ISBLANK(U152), A152,0)</f>
        <v>0</v>
      </c>
      <c r="AK151">
        <f>IF(ISBLANK(U154), A154,0)</f>
        <v>0</v>
      </c>
    </row>
    <row r="152" spans="1:37" ht="12.75" customHeight="1" thickBot="1">
      <c r="A152" s="251"/>
      <c r="B152" s="224">
        <v>2</v>
      </c>
      <c r="C152" s="50" t="str">
        <f>IF(A152&gt;0,IF(VLOOKUP(A152,seznam!$A$2:$C$190,3)&gt;0,VLOOKUP(A152,seznam!$A$2:$C$190,3),"------"),"------")</f>
        <v>------</v>
      </c>
      <c r="D152" s="185">
        <f>I150</f>
        <v>2</v>
      </c>
      <c r="E152" s="185" t="str">
        <f>H150</f>
        <v>:</v>
      </c>
      <c r="F152" s="193">
        <f>G150</f>
        <v>3</v>
      </c>
      <c r="G152" s="226"/>
      <c r="H152" s="227"/>
      <c r="I152" s="228"/>
      <c r="J152" s="191" t="str">
        <f>AE151</f>
        <v>0</v>
      </c>
      <c r="K152" s="185" t="str">
        <f>AF151</f>
        <v>:</v>
      </c>
      <c r="L152" s="193">
        <f>AG151</f>
        <v>3</v>
      </c>
      <c r="M152" s="191">
        <f>AE154</f>
        <v>1</v>
      </c>
      <c r="N152" s="185" t="str">
        <f>AF154</f>
        <v>:</v>
      </c>
      <c r="O152" s="209">
        <f>AG154</f>
        <v>3</v>
      </c>
      <c r="P152" s="181">
        <f>D152+J152+M152</f>
        <v>3</v>
      </c>
      <c r="Q152" s="185" t="s">
        <v>6</v>
      </c>
      <c r="R152" s="193">
        <f>F152+L152+O152</f>
        <v>9</v>
      </c>
      <c r="S152" s="183">
        <f>IF(D152&gt;F152,2,IF(AND(D152&lt;F152,E152=":"),1,0))+IF(J152&gt;L152,2,IF(AND(J152&lt;L152,K152=":"),1,0))+IF(M152&gt;O152,2,IF(AND(M152&lt;O152,N152=":"),1,0))</f>
        <v>4</v>
      </c>
      <c r="T152" s="208">
        <v>4</v>
      </c>
      <c r="U152" s="249"/>
      <c r="V152" s="58">
        <v>3</v>
      </c>
      <c r="W152" s="5" t="str">
        <f>C157</f>
        <v>------</v>
      </c>
      <c r="X152" s="9" t="s">
        <v>9</v>
      </c>
      <c r="Y152" s="59" t="str">
        <f>C155</f>
        <v>------</v>
      </c>
      <c r="Z152" s="53" t="str">
        <f>IF(OR(ISNA(MATCH("a",AI140:AI145,0)), ISBLANK( INDEX(Z140:AD145,MATCH("a",AI140:AI145,0),1))  ),  "",   IF(INDEX(AJ140:AK145,MATCH("a",AI140:AI145,0),1)=AJ152,INDEX(Z140:AD145,MATCH("a",AI140:AI145,0),1),-1*INDEX(Z140:AD145,MATCH("a",AI140:AI145,0),1)))</f>
        <v/>
      </c>
      <c r="AA152" s="55" t="str">
        <f>IF(OR(ISNA(MATCH("a",AI140:AI145,0)), ISBLANK( INDEX(Z140:AD145,MATCH("a",AI140:AI145,0),2))  ),  "",   IF(INDEX(AJ140:AK145,MATCH("a",AI140:AI145,0),1)=AJ152,INDEX(Z140:AD145,MATCH("a",AI140:AI145,0),2),-1*INDEX(Z140:AD145,MATCH("a",AI140:AI145,0),2)))</f>
        <v/>
      </c>
      <c r="AB152" s="54" t="str">
        <f>IF(OR(ISNA(MATCH("a",AI140:AI145,0)), ISBLANK( INDEX(Z140:AD145,MATCH("a",AI140:AI145,0),3))  ),  "",   IF(INDEX(AJ140:AK145,MATCH("a",AI140:AI145,0),1)=AJ152,INDEX(Z140:AD145,MATCH("a",AI140:AI145,0),3),-1*INDEX(Z140:AD145,MATCH("a",AI140:AI145,0),3)))</f>
        <v/>
      </c>
      <c r="AC152" s="54" t="str">
        <f>IF(OR(ISNA(MATCH("a",AI140:AI145,0)), ISBLANK( INDEX(Z140:AD145,MATCH("a",AI140:AI145,0),4))  ),  "",   IF(INDEX(AJ140:AK145,MATCH("a",AI140:AI145,0),1)=AJ152,INDEX(Z140:AD145,MATCH("a",AI140:AI145,0),4),-1*INDEX(Z140:AD145,MATCH("a",AI140:AI145,0),4)))</f>
        <v/>
      </c>
      <c r="AD152" s="122" t="str">
        <f>IF(OR(ISNA(MATCH("a",AI140:AI145,0)), ISBLANK( INDEX(Z140:AD145,MATCH("a",AI140:AI145,0),5))  ),  "",   IF(INDEX(AJ140:AK145,MATCH("a",AI140:AI145,0),1)=AJ152,INDEX(Z140:AD145,MATCH("a",AI140:AI145,0),5),-1*INDEX(Z140:AD145,MATCH("a",AI140:AI145,0),5)))</f>
        <v/>
      </c>
      <c r="AE152" s="56" t="str">
        <f t="shared" si="30"/>
        <v>0</v>
      </c>
      <c r="AF152" s="13" t="s">
        <v>6</v>
      </c>
      <c r="AG152" s="12">
        <v>3</v>
      </c>
      <c r="AH152" s="95"/>
      <c r="AJ152">
        <f>IF(ISBLANK(U156), A156,0)</f>
        <v>0</v>
      </c>
      <c r="AK152">
        <f>IF(ISBLANK(U154), A154,0)</f>
        <v>0</v>
      </c>
    </row>
    <row r="153" spans="1:37" ht="12.75" customHeight="1" thickBot="1">
      <c r="A153" s="251"/>
      <c r="B153" s="223"/>
      <c r="C153" s="57" t="str">
        <f>IF(A152&gt;0,IF(VLOOKUP(A152,seznam!$A$2:$C$190,2)&gt;0,VLOOKUP(A152,seznam!$A$2:$C$190,2),"------"),"------")</f>
        <v>------</v>
      </c>
      <c r="D153" s="199"/>
      <c r="E153" s="199"/>
      <c r="F153" s="201"/>
      <c r="G153" s="229"/>
      <c r="H153" s="230"/>
      <c r="I153" s="231"/>
      <c r="J153" s="203"/>
      <c r="K153" s="199"/>
      <c r="L153" s="201"/>
      <c r="M153" s="203"/>
      <c r="N153" s="199"/>
      <c r="O153" s="210"/>
      <c r="P153" s="204"/>
      <c r="Q153" s="237"/>
      <c r="R153" s="207"/>
      <c r="S153" s="190"/>
      <c r="T153" s="188"/>
      <c r="U153" s="249"/>
      <c r="V153" s="58">
        <v>4</v>
      </c>
      <c r="W153" s="5" t="str">
        <f>C151</f>
        <v>------</v>
      </c>
      <c r="X153" s="8" t="s">
        <v>9</v>
      </c>
      <c r="Y153" s="59" t="str">
        <f>C153</f>
        <v>------</v>
      </c>
      <c r="Z153" s="66" t="str">
        <f>IF(OR(ISNA(MATCH("a",AI130:AI135,0)), ISBLANK( INDEX(Z130:AD135,MATCH("a",AI130:AI135,0),1))  ),  "",   IF(INDEX(AJ130:AK135,MATCH("a",AI130:AI135,0),1)=AJ153,INDEX(Z130:AD135,MATCH("a",AI130:AI135,0),1),-1*INDEX(Z130:AD135,MATCH("a",AI130:AI135,0),1)))</f>
        <v/>
      </c>
      <c r="AA153" s="67" t="str">
        <f>IF(OR(ISNA(MATCH("a",AI130:AI135,0)), ISBLANK( INDEX(Z130:AD135,MATCH("a",AI130:AI135,0),2))  ),  "",   IF(INDEX(AJ130:AK135,MATCH("a",AI130:AI135,0),1)=AJ153,INDEX(Z130:AD135,MATCH("a",AI130:AI135,0),2),-1*INDEX(Z130:AD135,MATCH("a",AI130:AI135,0),2)))</f>
        <v/>
      </c>
      <c r="AB153" s="67" t="str">
        <f>IF(OR(ISNA(MATCH("a",AI130:AI135,0)), ISBLANK( INDEX(Z130:AD135,MATCH("a",AI130:AI135,0),3))  ),  "",   IF(INDEX(AJ130:AK135,MATCH("a",AI130:AI135,0),1)=AJ153,INDEX(Z130:AD135,MATCH("a",AI130:AI135,0),3),-1*INDEX(Z130:AD135,MATCH("a",AI130:AI135,0),3)))</f>
        <v/>
      </c>
      <c r="AC153" s="67" t="str">
        <f>IF(OR(ISNA(MATCH("a",AI130:AI135,0)), ISBLANK( INDEX(Z130:AD135,MATCH("a",AI130:AI135,0),4))  ),  "",   IF(INDEX(AJ130:AK135,MATCH("a",AI130:AI135,0),1)=AJ153,INDEX(Z130:AD135,MATCH("a",AI130:AI135,0),4),-1*INDEX(Z130:AD135,MATCH("a",AI130:AI135,0),4)))</f>
        <v/>
      </c>
      <c r="AD153" s="123" t="str">
        <f>IF(OR(ISNA(MATCH("a",AI130:AI135,0)), ISBLANK( INDEX(Z130:AD135,MATCH("a",AI130:AI135,0),5))  ),  "",   IF(INDEX(AJ130:AK135,MATCH("a",AI130:AI135,0),1)=AJ153,INDEX(Z130:AD135,MATCH("a",AI130:AI135,0),5),-1*INDEX(Z130:AD135,MATCH("a",AI130:AI135,0),5)))</f>
        <v/>
      </c>
      <c r="AE153" s="56">
        <v>3</v>
      </c>
      <c r="AF153" s="13" t="s">
        <v>6</v>
      </c>
      <c r="AG153" s="12">
        <v>2</v>
      </c>
      <c r="AH153" s="95"/>
      <c r="AJ153">
        <f>IF(ISBLANK(U150), A150,0)</f>
        <v>0</v>
      </c>
      <c r="AK153">
        <f>IF(ISBLANK(U152), A152,0)</f>
        <v>0</v>
      </c>
    </row>
    <row r="154" spans="1:37" ht="12.75" customHeight="1" thickBot="1">
      <c r="A154" s="251"/>
      <c r="B154" s="224">
        <v>3</v>
      </c>
      <c r="C154" s="50" t="str">
        <f>IF(A154&gt;0,IF(VLOOKUP(A154,seznam!$A$2:$C$190,3)&gt;0,VLOOKUP(A154,seznam!$A$2:$C$190,3),"------"),"------")</f>
        <v>------</v>
      </c>
      <c r="D154" s="185">
        <f>L150</f>
        <v>3</v>
      </c>
      <c r="E154" s="185" t="str">
        <f>K150</f>
        <v>:</v>
      </c>
      <c r="F154" s="193" t="str">
        <f>J150</f>
        <v>0</v>
      </c>
      <c r="G154" s="191">
        <f>L152</f>
        <v>3</v>
      </c>
      <c r="H154" s="185" t="str">
        <f>K152</f>
        <v>:</v>
      </c>
      <c r="I154" s="193" t="str">
        <f>J152</f>
        <v>0</v>
      </c>
      <c r="J154" s="226"/>
      <c r="K154" s="227"/>
      <c r="L154" s="228"/>
      <c r="M154" s="191">
        <f>AG152</f>
        <v>3</v>
      </c>
      <c r="N154" s="185" t="str">
        <f>AF152</f>
        <v>:</v>
      </c>
      <c r="O154" s="209" t="str">
        <f>AE152</f>
        <v>0</v>
      </c>
      <c r="P154" s="181">
        <f>D154+G154+M154</f>
        <v>9</v>
      </c>
      <c r="Q154" s="185" t="s">
        <v>6</v>
      </c>
      <c r="R154" s="193">
        <f>F154+I154+O154</f>
        <v>0</v>
      </c>
      <c r="S154" s="183">
        <f>IF(D154&gt;F154,2,IF(AND(D154&lt;F154,E154=":"),1,0))+IF(G154&gt;I154,2,IF(AND(G154&lt;I154,H154=":"),1,0))+IF(M154&gt;O154,2,IF(AND(M154&lt;O154,N154=":"),1,0))</f>
        <v>3</v>
      </c>
      <c r="T154" s="208">
        <v>1</v>
      </c>
      <c r="U154" s="249"/>
      <c r="V154" s="58">
        <v>5</v>
      </c>
      <c r="W154" s="5" t="str">
        <f>C153</f>
        <v>------</v>
      </c>
      <c r="X154" s="8" t="s">
        <v>9</v>
      </c>
      <c r="Y154" s="59" t="str">
        <f>C157</f>
        <v>------</v>
      </c>
      <c r="Z154" s="60"/>
      <c r="AA154" s="61"/>
      <c r="AB154" s="61"/>
      <c r="AC154" s="61"/>
      <c r="AD154" s="62"/>
      <c r="AE154" s="56">
        <v>1</v>
      </c>
      <c r="AF154" s="13" t="s">
        <v>6</v>
      </c>
      <c r="AG154" s="12">
        <v>3</v>
      </c>
      <c r="AH154" s="95"/>
      <c r="AJ154">
        <f>IF(ISBLANK(U152), A152,0)</f>
        <v>0</v>
      </c>
      <c r="AK154">
        <f>IF(ISBLANK(U156), A156,0)</f>
        <v>0</v>
      </c>
    </row>
    <row r="155" spans="1:37" ht="13.5" customHeight="1" thickBot="1">
      <c r="A155" s="251"/>
      <c r="B155" s="223"/>
      <c r="C155" s="57" t="str">
        <f>IF(A154&gt;0,IF(VLOOKUP(A154,seznam!$A$2:$C$190,2)&gt;0,VLOOKUP(A154,seznam!$A$2:$C$190,2),"------"),"------")</f>
        <v>------</v>
      </c>
      <c r="D155" s="199"/>
      <c r="E155" s="199"/>
      <c r="F155" s="201"/>
      <c r="G155" s="203"/>
      <c r="H155" s="199"/>
      <c r="I155" s="201"/>
      <c r="J155" s="229"/>
      <c r="K155" s="230"/>
      <c r="L155" s="231"/>
      <c r="M155" s="203"/>
      <c r="N155" s="199"/>
      <c r="O155" s="210"/>
      <c r="P155" s="205"/>
      <c r="Q155" s="199"/>
      <c r="R155" s="201"/>
      <c r="S155" s="190"/>
      <c r="T155" s="188"/>
      <c r="U155" s="249"/>
      <c r="V155" s="64">
        <v>6</v>
      </c>
      <c r="W155" s="6" t="str">
        <f>C155</f>
        <v>------</v>
      </c>
      <c r="X155" s="10" t="s">
        <v>9</v>
      </c>
      <c r="Y155" s="65" t="str">
        <f>C151</f>
        <v>------</v>
      </c>
      <c r="Z155" s="66"/>
      <c r="AA155" s="67"/>
      <c r="AB155" s="67"/>
      <c r="AC155" s="67"/>
      <c r="AD155" s="68"/>
      <c r="AE155" s="56">
        <v>3</v>
      </c>
      <c r="AF155" s="15" t="s">
        <v>6</v>
      </c>
      <c r="AG155" s="12" t="str">
        <f t="shared" ref="AG155" si="31">IF(OR(VALUE($AJ155)=0,VALUE($AK155)=0), "0",IF(AND(LEN(Z155)&gt;0,MID(Z155,1,1)="-"),"1","0")+IF(AND(LEN(AA155)&gt;0,MID(AA155,1,1)="-"),"1","0")+IF(AND(LEN(AB155)&gt;0,MID(AB155,1,1)="-"),"1","0")+IF(AND(LEN(AC155)&gt;0,MID(AC155,1,1)="-"),"1","0")+IF(AND(LEN(AD155)&gt;0,MID(AD155,1,1)="-"),"1","0"))</f>
        <v>0</v>
      </c>
      <c r="AH155" s="95"/>
      <c r="AJ155">
        <f>IF(ISBLANK(U154), A154,0)</f>
        <v>0</v>
      </c>
      <c r="AK155">
        <f>IF(ISBLANK(U150), A150,0)</f>
        <v>0</v>
      </c>
    </row>
    <row r="156" spans="1:37" ht="12.75" customHeight="1">
      <c r="A156" s="251"/>
      <c r="B156" s="224">
        <v>4</v>
      </c>
      <c r="C156" s="50" t="str">
        <f>IF(A156&gt;0,IF(VLOOKUP(A156,seznam!$A$2:$C$190,3)&gt;0,VLOOKUP(A156,seznam!$A$2:$C$190,3),"------"),"------")</f>
        <v>------</v>
      </c>
      <c r="D156" s="185">
        <f>O150</f>
        <v>1</v>
      </c>
      <c r="E156" s="185" t="str">
        <f>N150</f>
        <v>:</v>
      </c>
      <c r="F156" s="193">
        <f>M150</f>
        <v>3</v>
      </c>
      <c r="G156" s="191">
        <f>O152</f>
        <v>3</v>
      </c>
      <c r="H156" s="185" t="str">
        <f>N152</f>
        <v>:</v>
      </c>
      <c r="I156" s="193">
        <f>M152</f>
        <v>1</v>
      </c>
      <c r="J156" s="191" t="str">
        <f>O154</f>
        <v>0</v>
      </c>
      <c r="K156" s="185" t="str">
        <f>N154</f>
        <v>:</v>
      </c>
      <c r="L156" s="193">
        <f>M154</f>
        <v>3</v>
      </c>
      <c r="M156" s="226"/>
      <c r="N156" s="227"/>
      <c r="O156" s="233"/>
      <c r="P156" s="181">
        <f>D156+G156+J156</f>
        <v>4</v>
      </c>
      <c r="Q156" s="185" t="s">
        <v>6</v>
      </c>
      <c r="R156" s="193">
        <f>F156+I156+L156</f>
        <v>7</v>
      </c>
      <c r="S156" s="183">
        <f>IF(D156&gt;F156,2,IF(AND(D156&lt;F156,E156=":"),1,0))+IF(G156&gt;I156,2,IF(AND(G156&lt;I156,H156=":"),1,0))+IF(J156&gt;L156,2,IF(AND(J156&lt;L156,K156=":"),1,0))</f>
        <v>5</v>
      </c>
      <c r="T156" s="214">
        <v>3</v>
      </c>
      <c r="U156" s="253"/>
      <c r="AH156" s="95"/>
    </row>
    <row r="157" spans="1:37" ht="13.5" customHeight="1" thickBot="1">
      <c r="A157" s="252"/>
      <c r="B157" s="225"/>
      <c r="C157" s="71" t="str">
        <f>IF(A156&gt;0,IF(VLOOKUP(A156,seznam!$A$2:$C$190,2)&gt;0,VLOOKUP(A156,seznam!$A$2:$C$190,2),"------"),"------")</f>
        <v>------</v>
      </c>
      <c r="D157" s="186"/>
      <c r="E157" s="186"/>
      <c r="F157" s="194"/>
      <c r="G157" s="192"/>
      <c r="H157" s="186"/>
      <c r="I157" s="194"/>
      <c r="J157" s="192"/>
      <c r="K157" s="186"/>
      <c r="L157" s="194"/>
      <c r="M157" s="234"/>
      <c r="N157" s="235"/>
      <c r="O157" s="236"/>
      <c r="P157" s="182"/>
      <c r="Q157" s="186"/>
      <c r="R157" s="194"/>
      <c r="S157" s="184"/>
      <c r="T157" s="215"/>
      <c r="U157" s="253"/>
      <c r="AH157" s="95"/>
    </row>
    <row r="158" spans="1:37" ht="13.5" thickBot="1">
      <c r="T158" s="111"/>
      <c r="AH158" s="95"/>
    </row>
    <row r="159" spans="1:37" ht="13.5" thickBot="1">
      <c r="A159" s="74" t="s">
        <v>2</v>
      </c>
      <c r="B159" s="218" t="s">
        <v>182</v>
      </c>
      <c r="C159" s="219"/>
      <c r="D159" s="195">
        <v>1</v>
      </c>
      <c r="E159" s="212"/>
      <c r="F159" s="213"/>
      <c r="G159" s="211">
        <v>2</v>
      </c>
      <c r="H159" s="212"/>
      <c r="I159" s="213"/>
      <c r="J159" s="211">
        <v>3</v>
      </c>
      <c r="K159" s="212"/>
      <c r="L159" s="213"/>
      <c r="M159" s="211">
        <v>4</v>
      </c>
      <c r="N159" s="212"/>
      <c r="O159" s="220"/>
      <c r="P159" s="195" t="s">
        <v>3</v>
      </c>
      <c r="Q159" s="196"/>
      <c r="R159" s="197"/>
      <c r="S159" s="82" t="s">
        <v>4</v>
      </c>
      <c r="T159" s="75" t="s">
        <v>5</v>
      </c>
      <c r="AH159" s="95"/>
    </row>
    <row r="160" spans="1:37" ht="12.75" customHeight="1" thickBot="1">
      <c r="A160" s="250"/>
      <c r="B160" s="222">
        <v>1</v>
      </c>
      <c r="C160" s="50" t="str">
        <f>IF(A160&gt;0,IF(VLOOKUP(A160,seznam!$A$2:$C$190,3)&gt;0,VLOOKUP(A160,seznam!$A$2:$C$190,3),"------"),"------")</f>
        <v>------</v>
      </c>
      <c r="D160" s="238"/>
      <c r="E160" s="239"/>
      <c r="F160" s="240"/>
      <c r="G160" s="202">
        <f>AE163</f>
        <v>3</v>
      </c>
      <c r="H160" s="198" t="str">
        <f>AF163</f>
        <v>:</v>
      </c>
      <c r="I160" s="200" t="str">
        <f>AG163</f>
        <v>0</v>
      </c>
      <c r="J160" s="202">
        <f>AG165</f>
        <v>3</v>
      </c>
      <c r="K160" s="198" t="str">
        <f>AF165</f>
        <v>:</v>
      </c>
      <c r="L160" s="200">
        <f>AE165</f>
        <v>0</v>
      </c>
      <c r="M160" s="202">
        <f>AE160</f>
        <v>3</v>
      </c>
      <c r="N160" s="198" t="str">
        <f>AF160</f>
        <v>:</v>
      </c>
      <c r="O160" s="221" t="str">
        <f>AG160</f>
        <v>0</v>
      </c>
      <c r="P160" s="232">
        <f>G160+J160+M160</f>
        <v>9</v>
      </c>
      <c r="Q160" s="198" t="s">
        <v>6</v>
      </c>
      <c r="R160" s="200">
        <f>I160+L160+O160</f>
        <v>0</v>
      </c>
      <c r="S160" s="189">
        <f>IF(G160&gt;I160,2,IF(AND(G160&lt;I160,H160=":"),1,0))+IF(J160&gt;L160,2,IF(AND(J160&lt;L160,K160=":"),1,0))+IF(M160&gt;O160,2,IF(AND(M160&lt;O160,N160=":"),1,0))</f>
        <v>4</v>
      </c>
      <c r="T160" s="206"/>
      <c r="U160" s="249"/>
      <c r="V160" s="51">
        <v>1</v>
      </c>
      <c r="W160" s="4" t="str">
        <f>C161</f>
        <v>------</v>
      </c>
      <c r="X160" s="7" t="s">
        <v>9</v>
      </c>
      <c r="Y160" s="52" t="str">
        <f>C167</f>
        <v>------</v>
      </c>
      <c r="Z160" s="53"/>
      <c r="AA160" s="54"/>
      <c r="AB160" s="54"/>
      <c r="AC160" s="54"/>
      <c r="AD160" s="55"/>
      <c r="AE160" s="56">
        <v>3</v>
      </c>
      <c r="AF160" s="11" t="s">
        <v>6</v>
      </c>
      <c r="AG160" s="12" t="str">
        <f>IF(OR(VALUE($AJ160)=0,VALUE($AK160)=0), "0",IF(AND(LEN(Z160)&gt;0,MID(Z160,1,1)="-"),"1","0")+IF(AND(LEN(AA160)&gt;0,MID(AA160,1,1)="-"),"1","0")+IF(AND(LEN(AB160)&gt;0,MID(AB160,1,1)="-"),"1","0")+IF(AND(LEN(AC160)&gt;0,MID(AC160,1,1)="-"),"1","0")+IF(AND(LEN(AD160)&gt;0,MID(AD160,1,1)="-"),"1","0"))</f>
        <v>0</v>
      </c>
      <c r="AH160" s="95"/>
      <c r="AJ160">
        <f>IF(ISBLANK(U160), A160,0)</f>
        <v>0</v>
      </c>
      <c r="AK160">
        <f>IF(ISBLANK(U166), A166,0)</f>
        <v>0</v>
      </c>
    </row>
    <row r="161" spans="1:37" ht="12.75" customHeight="1" thickBot="1">
      <c r="A161" s="251"/>
      <c r="B161" s="223"/>
      <c r="C161" s="57" t="str">
        <f>IF(A160&gt;0,IF(VLOOKUP(A160,seznam!$A$2:$C$190,2)&gt;0,VLOOKUP(A160,seznam!$A$2:$C$190,2),"------"),"------")</f>
        <v>------</v>
      </c>
      <c r="D161" s="230"/>
      <c r="E161" s="230"/>
      <c r="F161" s="231"/>
      <c r="G161" s="203"/>
      <c r="H161" s="199"/>
      <c r="I161" s="201"/>
      <c r="J161" s="203"/>
      <c r="K161" s="199"/>
      <c r="L161" s="201"/>
      <c r="M161" s="203"/>
      <c r="N161" s="199"/>
      <c r="O161" s="210"/>
      <c r="P161" s="205"/>
      <c r="Q161" s="199"/>
      <c r="R161" s="201"/>
      <c r="S161" s="190"/>
      <c r="T161" s="188"/>
      <c r="U161" s="249"/>
      <c r="V161" s="58">
        <v>2</v>
      </c>
      <c r="W161" s="5" t="str">
        <f>C163</f>
        <v>------</v>
      </c>
      <c r="X161" s="8" t="s">
        <v>9</v>
      </c>
      <c r="Y161" s="59" t="str">
        <f>C165</f>
        <v>------</v>
      </c>
      <c r="Z161" s="60"/>
      <c r="AA161" s="61"/>
      <c r="AB161" s="61"/>
      <c r="AC161" s="61"/>
      <c r="AD161" s="62"/>
      <c r="AE161" s="56">
        <v>0</v>
      </c>
      <c r="AF161" s="13" t="s">
        <v>6</v>
      </c>
      <c r="AG161" s="12">
        <v>3</v>
      </c>
      <c r="AH161" s="95"/>
      <c r="AJ161">
        <f>IF(ISBLANK(U162), A162,0)</f>
        <v>0</v>
      </c>
      <c r="AK161">
        <f>IF(ISBLANK(U164), A164,0)</f>
        <v>0</v>
      </c>
    </row>
    <row r="162" spans="1:37" ht="12.75" customHeight="1" thickBot="1">
      <c r="A162" s="251"/>
      <c r="B162" s="224">
        <v>2</v>
      </c>
      <c r="C162" s="50" t="str">
        <f>IF(A162&gt;0,IF(VLOOKUP(A162,seznam!$A$2:$C$190,3)&gt;0,VLOOKUP(A162,seznam!$A$2:$C$190,3),"------"),"------")</f>
        <v>------</v>
      </c>
      <c r="D162" s="185" t="str">
        <f>I160</f>
        <v>0</v>
      </c>
      <c r="E162" s="185" t="str">
        <f>H160</f>
        <v>:</v>
      </c>
      <c r="F162" s="193">
        <f>G160</f>
        <v>3</v>
      </c>
      <c r="G162" s="226"/>
      <c r="H162" s="227"/>
      <c r="I162" s="228"/>
      <c r="J162" s="191">
        <f>AE161</f>
        <v>0</v>
      </c>
      <c r="K162" s="185" t="str">
        <f>AF161</f>
        <v>:</v>
      </c>
      <c r="L162" s="193">
        <f>AG161</f>
        <v>3</v>
      </c>
      <c r="M162" s="191">
        <f>AE164</f>
        <v>3</v>
      </c>
      <c r="N162" s="185" t="str">
        <f>AF164</f>
        <v>:</v>
      </c>
      <c r="O162" s="209">
        <f>AG164</f>
        <v>1</v>
      </c>
      <c r="P162" s="181">
        <f>D162+J162+M162</f>
        <v>3</v>
      </c>
      <c r="Q162" s="185" t="s">
        <v>6</v>
      </c>
      <c r="R162" s="193">
        <f>F162+L162+O162</f>
        <v>7</v>
      </c>
      <c r="S162" s="183">
        <f>IF(D162&gt;F162,2,IF(AND(D162&lt;F162,E162=":"),1,0))+IF(J162&gt;L162,2,IF(AND(J162&lt;L162,K162=":"),1,0))+IF(M162&gt;O162,2,IF(AND(M162&lt;O162,N162=":"),1,0))</f>
        <v>5</v>
      </c>
      <c r="T162" s="208"/>
      <c r="U162" s="249"/>
      <c r="V162" s="58">
        <v>3</v>
      </c>
      <c r="W162" s="5" t="str">
        <f>C167</f>
        <v>------</v>
      </c>
      <c r="X162" s="9" t="s">
        <v>9</v>
      </c>
      <c r="Y162" s="59" t="str">
        <f>C165</f>
        <v>------</v>
      </c>
      <c r="Z162" s="53" t="str">
        <f>IF(OR(ISNA(MATCH("b",AI140:AI145,0)), ISBLANK( INDEX(Z140:AD145,MATCH("b",AI140:AI145,0),1))  ),  "",   IF(INDEX(AJ140:AK145,MATCH("b",AI140:AI145,0),1)=AJ162,INDEX(Z140:AD145,MATCH("b",AI140:AI145,0),1),-1*INDEX(Z140:AD145,MATCH("b",AI140:AI145,0),1)))</f>
        <v/>
      </c>
      <c r="AA162" s="54" t="str">
        <f>IF(OR(ISNA(MATCH("b",AI140:AI145,0)), ISBLANK( INDEX(Z140:AD145,MATCH("b",AI140:AI145,0),2))  ),  "",   IF(INDEX(AJ140:AK145,MATCH("b",AI140:AI145,0),1)=AJ162,INDEX(Z140:AD145,MATCH("b",AI140:AI145,0),2),-1*INDEX(Z140:AD145,MATCH("b",AI140:AI145,0),2)))</f>
        <v/>
      </c>
      <c r="AB162" s="54" t="str">
        <f>IF(OR(ISNA(MATCH("b",AI140:AI145,0)), ISBLANK( INDEX(Z140:AD145,MATCH("b",AI140:AI145,0),3))  ),  "",   IF(INDEX(AJ140:AK145,MATCH("b",AI140:AI145,0),1)=AJ162,INDEX(Z140:AD145,MATCH("b",AI140:AI145,0),3),-1*INDEX(Z140:AD145,MATCH("b",AI140:AI145,0),3)))</f>
        <v/>
      </c>
      <c r="AC162" s="54" t="str">
        <f>IF(OR(ISNA(MATCH("b",AI140:AI145,0)), ISBLANK( INDEX(Z140:AD145,MATCH("b",AI140:AI145,0),4))  ),  "",   IF(INDEX(AJ140:AK145,MATCH("b",AI140:AI145,0),1)=AJ162,INDEX(Z140:AD145,MATCH("b",AI140:AI145,0),4),-1*INDEX(Z140:AD145,MATCH("b",AI140:AI145,0),4)))</f>
        <v/>
      </c>
      <c r="AD162" s="122" t="str">
        <f>IF(OR(ISNA(MATCH("b",AI140:AI145,0)), ISBLANK( INDEX(Z140:AD145,MATCH("b",AI140:AI145,0),5))  ),  "",   IF(INDEX(AJ140:AK145,MATCH("b",AI140:AI145,0),1)=AJ162,INDEX(Z140:AD145,MATCH("b",AI140:AI145,0),5),-1*INDEX(Z140:AD145,MATCH("b",AI140:AI145,0),5)))</f>
        <v/>
      </c>
      <c r="AE162" s="56" t="str">
        <f t="shared" ref="AE162" si="32">IF(OR(VALUE($AJ162)=0,VALUE($AK162)=0), "0",IF(AND(LEN(Z162)&gt;0,MID(Z162,1,1)&lt;&gt;"-"),"1","0")+IF(AND(LEN(AA162)&gt;0,MID(AA162,1,1)&lt;&gt;"-"),"1","0")+IF(AND(LEN(AB162)&gt;0,MID(AB162,1,1)&lt;&gt;"-"),"1","0")+IF(AND(LEN(AC162)&gt;0,MID(AC162,1,1)&lt;&gt;"-"),"1","0")+IF(AND(LEN(AD162)&gt;0,MID(AD162,1,1)&lt;&gt;"-"),"1","0"))</f>
        <v>0</v>
      </c>
      <c r="AF162" s="13" t="s">
        <v>6</v>
      </c>
      <c r="AG162" s="12">
        <v>3</v>
      </c>
      <c r="AH162" s="95"/>
      <c r="AJ162">
        <f>IF(ISBLANK(U166), A166,0)</f>
        <v>0</v>
      </c>
      <c r="AK162">
        <f>IF(ISBLANK(U164), A164,0)</f>
        <v>0</v>
      </c>
    </row>
    <row r="163" spans="1:37" ht="12.75" customHeight="1" thickBot="1">
      <c r="A163" s="251"/>
      <c r="B163" s="223"/>
      <c r="C163" s="57" t="str">
        <f>IF(A162&gt;0,IF(VLOOKUP(A162,seznam!$A$2:$C$190,2)&gt;0,VLOOKUP(A162,seznam!$A$2:$C$190,2),"------"),"------")</f>
        <v>------</v>
      </c>
      <c r="D163" s="199"/>
      <c r="E163" s="199"/>
      <c r="F163" s="201"/>
      <c r="G163" s="229"/>
      <c r="H163" s="230"/>
      <c r="I163" s="231"/>
      <c r="J163" s="203"/>
      <c r="K163" s="199"/>
      <c r="L163" s="201"/>
      <c r="M163" s="203"/>
      <c r="N163" s="199"/>
      <c r="O163" s="210"/>
      <c r="P163" s="204"/>
      <c r="Q163" s="237"/>
      <c r="R163" s="207"/>
      <c r="S163" s="190"/>
      <c r="T163" s="188"/>
      <c r="U163" s="249"/>
      <c r="V163" s="58">
        <v>4</v>
      </c>
      <c r="W163" s="5" t="str">
        <f>C161</f>
        <v>------</v>
      </c>
      <c r="X163" s="8" t="s">
        <v>9</v>
      </c>
      <c r="Y163" s="59" t="str">
        <f>C163</f>
        <v>------</v>
      </c>
      <c r="Z163" s="66" t="str">
        <f>IF(OR(ISNA(MATCH("b",AI130:AI135,0)), ISBLANK( INDEX(Z130:AD135,MATCH("b",AI130:AI135,0),1))  ),  "",   IF(INDEX(AJ130:AK135,MATCH("b",AI130:AI135,0),1)=AJ163,INDEX(Z130:AD135,MATCH("b",AI130:AI135,0),1),-1*INDEX(Z130:AD135,MATCH("b",AI130:AI135,0),1)))</f>
        <v/>
      </c>
      <c r="AA163" s="67" t="str">
        <f>IF(OR(ISNA(MATCH("b",AI130:AI135,0)), ISBLANK( INDEX(Z130:AD135,MATCH("b",AI130:AI135,0),2))  ),  "",   IF(INDEX(AJ130:AK135,MATCH("b",AI130:AI135,0),1)=AJ163,INDEX(Z130:AD135,MATCH("b",AI130:AI135,0),2),-1*INDEX(Z130:AD135,MATCH("b",AI130:AI135,0),2)))</f>
        <v/>
      </c>
      <c r="AB163" s="67" t="str">
        <f>IF(OR(ISNA(MATCH("b",AI130:AI135,0)), ISBLANK( INDEX(Z130:AD135,MATCH("b",AI130:AI135,0),3))  ),  "",   IF(INDEX(AJ130:AK135,MATCH("b",AI130:AI135,0),1)=AJ163,INDEX(Z130:AD135,MATCH("b",AI130:AI135,0),3),-1*INDEX(Z130:AD135,MATCH("b",AI130:AI135,0),3)))</f>
        <v/>
      </c>
      <c r="AC163" s="67" t="str">
        <f>IF(OR(ISNA(MATCH("b",AI130:AI135,0)), ISBLANK( INDEX(Z130:AD135,MATCH("b",AI130:AI135,0),4))  ),  "",   IF(INDEX(AJ130:AK135,MATCH("b",AI130:AI135,0),1)=AJ163,INDEX(Z130:AD135,MATCH("b",AI130:AI135,0),4),-1*INDEX(Z130:AD135,MATCH("b",AI130:AI135,0),4)))</f>
        <v/>
      </c>
      <c r="AD163" s="123" t="str">
        <f>IF(OR(ISNA(MATCH("b",AI130:AI135,0)), ISBLANK( INDEX(Z130:AD135,MATCH("b",AI130:AI135,0),5))  ),  "",   IF(INDEX(AJ130:AK135,MATCH("b",AI130:AI135,0),1)=AJ163,INDEX(Z130:AD135,MATCH("b",AI130:AI135,0),5),-1*INDEX(Z130:AD135,MATCH("b",AI130:AI135,0),5)))</f>
        <v/>
      </c>
      <c r="AE163" s="56">
        <v>3</v>
      </c>
      <c r="AF163" s="13" t="s">
        <v>6</v>
      </c>
      <c r="AG163" s="12" t="str">
        <f t="shared" ref="AG163" si="33">IF(OR(VALUE($AJ163)=0,VALUE($AK163)=0), "0",IF(AND(LEN(Z163)&gt;0,MID(Z163,1,1)="-"),"1","0")+IF(AND(LEN(AA163)&gt;0,MID(AA163,1,1)="-"),"1","0")+IF(AND(LEN(AB163)&gt;0,MID(AB163,1,1)="-"),"1","0")+IF(AND(LEN(AC163)&gt;0,MID(AC163,1,1)="-"),"1","0")+IF(AND(LEN(AD163)&gt;0,MID(AD163,1,1)="-"),"1","0"))</f>
        <v>0</v>
      </c>
      <c r="AH163" s="95"/>
      <c r="AJ163">
        <f>IF(ISBLANK(U160), A160,0)</f>
        <v>0</v>
      </c>
      <c r="AK163">
        <f>IF(ISBLANK(U162), A162,0)</f>
        <v>0</v>
      </c>
    </row>
    <row r="164" spans="1:37" ht="12.75" customHeight="1" thickBot="1">
      <c r="A164" s="251"/>
      <c r="B164" s="224">
        <v>3</v>
      </c>
      <c r="C164" s="50" t="str">
        <f>IF(A164&gt;0,IF(VLOOKUP(A164,seznam!$A$2:$C$190,3)&gt;0,VLOOKUP(A164,seznam!$A$2:$C$190,3),"------"),"------")</f>
        <v>------</v>
      </c>
      <c r="D164" s="185">
        <f>L160</f>
        <v>0</v>
      </c>
      <c r="E164" s="185" t="str">
        <f>K160</f>
        <v>:</v>
      </c>
      <c r="F164" s="193">
        <f>J160</f>
        <v>3</v>
      </c>
      <c r="G164" s="191">
        <f>L162</f>
        <v>3</v>
      </c>
      <c r="H164" s="185" t="str">
        <f>K162</f>
        <v>:</v>
      </c>
      <c r="I164" s="193">
        <f>J162</f>
        <v>0</v>
      </c>
      <c r="J164" s="226"/>
      <c r="K164" s="227"/>
      <c r="L164" s="228"/>
      <c r="M164" s="191">
        <f>AG162</f>
        <v>3</v>
      </c>
      <c r="N164" s="185" t="str">
        <f>AF162</f>
        <v>:</v>
      </c>
      <c r="O164" s="209" t="str">
        <f>AE162</f>
        <v>0</v>
      </c>
      <c r="P164" s="181">
        <f>D164+G164+M164</f>
        <v>6</v>
      </c>
      <c r="Q164" s="185" t="s">
        <v>6</v>
      </c>
      <c r="R164" s="193">
        <f>F164+I164+O164</f>
        <v>3</v>
      </c>
      <c r="S164" s="183">
        <f>IF(D164&gt;F164,2,IF(AND(D164&lt;F164,E164=":"),1,0))+IF(G164&gt;I164,2,IF(AND(G164&lt;I164,H164=":"),1,0))+IF(M164&gt;O164,2,IF(AND(M164&lt;O164,N164=":"),1,0))</f>
        <v>4</v>
      </c>
      <c r="T164" s="187"/>
      <c r="U164" s="249"/>
      <c r="V164" s="58">
        <v>5</v>
      </c>
      <c r="W164" s="5" t="str">
        <f>C163</f>
        <v>------</v>
      </c>
      <c r="X164" s="8" t="s">
        <v>9</v>
      </c>
      <c r="Y164" s="59" t="str">
        <f>C167</f>
        <v>------</v>
      </c>
      <c r="Z164" s="60"/>
      <c r="AA164" s="61"/>
      <c r="AB164" s="61"/>
      <c r="AC164" s="61"/>
      <c r="AD164" s="62"/>
      <c r="AE164" s="56">
        <v>3</v>
      </c>
      <c r="AF164" s="13" t="s">
        <v>6</v>
      </c>
      <c r="AG164" s="12">
        <v>1</v>
      </c>
      <c r="AH164" s="95"/>
      <c r="AJ164">
        <f>IF(ISBLANK(U162), A162,0)</f>
        <v>0</v>
      </c>
      <c r="AK164">
        <f>IF(ISBLANK(U166), A166,0)</f>
        <v>0</v>
      </c>
    </row>
    <row r="165" spans="1:37" ht="13.5" customHeight="1" thickBot="1">
      <c r="A165" s="251"/>
      <c r="B165" s="223"/>
      <c r="C165" s="57" t="str">
        <f>IF(A164&gt;0,IF(VLOOKUP(A164,seznam!$A$2:$C$190,2)&gt;0,VLOOKUP(A164,seznam!$A$2:$C$190,2),"------"),"------")</f>
        <v>------</v>
      </c>
      <c r="D165" s="199"/>
      <c r="E165" s="199"/>
      <c r="F165" s="201"/>
      <c r="G165" s="203"/>
      <c r="H165" s="199"/>
      <c r="I165" s="201"/>
      <c r="J165" s="229"/>
      <c r="K165" s="230"/>
      <c r="L165" s="231"/>
      <c r="M165" s="203"/>
      <c r="N165" s="199"/>
      <c r="O165" s="210"/>
      <c r="P165" s="205"/>
      <c r="Q165" s="199"/>
      <c r="R165" s="201"/>
      <c r="S165" s="190"/>
      <c r="T165" s="188"/>
      <c r="U165" s="249"/>
      <c r="V165" s="64">
        <v>6</v>
      </c>
      <c r="W165" s="6" t="str">
        <f>C165</f>
        <v>------</v>
      </c>
      <c r="X165" s="10" t="s">
        <v>9</v>
      </c>
      <c r="Y165" s="65" t="str">
        <f>C161</f>
        <v>------</v>
      </c>
      <c r="Z165" s="66"/>
      <c r="AA165" s="67"/>
      <c r="AB165" s="67"/>
      <c r="AC165" s="67"/>
      <c r="AD165" s="68"/>
      <c r="AE165" s="105">
        <v>0</v>
      </c>
      <c r="AF165" s="15" t="s">
        <v>6</v>
      </c>
      <c r="AG165" s="49">
        <v>3</v>
      </c>
      <c r="AH165" s="95"/>
      <c r="AJ165">
        <f>IF(ISBLANK(U164), A164,0)</f>
        <v>0</v>
      </c>
      <c r="AK165">
        <f>IF(ISBLANK(U160), A160,0)</f>
        <v>0</v>
      </c>
    </row>
    <row r="166" spans="1:37" ht="12.75" customHeight="1">
      <c r="A166" s="251"/>
      <c r="B166" s="224">
        <v>4</v>
      </c>
      <c r="C166" s="50" t="str">
        <f>IF(A166&gt;0,IF(VLOOKUP(A166,seznam!$A$2:$C$190,3)&gt;0,VLOOKUP(A166,seznam!$A$2:$C$190,3),"------"),"------")</f>
        <v>------</v>
      </c>
      <c r="D166" s="185" t="str">
        <f>O160</f>
        <v>0</v>
      </c>
      <c r="E166" s="185" t="str">
        <f>N160</f>
        <v>:</v>
      </c>
      <c r="F166" s="193">
        <f>M160</f>
        <v>3</v>
      </c>
      <c r="G166" s="191">
        <f>O162</f>
        <v>1</v>
      </c>
      <c r="H166" s="185" t="str">
        <f>N162</f>
        <v>:</v>
      </c>
      <c r="I166" s="193">
        <f>M162</f>
        <v>3</v>
      </c>
      <c r="J166" s="191" t="str">
        <f>O164</f>
        <v>0</v>
      </c>
      <c r="K166" s="185" t="str">
        <f>N164</f>
        <v>:</v>
      </c>
      <c r="L166" s="193">
        <f>M164</f>
        <v>3</v>
      </c>
      <c r="M166" s="226"/>
      <c r="N166" s="227"/>
      <c r="O166" s="233"/>
      <c r="P166" s="181">
        <f>D166+G166+J166</f>
        <v>1</v>
      </c>
      <c r="Q166" s="185" t="s">
        <v>6</v>
      </c>
      <c r="R166" s="193">
        <f>F166+I166+L166</f>
        <v>9</v>
      </c>
      <c r="S166" s="183">
        <f>IF(D166&gt;F166,2,IF(AND(D166&lt;F166,E166=":"),1,0))+IF(G166&gt;I166,2,IF(AND(G166&lt;I166,H166=":"),1,0))+IF(J166&gt;L166,2,IF(AND(J166&lt;L166,K166=":"),1,0))</f>
        <v>5</v>
      </c>
      <c r="T166" s="214"/>
      <c r="U166" s="253"/>
      <c r="AH166" s="95"/>
    </row>
    <row r="167" spans="1:37" ht="13.5" customHeight="1" thickBot="1">
      <c r="A167" s="252"/>
      <c r="B167" s="225"/>
      <c r="C167" s="71" t="str">
        <f>IF(A166&gt;0,IF(VLOOKUP(A166,seznam!$A$2:$C$190,2)&gt;0,VLOOKUP(A166,seznam!$A$2:$C$190,2),"------"),"------")</f>
        <v>------</v>
      </c>
      <c r="D167" s="186"/>
      <c r="E167" s="186"/>
      <c r="F167" s="194"/>
      <c r="G167" s="192"/>
      <c r="H167" s="186"/>
      <c r="I167" s="194"/>
      <c r="J167" s="192"/>
      <c r="K167" s="186"/>
      <c r="L167" s="194"/>
      <c r="M167" s="234"/>
      <c r="N167" s="235"/>
      <c r="O167" s="236"/>
      <c r="P167" s="182"/>
      <c r="Q167" s="186"/>
      <c r="R167" s="194"/>
      <c r="S167" s="184"/>
      <c r="T167" s="215"/>
      <c r="U167" s="253"/>
      <c r="AH167" s="95"/>
    </row>
    <row r="168" spans="1:37">
      <c r="AG168"/>
      <c r="AH168" s="95"/>
    </row>
    <row r="169" spans="1:37" ht="39.950000000000003" customHeight="1">
      <c r="B169" s="216" t="s">
        <v>132</v>
      </c>
      <c r="C169" s="217"/>
      <c r="D169" s="217"/>
      <c r="E169" s="217"/>
      <c r="F169" s="217"/>
      <c r="G169" s="217"/>
      <c r="H169" s="217"/>
      <c r="I169" s="217"/>
      <c r="J169" s="217"/>
      <c r="K169" s="217"/>
      <c r="L169" s="217"/>
      <c r="M169" s="217"/>
      <c r="N169" s="217"/>
      <c r="O169" s="217"/>
      <c r="P169" s="217"/>
      <c r="Q169" s="217"/>
      <c r="R169" s="217"/>
      <c r="S169" s="217"/>
      <c r="T169" s="217"/>
      <c r="U169" s="217"/>
      <c r="V169" s="217"/>
      <c r="W169" s="217"/>
      <c r="X169" s="217"/>
      <c r="Y169" s="217"/>
      <c r="Z169" s="217"/>
      <c r="AA169" s="217"/>
      <c r="AB169" s="217"/>
      <c r="AC169" s="217"/>
      <c r="AD169" s="217"/>
      <c r="AE169" s="217"/>
      <c r="AF169" s="217"/>
      <c r="AG169" s="217"/>
      <c r="AH169" s="95"/>
    </row>
    <row r="170" spans="1:37" ht="13.5" thickBot="1">
      <c r="AH170" s="95"/>
      <c r="AI170">
        <v>5</v>
      </c>
    </row>
    <row r="171" spans="1:37" ht="13.5" thickBot="1">
      <c r="A171" s="74" t="s">
        <v>2</v>
      </c>
      <c r="B171" s="218" t="s">
        <v>183</v>
      </c>
      <c r="C171" s="219"/>
      <c r="D171" s="195">
        <v>1</v>
      </c>
      <c r="E171" s="212"/>
      <c r="F171" s="213"/>
      <c r="G171" s="211">
        <v>2</v>
      </c>
      <c r="H171" s="212"/>
      <c r="I171" s="213"/>
      <c r="J171" s="211">
        <v>3</v>
      </c>
      <c r="K171" s="212"/>
      <c r="L171" s="213"/>
      <c r="M171" s="211">
        <v>4</v>
      </c>
      <c r="N171" s="212"/>
      <c r="O171" s="220"/>
      <c r="P171" s="195" t="s">
        <v>3</v>
      </c>
      <c r="Q171" s="196"/>
      <c r="R171" s="197"/>
      <c r="S171" s="82" t="s">
        <v>4</v>
      </c>
      <c r="T171" s="75" t="s">
        <v>5</v>
      </c>
      <c r="AH171" s="95"/>
    </row>
    <row r="172" spans="1:37" ht="13.5" thickBot="1">
      <c r="A172" s="250"/>
      <c r="B172" s="222">
        <v>1</v>
      </c>
      <c r="C172" s="50" t="str">
        <f>IF(A172&gt;0,IF(VLOOKUP(A172,seznam!$A$2:$C$190,3)&gt;0,VLOOKUP(A172,seznam!$A$2:$C$190,3),"------"),"------")</f>
        <v>------</v>
      </c>
      <c r="D172" s="238"/>
      <c r="E172" s="239"/>
      <c r="F172" s="240"/>
      <c r="G172" s="202">
        <f>AE175</f>
        <v>3</v>
      </c>
      <c r="H172" s="198" t="str">
        <f>AF175</f>
        <v>:</v>
      </c>
      <c r="I172" s="200">
        <f>AG175</f>
        <v>2</v>
      </c>
      <c r="J172" s="202">
        <f>AG177</f>
        <v>3</v>
      </c>
      <c r="K172" s="198" t="str">
        <f>AF177</f>
        <v>:</v>
      </c>
      <c r="L172" s="200" t="str">
        <f>AE177</f>
        <v>0</v>
      </c>
      <c r="M172" s="202" t="str">
        <f>AE172</f>
        <v>0</v>
      </c>
      <c r="N172" s="198" t="str">
        <f>AF172</f>
        <v>:</v>
      </c>
      <c r="O172" s="221" t="str">
        <f>AG172</f>
        <v>0</v>
      </c>
      <c r="P172" s="232">
        <f>G172+J172+M172</f>
        <v>6</v>
      </c>
      <c r="Q172" s="198" t="s">
        <v>6</v>
      </c>
      <c r="R172" s="200">
        <f>I172+L172+O172</f>
        <v>2</v>
      </c>
      <c r="S172" s="189">
        <f>IF(G172&gt;I172,2,IF(AND(G172&lt;I172,H172=":"),1,0))+IF(J172&gt;L172,2,IF(AND(J172&lt;L172,K172=":"),1,0))+IF(M172&gt;O172,2,IF(AND(M172&lt;O172,N172=":"),1,0))</f>
        <v>3</v>
      </c>
      <c r="T172" s="206">
        <v>1</v>
      </c>
      <c r="U172" s="249"/>
      <c r="V172" s="51">
        <v>1</v>
      </c>
      <c r="W172" s="4" t="str">
        <f>C173</f>
        <v>------</v>
      </c>
      <c r="X172" s="7" t="s">
        <v>9</v>
      </c>
      <c r="Y172" s="52" t="str">
        <f>C179</f>
        <v>------</v>
      </c>
      <c r="Z172" s="53"/>
      <c r="AA172" s="54"/>
      <c r="AB172" s="54"/>
      <c r="AC172" s="54"/>
      <c r="AD172" s="55"/>
      <c r="AE172" s="56" t="str">
        <f>IF(OR(VALUE($AJ172)=0,VALUE($AK172)=0), "0",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)</f>
        <v>0</v>
      </c>
      <c r="AF172" s="11" t="s">
        <v>6</v>
      </c>
      <c r="AG172" s="12" t="str">
        <f>IF(OR(VALUE($AJ172)=0,VALUE($AK172)=0), "0",IF(AND(LEN(Z172)&gt;0,MID(Z172,1,1)="-"),"1","0")+IF(AND(LEN(AA172)&gt;0,MID(AA172,1,1)="-"),"1","0")+IF(AND(LEN(AB172)&gt;0,MID(AB172,1,1)="-"),"1","0")+IF(AND(LEN(AC172)&gt;0,MID(AC172,1,1)="-"),"1","0")+IF(AND(LEN(AD172)&gt;0,MID(AD172,1,1)="-"),"1","0"))</f>
        <v>0</v>
      </c>
      <c r="AH172" s="95"/>
      <c r="AI172" t="str">
        <f>IF(OR( AND(A192=AJ172,A194=AK172 ),  AND(A194=AJ172,A192=AK172) ),"a",    IF(OR( AND(A202=AJ172,A204=AK172 ),  AND(A204=AJ172,A202=AK172) ),"b",  ""))</f>
        <v>a</v>
      </c>
      <c r="AJ172">
        <f>IF(ISBLANK(U172), A172,0)</f>
        <v>0</v>
      </c>
      <c r="AK172">
        <f>IF(ISBLANK(U178), A178,0)</f>
        <v>0</v>
      </c>
    </row>
    <row r="173" spans="1:37" ht="13.5" thickBot="1">
      <c r="A173" s="251"/>
      <c r="B173" s="223"/>
      <c r="C173" s="57" t="str">
        <f>IF(A172&gt;0,IF(VLOOKUP(A172,seznam!$A$2:$C$190,2)&gt;0,VLOOKUP(A172,seznam!$A$2:$C$190,2),"------"),"------")</f>
        <v>------</v>
      </c>
      <c r="D173" s="230"/>
      <c r="E173" s="230"/>
      <c r="F173" s="231"/>
      <c r="G173" s="203"/>
      <c r="H173" s="199"/>
      <c r="I173" s="201"/>
      <c r="J173" s="203"/>
      <c r="K173" s="199"/>
      <c r="L173" s="201"/>
      <c r="M173" s="203"/>
      <c r="N173" s="199"/>
      <c r="O173" s="210"/>
      <c r="P173" s="205"/>
      <c r="Q173" s="199"/>
      <c r="R173" s="201"/>
      <c r="S173" s="190"/>
      <c r="T173" s="188"/>
      <c r="U173" s="249"/>
      <c r="V173" s="58">
        <v>2</v>
      </c>
      <c r="W173" s="5" t="str">
        <f>C175</f>
        <v>------</v>
      </c>
      <c r="X173" s="8" t="s">
        <v>9</v>
      </c>
      <c r="Y173" s="59" t="str">
        <f>C177</f>
        <v>------</v>
      </c>
      <c r="Z173" s="60"/>
      <c r="AA173" s="61"/>
      <c r="AB173" s="61"/>
      <c r="AC173" s="61"/>
      <c r="AD173" s="62"/>
      <c r="AE173" s="56">
        <v>3</v>
      </c>
      <c r="AF173" s="13" t="s">
        <v>6</v>
      </c>
      <c r="AG173" s="12">
        <v>1</v>
      </c>
      <c r="AH173" s="95"/>
      <c r="AI173" t="str">
        <f>IF(OR( AND(A192=AJ173,A194=AK173 ),  AND(A194=AJ173,A192=AK173) ),"a",    IF(OR( AND(A202=AJ173,A204=AK173 ),  AND(A204=AJ173,A202=AK173) ),"b",  ""))</f>
        <v>a</v>
      </c>
      <c r="AJ173">
        <f>IF(ISBLANK(U174), A174,0)</f>
        <v>0</v>
      </c>
      <c r="AK173">
        <f>IF(ISBLANK(U176), A176,0)</f>
        <v>0</v>
      </c>
    </row>
    <row r="174" spans="1:37" ht="13.5" thickBot="1">
      <c r="A174" s="251"/>
      <c r="B174" s="224">
        <v>2</v>
      </c>
      <c r="C174" s="50" t="str">
        <f>IF(A174&gt;0,IF(VLOOKUP(A174,seznam!$A$2:$C$190,3)&gt;0,VLOOKUP(A174,seznam!$A$2:$C$190,3),"------"),"------")</f>
        <v>------</v>
      </c>
      <c r="D174" s="185">
        <f>I172</f>
        <v>2</v>
      </c>
      <c r="E174" s="185" t="str">
        <f>H172</f>
        <v>:</v>
      </c>
      <c r="F174" s="193">
        <f>G172</f>
        <v>3</v>
      </c>
      <c r="G174" s="226"/>
      <c r="H174" s="227"/>
      <c r="I174" s="228"/>
      <c r="J174" s="191">
        <f>AE173</f>
        <v>3</v>
      </c>
      <c r="K174" s="185" t="str">
        <f>AF173</f>
        <v>:</v>
      </c>
      <c r="L174" s="193">
        <f>AG173</f>
        <v>1</v>
      </c>
      <c r="M174" s="191" t="str">
        <f>AE176</f>
        <v>0</v>
      </c>
      <c r="N174" s="185" t="str">
        <f>AF176</f>
        <v>:</v>
      </c>
      <c r="O174" s="209" t="str">
        <f>AG176</f>
        <v>0</v>
      </c>
      <c r="P174" s="181">
        <f>D174+J174+M174</f>
        <v>5</v>
      </c>
      <c r="Q174" s="185" t="s">
        <v>6</v>
      </c>
      <c r="R174" s="193">
        <f>F174+L174+O174</f>
        <v>4</v>
      </c>
      <c r="S174" s="183">
        <f>IF(D174&gt;F174,2,IF(AND(D174&lt;F174,E174=":"),1,0))+IF(J174&gt;L174,2,IF(AND(J174&lt;L174,K174=":"),1,0))+IF(M174&gt;O174,2,IF(AND(M174&lt;O174,N174=":"),1,0))</f>
        <v>3</v>
      </c>
      <c r="T174" s="208">
        <v>2</v>
      </c>
      <c r="U174" s="249"/>
      <c r="V174" s="58">
        <v>3</v>
      </c>
      <c r="W174" s="5" t="str">
        <f>C179</f>
        <v>------</v>
      </c>
      <c r="X174" s="9" t="s">
        <v>9</v>
      </c>
      <c r="Y174" s="59" t="str">
        <f>C177</f>
        <v>------</v>
      </c>
      <c r="Z174" s="60"/>
      <c r="AA174" s="61"/>
      <c r="AB174" s="61"/>
      <c r="AC174" s="61"/>
      <c r="AD174" s="62"/>
      <c r="AE174" s="56" t="str">
        <f t="shared" ref="AE174" si="34">IF(OR(VALUE($AJ174)=0,VALUE($AK174)=0), "0",IF(AND(LEN(Z174)&gt;0,MID(Z174,1,1)&lt;&gt;"-"),"1","0")+IF(AND(LEN(AA174)&gt;0,MID(AA174,1,1)&lt;&gt;"-"),"1","0")+IF(AND(LEN(AB174)&gt;0,MID(AB174,1,1)&lt;&gt;"-"),"1","0")+IF(AND(LEN(AC174)&gt;0,MID(AC174,1,1)&lt;&gt;"-"),"1","0")+IF(AND(LEN(AD174)&gt;0,MID(AD174,1,1)&lt;&gt;"-"),"1","0"))</f>
        <v>0</v>
      </c>
      <c r="AF174" s="13" t="s">
        <v>6</v>
      </c>
      <c r="AG174" s="12" t="str">
        <f t="shared" ref="AG174" si="35">IF(OR(VALUE($AJ174)=0,VALUE($AK174)=0), "0",IF(AND(LEN(Z174)&gt;0,MID(Z174,1,1)="-"),"1","0")+IF(AND(LEN(AA174)&gt;0,MID(AA174,1,1)="-"),"1","0")+IF(AND(LEN(AB174)&gt;0,MID(AB174,1,1)="-"),"1","0")+IF(AND(LEN(AC174)&gt;0,MID(AC174,1,1)="-"),"1","0")+IF(AND(LEN(AD174)&gt;0,MID(AD174,1,1)="-"),"1","0"))</f>
        <v>0</v>
      </c>
      <c r="AH174" s="95"/>
      <c r="AI174" t="str">
        <f>IF(OR( AND(A192=AJ174,A194=AK174 ),  AND(A194=AJ174,A192=AK174) ),"a",    IF(OR( AND(A202=AJ174,A204=AK174 ),  AND(A204=AJ174,A202=AK174) ),"b",  ""))</f>
        <v>a</v>
      </c>
      <c r="AJ174">
        <f>IF(ISBLANK(U178), A178,0)</f>
        <v>0</v>
      </c>
      <c r="AK174">
        <f>IF(ISBLANK(U176), A176,0)</f>
        <v>0</v>
      </c>
    </row>
    <row r="175" spans="1:37" ht="13.5" thickBot="1">
      <c r="A175" s="251"/>
      <c r="B175" s="223"/>
      <c r="C175" s="57" t="str">
        <f>IF(A174&gt;0,IF(VLOOKUP(A174,seznam!$A$2:$C$190,2)&gt;0,VLOOKUP(A174,seznam!$A$2:$C$190,2),"------"),"------")</f>
        <v>------</v>
      </c>
      <c r="D175" s="199"/>
      <c r="E175" s="199"/>
      <c r="F175" s="201"/>
      <c r="G175" s="229"/>
      <c r="H175" s="230"/>
      <c r="I175" s="231"/>
      <c r="J175" s="203"/>
      <c r="K175" s="199"/>
      <c r="L175" s="201"/>
      <c r="M175" s="203"/>
      <c r="N175" s="199"/>
      <c r="O175" s="210"/>
      <c r="P175" s="204"/>
      <c r="Q175" s="237"/>
      <c r="R175" s="207"/>
      <c r="S175" s="190"/>
      <c r="T175" s="188"/>
      <c r="U175" s="249"/>
      <c r="V175" s="58">
        <v>4</v>
      </c>
      <c r="W175" s="5" t="str">
        <f>C173</f>
        <v>------</v>
      </c>
      <c r="X175" s="8" t="s">
        <v>9</v>
      </c>
      <c r="Y175" s="59" t="str">
        <f>C175</f>
        <v>------</v>
      </c>
      <c r="Z175" s="60"/>
      <c r="AA175" s="61"/>
      <c r="AB175" s="61"/>
      <c r="AC175" s="61"/>
      <c r="AD175" s="62"/>
      <c r="AE175" s="56">
        <v>3</v>
      </c>
      <c r="AF175" s="13" t="s">
        <v>6</v>
      </c>
      <c r="AG175" s="12">
        <v>2</v>
      </c>
      <c r="AH175" s="95"/>
      <c r="AI175" t="str">
        <f>IF(OR( AND(A192=AJ175,A194=AK175 ),  AND(A194=AJ175,A192=AK175) ),"a",    IF(OR( AND(A202=AJ175,A204=AK175 ),  AND(A204=AJ175,A202=AK175) ),"b",  ""))</f>
        <v>a</v>
      </c>
      <c r="AJ175">
        <f>IF(ISBLANK(U172), A172,0)</f>
        <v>0</v>
      </c>
      <c r="AK175">
        <f>IF(ISBLANK(U174), A174,0)</f>
        <v>0</v>
      </c>
    </row>
    <row r="176" spans="1:37" ht="13.5" thickBot="1">
      <c r="A176" s="251"/>
      <c r="B176" s="224">
        <v>3</v>
      </c>
      <c r="C176" s="50" t="str">
        <f>IF(A176&gt;0,IF(VLOOKUP(A176,seznam!$A$2:$C$190,3)&gt;0,VLOOKUP(A176,seznam!$A$2:$C$190,3),"------"),"------")</f>
        <v>------</v>
      </c>
      <c r="D176" s="185" t="str">
        <f>L172</f>
        <v>0</v>
      </c>
      <c r="E176" s="185" t="str">
        <f>K172</f>
        <v>:</v>
      </c>
      <c r="F176" s="193">
        <f>J172</f>
        <v>3</v>
      </c>
      <c r="G176" s="191">
        <f>L174</f>
        <v>1</v>
      </c>
      <c r="H176" s="185" t="str">
        <f>K174</f>
        <v>:</v>
      </c>
      <c r="I176" s="193">
        <f>J174</f>
        <v>3</v>
      </c>
      <c r="J176" s="226"/>
      <c r="K176" s="227"/>
      <c r="L176" s="228"/>
      <c r="M176" s="191" t="str">
        <f>AG174</f>
        <v>0</v>
      </c>
      <c r="N176" s="185" t="str">
        <f>AF174</f>
        <v>:</v>
      </c>
      <c r="O176" s="209" t="str">
        <f>AE174</f>
        <v>0</v>
      </c>
      <c r="P176" s="181">
        <f>D176+G176+M176</f>
        <v>1</v>
      </c>
      <c r="Q176" s="185" t="s">
        <v>6</v>
      </c>
      <c r="R176" s="193">
        <f>F176+I176+O176</f>
        <v>6</v>
      </c>
      <c r="S176" s="183">
        <f>IF(D176&gt;F176,2,IF(AND(D176&lt;F176,E176=":"),1,0))+IF(G176&gt;I176,2,IF(AND(G176&lt;I176,H176=":"),1,0))+IF(M176&gt;O176,2,IF(AND(M176&lt;O176,N176=":"),1,0))</f>
        <v>3</v>
      </c>
      <c r="T176" s="208">
        <v>3</v>
      </c>
      <c r="U176" s="249"/>
      <c r="V176" s="58">
        <v>5</v>
      </c>
      <c r="W176" s="5" t="str">
        <f>C175</f>
        <v>------</v>
      </c>
      <c r="X176" s="8" t="s">
        <v>9</v>
      </c>
      <c r="Y176" s="59" t="str">
        <f>C179</f>
        <v>------</v>
      </c>
      <c r="Z176" s="60"/>
      <c r="AA176" s="61"/>
      <c r="AB176" s="61"/>
      <c r="AC176" s="61"/>
      <c r="AD176" s="62"/>
      <c r="AE176" s="56" t="str">
        <f>IF(OR(VALUE($AJ176)=0,VALUE($AK176)=0), "0",IF(AND(LEN(Z176)&gt;0,MID(Z176,1,1)&lt;&gt;"-"),"1","0")+IF(AND(LEN(AA176)&gt;0,MID(AA176,1,1)&lt;&gt;"-"),"1","0")+IF(AND(LEN(AB176)&gt;0,MID(AB176,1,1)&lt;&gt;"-"),"1","0")+IF(AND(LEN(AC176)&gt;0,MID(AC176,1,1)&lt;&gt;"-"),"1","0")+IF(AND(LEN(AD176)&gt;0,MID(AD176,1,1)&lt;&gt;"-"),"1","0"))</f>
        <v>0</v>
      </c>
      <c r="AF176" s="13" t="s">
        <v>6</v>
      </c>
      <c r="AG176" s="12" t="str">
        <f>IF(OR(VALUE($AJ176)=0,VALUE($AK176)=0), "0",IF(AND(LEN(Z176)&gt;0,MID(Z176,1,1)="-"),"1","0")+IF(AND(LEN(AA176)&gt;0,MID(AA176,1,1)="-"),"1","0")+IF(AND(LEN(AB176)&gt;0,MID(AB176,1,1)="-"),"1","0")+IF(AND(LEN(AC176)&gt;0,MID(AC176,1,1)="-"),"1","0")+IF(AND(LEN(AD176)&gt;0,MID(AD176,1,1)="-"),"1","0"))</f>
        <v>0</v>
      </c>
      <c r="AH176" s="95"/>
      <c r="AI176" t="str">
        <f>IF(OR( AND(A192=AJ176,A194=AK176 ),  AND(A194=AJ176,A192=AK176) ),"a",    IF(OR( AND(A202=AJ176,A204=AK176 ),  AND(A204=AJ176,A202=AK176) ),"b",  ""))</f>
        <v>a</v>
      </c>
      <c r="AJ176">
        <f>IF(ISBLANK(U174), A174,0)</f>
        <v>0</v>
      </c>
      <c r="AK176">
        <f>IF(ISBLANK(U178), A178,0)</f>
        <v>0</v>
      </c>
    </row>
    <row r="177" spans="1:37" ht="13.5" thickBot="1">
      <c r="A177" s="251"/>
      <c r="B177" s="223"/>
      <c r="C177" s="57" t="str">
        <f>IF(A176&gt;0,IF(VLOOKUP(A176,seznam!$A$2:$C$190,2)&gt;0,VLOOKUP(A176,seznam!$A$2:$C$190,2),"------"),"------")</f>
        <v>------</v>
      </c>
      <c r="D177" s="199"/>
      <c r="E177" s="199"/>
      <c r="F177" s="201"/>
      <c r="G177" s="203"/>
      <c r="H177" s="199"/>
      <c r="I177" s="201"/>
      <c r="J177" s="229"/>
      <c r="K177" s="230"/>
      <c r="L177" s="231"/>
      <c r="M177" s="203"/>
      <c r="N177" s="199"/>
      <c r="O177" s="210"/>
      <c r="P177" s="205"/>
      <c r="Q177" s="199"/>
      <c r="R177" s="201"/>
      <c r="S177" s="190"/>
      <c r="T177" s="188"/>
      <c r="U177" s="249"/>
      <c r="V177" s="64">
        <v>6</v>
      </c>
      <c r="W177" s="6" t="str">
        <f>C177</f>
        <v>------</v>
      </c>
      <c r="X177" s="10" t="s">
        <v>9</v>
      </c>
      <c r="Y177" s="65" t="str">
        <f>C173</f>
        <v>------</v>
      </c>
      <c r="Z177" s="66"/>
      <c r="AA177" s="67"/>
      <c r="AB177" s="67"/>
      <c r="AC177" s="67"/>
      <c r="AD177" s="68"/>
      <c r="AE177" s="105" t="str">
        <f t="shared" ref="AE177" si="36">IF(OR(VALUE($AJ177)=0,VALUE($AK177)=0), "0",IF(AND(LEN(Z177)&gt;0,MID(Z177,1,1)&lt;&gt;"-"),"1","0")+IF(AND(LEN(AA177)&gt;0,MID(AA177,1,1)&lt;&gt;"-"),"1","0")+IF(AND(LEN(AB177)&gt;0,MID(AB177,1,1)&lt;&gt;"-"),"1","0")+IF(AND(LEN(AC177)&gt;0,MID(AC177,1,1)&lt;&gt;"-"),"1","0")+IF(AND(LEN(AD177)&gt;0,MID(AD177,1,1)&lt;&gt;"-"),"1","0"))</f>
        <v>0</v>
      </c>
      <c r="AF177" s="15" t="s">
        <v>6</v>
      </c>
      <c r="AG177" s="49">
        <v>3</v>
      </c>
      <c r="AH177" s="95"/>
      <c r="AI177" t="str">
        <f>IF(OR( AND(A192=AJ177,A194=AK177 ),  AND(A194=AJ177,A192=AK177) ),"a",    IF(OR( AND(A202=AJ177,A204=AK177 ),  AND(A204=AJ177,A202=AK177) ),"b",  ""))</f>
        <v>a</v>
      </c>
      <c r="AJ177">
        <f>IF(ISBLANK(U176), A176,0)</f>
        <v>0</v>
      </c>
      <c r="AK177">
        <f>IF(ISBLANK(U172), A172,0)</f>
        <v>0</v>
      </c>
    </row>
    <row r="178" spans="1:37">
      <c r="A178" s="251"/>
      <c r="B178" s="224">
        <v>4</v>
      </c>
      <c r="C178" s="50" t="str">
        <f>IF(A178&gt;0,IF(VLOOKUP(A178,seznam!$A$2:$C$190,3)&gt;0,VLOOKUP(A178,seznam!$A$2:$C$190,3),"------"),"------")</f>
        <v>------</v>
      </c>
      <c r="D178" s="185" t="str">
        <f>O172</f>
        <v>0</v>
      </c>
      <c r="E178" s="185" t="str">
        <f>N172</f>
        <v>:</v>
      </c>
      <c r="F178" s="193" t="str">
        <f>M172</f>
        <v>0</v>
      </c>
      <c r="G178" s="191" t="str">
        <f>O174</f>
        <v>0</v>
      </c>
      <c r="H178" s="185" t="str">
        <f>N174</f>
        <v>:</v>
      </c>
      <c r="I178" s="193" t="str">
        <f>M174</f>
        <v>0</v>
      </c>
      <c r="J178" s="191" t="str">
        <f>O176</f>
        <v>0</v>
      </c>
      <c r="K178" s="185" t="str">
        <f>N176</f>
        <v>:</v>
      </c>
      <c r="L178" s="193" t="str">
        <f>M176</f>
        <v>0</v>
      </c>
      <c r="M178" s="226"/>
      <c r="N178" s="227"/>
      <c r="O178" s="233"/>
      <c r="P178" s="181">
        <f>D178+G178+J178</f>
        <v>0</v>
      </c>
      <c r="Q178" s="185" t="s">
        <v>6</v>
      </c>
      <c r="R178" s="193">
        <f>F178+I178+L178</f>
        <v>0</v>
      </c>
      <c r="S178" s="183">
        <f>IF(D178&gt;F178,2,IF(AND(D178&lt;F178,E178=":"),1,0))+IF(G178&gt;I178,2,IF(AND(G178&lt;I178,H178=":"),1,0))+IF(J178&gt;L178,2,IF(AND(J178&lt;L178,K178=":"),1,0))</f>
        <v>0</v>
      </c>
      <c r="T178" s="214"/>
      <c r="U178" s="253"/>
      <c r="AH178" s="95"/>
    </row>
    <row r="179" spans="1:37" ht="13.5" thickBot="1">
      <c r="A179" s="252"/>
      <c r="B179" s="225"/>
      <c r="C179" s="71" t="str">
        <f>IF(A178&gt;0,IF(VLOOKUP(A178,seznam!$A$2:$C$190,2)&gt;0,VLOOKUP(A178,seznam!$A$2:$C$190,2),"------"),"------")</f>
        <v>------</v>
      </c>
      <c r="D179" s="186"/>
      <c r="E179" s="186"/>
      <c r="F179" s="194"/>
      <c r="G179" s="192"/>
      <c r="H179" s="186"/>
      <c r="I179" s="194"/>
      <c r="J179" s="192"/>
      <c r="K179" s="186"/>
      <c r="L179" s="194"/>
      <c r="M179" s="234"/>
      <c r="N179" s="235"/>
      <c r="O179" s="236"/>
      <c r="P179" s="182"/>
      <c r="Q179" s="186"/>
      <c r="R179" s="194"/>
      <c r="S179" s="184"/>
      <c r="T179" s="215"/>
      <c r="U179" s="253"/>
      <c r="AH179" s="95"/>
    </row>
    <row r="180" spans="1:37" ht="13.5" thickBot="1">
      <c r="T180" s="111"/>
      <c r="AH180" s="95"/>
    </row>
    <row r="181" spans="1:37" ht="13.5" thickBot="1">
      <c r="A181" s="74" t="s">
        <v>2</v>
      </c>
      <c r="B181" s="218" t="s">
        <v>184</v>
      </c>
      <c r="C181" s="219"/>
      <c r="D181" s="195">
        <v>1</v>
      </c>
      <c r="E181" s="212"/>
      <c r="F181" s="213"/>
      <c r="G181" s="211">
        <v>2</v>
      </c>
      <c r="H181" s="212"/>
      <c r="I181" s="213"/>
      <c r="J181" s="211">
        <v>3</v>
      </c>
      <c r="K181" s="212"/>
      <c r="L181" s="213"/>
      <c r="M181" s="211">
        <v>4</v>
      </c>
      <c r="N181" s="212"/>
      <c r="O181" s="220"/>
      <c r="P181" s="195" t="s">
        <v>3</v>
      </c>
      <c r="Q181" s="196"/>
      <c r="R181" s="197"/>
      <c r="S181" s="82" t="s">
        <v>4</v>
      </c>
      <c r="T181" s="75" t="s">
        <v>5</v>
      </c>
      <c r="AH181" s="95"/>
    </row>
    <row r="182" spans="1:37" ht="13.5" thickBot="1">
      <c r="A182" s="250"/>
      <c r="B182" s="222">
        <v>1</v>
      </c>
      <c r="C182" s="50" t="str">
        <f>IF(A182&gt;0,IF(VLOOKUP(A182,seznam!$A$2:$C$190,3)&gt;0,VLOOKUP(A182,seznam!$A$2:$C$190,3),"------"),"------")</f>
        <v>------</v>
      </c>
      <c r="D182" s="238"/>
      <c r="E182" s="239"/>
      <c r="F182" s="240"/>
      <c r="G182" s="202">
        <f>AE185</f>
        <v>3</v>
      </c>
      <c r="H182" s="198" t="str">
        <f>AF185</f>
        <v>:</v>
      </c>
      <c r="I182" s="200" t="str">
        <f>AG185</f>
        <v>0</v>
      </c>
      <c r="J182" s="202">
        <f>AG187</f>
        <v>3</v>
      </c>
      <c r="K182" s="198" t="str">
        <f>AF187</f>
        <v>:</v>
      </c>
      <c r="L182" s="200" t="str">
        <f>AE187</f>
        <v>0</v>
      </c>
      <c r="M182" s="202">
        <f>AE182</f>
        <v>3</v>
      </c>
      <c r="N182" s="198" t="str">
        <f>AF182</f>
        <v>:</v>
      </c>
      <c r="O182" s="221" t="str">
        <f>AG182</f>
        <v>0</v>
      </c>
      <c r="P182" s="232">
        <f>G182+J182+M182</f>
        <v>9</v>
      </c>
      <c r="Q182" s="198" t="s">
        <v>6</v>
      </c>
      <c r="R182" s="200">
        <f>I182+L182+O182</f>
        <v>0</v>
      </c>
      <c r="S182" s="189">
        <f>IF(G182&gt;I182,2,IF(AND(G182&lt;I182,H182=":"),1,0))+IF(J182&gt;L182,2,IF(AND(J182&lt;L182,K182=":"),1,0))+IF(M182&gt;O182,2,IF(AND(M182&lt;O182,N182=":"),1,0))</f>
        <v>3</v>
      </c>
      <c r="T182" s="206">
        <v>1</v>
      </c>
      <c r="U182" s="249"/>
      <c r="V182" s="51">
        <v>1</v>
      </c>
      <c r="W182" s="4" t="str">
        <f>C183</f>
        <v>------</v>
      </c>
      <c r="X182" s="7" t="s">
        <v>9</v>
      </c>
      <c r="Y182" s="52" t="str">
        <f>C189</f>
        <v>------</v>
      </c>
      <c r="Z182" s="53"/>
      <c r="AA182" s="54"/>
      <c r="AB182" s="54"/>
      <c r="AC182" s="54"/>
      <c r="AD182" s="55"/>
      <c r="AE182" s="56">
        <v>3</v>
      </c>
      <c r="AF182" s="11" t="s">
        <v>6</v>
      </c>
      <c r="AG182" s="12" t="str">
        <f t="shared" ref="AG182" si="37">IF(OR(VALUE($AJ182)=0,VALUE($AK182)=0), "0",IF(AND(LEN(Z182)&gt;0,MID(Z182,1,1)="-"),"1","0")+IF(AND(LEN(AA182)&gt;0,MID(AA182,1,1)="-"),"1","0")+IF(AND(LEN(AB182)&gt;0,MID(AB182,1,1)="-"),"1","0")+IF(AND(LEN(AC182)&gt;0,MID(AC182,1,1)="-"),"1","0")+IF(AND(LEN(AD182)&gt;0,MID(AD182,1,1)="-"),"1","0"))</f>
        <v>0</v>
      </c>
      <c r="AH182" s="95"/>
      <c r="AI182" t="str">
        <f>IF(OR( AND(A196=AJ182,A198=AK182 ),  AND(A198=AJ182,A196=AK182) ),"a",    IF(OR( AND(A206=AJ182,A208=AK182 ),  AND(A208=AJ182,A206=AK182) ),"b",  ""))</f>
        <v>a</v>
      </c>
      <c r="AJ182">
        <f>IF(ISBLANK(U182), A182,0)</f>
        <v>0</v>
      </c>
      <c r="AK182">
        <f>IF(ISBLANK(U188), A188,0)</f>
        <v>0</v>
      </c>
    </row>
    <row r="183" spans="1:37" ht="13.5" thickBot="1">
      <c r="A183" s="251"/>
      <c r="B183" s="223"/>
      <c r="C183" s="57" t="str">
        <f>IF(A182&gt;0,IF(VLOOKUP(A182,seznam!$A$2:$C$190,2)&gt;0,VLOOKUP(A182,seznam!$A$2:$C$190,2),"------"),"------")</f>
        <v>------</v>
      </c>
      <c r="D183" s="230"/>
      <c r="E183" s="230"/>
      <c r="F183" s="231"/>
      <c r="G183" s="203"/>
      <c r="H183" s="199"/>
      <c r="I183" s="201"/>
      <c r="J183" s="203"/>
      <c r="K183" s="199"/>
      <c r="L183" s="201"/>
      <c r="M183" s="203"/>
      <c r="N183" s="199"/>
      <c r="O183" s="210"/>
      <c r="P183" s="205"/>
      <c r="Q183" s="199"/>
      <c r="R183" s="201"/>
      <c r="S183" s="190"/>
      <c r="T183" s="188"/>
      <c r="U183" s="249"/>
      <c r="V183" s="58">
        <v>2</v>
      </c>
      <c r="W183" s="5" t="str">
        <f>C185</f>
        <v>------</v>
      </c>
      <c r="X183" s="8" t="s">
        <v>9</v>
      </c>
      <c r="Y183" s="59" t="str">
        <f>C187</f>
        <v>------</v>
      </c>
      <c r="Z183" s="60"/>
      <c r="AA183" s="61"/>
      <c r="AB183" s="61"/>
      <c r="AC183" s="61"/>
      <c r="AD183" s="62"/>
      <c r="AE183" s="56" t="str">
        <f t="shared" ref="AE183" si="38">IF(OR(VALUE($AJ183)=0,VALUE($AK183)=0), "0",IF(AND(LEN(Z183)&gt;0,MID(Z183,1,1)&lt;&gt;"-"),"1","0")+IF(AND(LEN(AA183)&gt;0,MID(AA183,1,1)&lt;&gt;"-"),"1","0")+IF(AND(LEN(AB183)&gt;0,MID(AB183,1,1)&lt;&gt;"-"),"1","0")+IF(AND(LEN(AC183)&gt;0,MID(AC183,1,1)&lt;&gt;"-"),"1","0")+IF(AND(LEN(AD183)&gt;0,MID(AD183,1,1)&lt;&gt;"-"),"1","0"))</f>
        <v>0</v>
      </c>
      <c r="AF183" s="13" t="s">
        <v>6</v>
      </c>
      <c r="AG183" s="12">
        <v>3</v>
      </c>
      <c r="AH183" s="95"/>
      <c r="AI183" t="str">
        <f>IF(OR( AND(A196=AJ183,A198=AK183 ),  AND(A198=AJ183,A196=AK183) ),"a",    IF(OR( AND(A206=AJ183,A208=AK183 ),  AND(A208=AJ183,A206=AK183) ),"b",  ""))</f>
        <v>a</v>
      </c>
      <c r="AJ183">
        <f>IF(ISBLANK(U184), A184,0)</f>
        <v>0</v>
      </c>
      <c r="AK183">
        <f>IF(ISBLANK(U186), A186,0)</f>
        <v>0</v>
      </c>
    </row>
    <row r="184" spans="1:37" ht="13.5" thickBot="1">
      <c r="A184" s="251"/>
      <c r="B184" s="224">
        <v>2</v>
      </c>
      <c r="C184" s="50" t="str">
        <f>IF(A184&gt;0,IF(VLOOKUP(A184,seznam!$A$2:$C$190,3)&gt;0,VLOOKUP(A184,seznam!$A$2:$C$190,3),"------"),"------")</f>
        <v>------</v>
      </c>
      <c r="D184" s="185" t="str">
        <f>I182</f>
        <v>0</v>
      </c>
      <c r="E184" s="185" t="str">
        <f>H182</f>
        <v>:</v>
      </c>
      <c r="F184" s="193">
        <f>G182</f>
        <v>3</v>
      </c>
      <c r="G184" s="226"/>
      <c r="H184" s="227"/>
      <c r="I184" s="228"/>
      <c r="J184" s="191" t="str">
        <f>AE183</f>
        <v>0</v>
      </c>
      <c r="K184" s="185" t="str">
        <f>AF183</f>
        <v>:</v>
      </c>
      <c r="L184" s="193">
        <f>AG183</f>
        <v>3</v>
      </c>
      <c r="M184" s="191">
        <f>AE186</f>
        <v>1</v>
      </c>
      <c r="N184" s="185" t="str">
        <f>AF186</f>
        <v>:</v>
      </c>
      <c r="O184" s="209">
        <f>AG186</f>
        <v>3</v>
      </c>
      <c r="P184" s="181">
        <f>D184+J184+M184</f>
        <v>1</v>
      </c>
      <c r="Q184" s="185" t="s">
        <v>6</v>
      </c>
      <c r="R184" s="193">
        <f>F184+L184+O184</f>
        <v>9</v>
      </c>
      <c r="S184" s="183">
        <f>IF(D184&gt;F184,2,IF(AND(D184&lt;F184,E184=":"),1,0))+IF(J184&gt;L184,2,IF(AND(J184&lt;L184,K184=":"),1,0))+IF(M184&gt;O184,2,IF(AND(M184&lt;O184,N184=":"),1,0))</f>
        <v>5</v>
      </c>
      <c r="T184" s="208">
        <v>4</v>
      </c>
      <c r="U184" s="249"/>
      <c r="V184" s="58">
        <v>3</v>
      </c>
      <c r="W184" s="5" t="str">
        <f>C189</f>
        <v>------</v>
      </c>
      <c r="X184" s="9" t="s">
        <v>9</v>
      </c>
      <c r="Y184" s="59" t="str">
        <f>C187</f>
        <v>------</v>
      </c>
      <c r="Z184" s="60"/>
      <c r="AA184" s="61"/>
      <c r="AB184" s="61"/>
      <c r="AC184" s="61"/>
      <c r="AD184" s="62"/>
      <c r="AE184" s="56">
        <v>1</v>
      </c>
      <c r="AF184" s="13" t="s">
        <v>6</v>
      </c>
      <c r="AG184" s="12">
        <v>3</v>
      </c>
      <c r="AH184" s="95"/>
      <c r="AI184" t="str">
        <f>IF(OR( AND(A196=AJ184,A198=AK184 ),  AND(A198=AJ184,A196=AK184) ),"a",    IF(OR( AND(A206=AJ184,A208=AK184 ),  AND(A208=AJ184,A206=AK184) ),"b",  ""))</f>
        <v>a</v>
      </c>
      <c r="AJ184">
        <f>IF(ISBLANK(U188), A188,0)</f>
        <v>0</v>
      </c>
      <c r="AK184">
        <f>IF(ISBLANK(U186), A186,0)</f>
        <v>0</v>
      </c>
    </row>
    <row r="185" spans="1:37" ht="13.5" thickBot="1">
      <c r="A185" s="251"/>
      <c r="B185" s="223"/>
      <c r="C185" s="57" t="str">
        <f>IF(A184&gt;0,IF(VLOOKUP(A184,seznam!$A$2:$C$190,2)&gt;0,VLOOKUP(A184,seznam!$A$2:$C$190,2),"------"),"------")</f>
        <v>------</v>
      </c>
      <c r="D185" s="199"/>
      <c r="E185" s="199"/>
      <c r="F185" s="201"/>
      <c r="G185" s="229"/>
      <c r="H185" s="230"/>
      <c r="I185" s="231"/>
      <c r="J185" s="203"/>
      <c r="K185" s="199"/>
      <c r="L185" s="201"/>
      <c r="M185" s="203"/>
      <c r="N185" s="199"/>
      <c r="O185" s="210"/>
      <c r="P185" s="204"/>
      <c r="Q185" s="237"/>
      <c r="R185" s="207"/>
      <c r="S185" s="190"/>
      <c r="T185" s="188"/>
      <c r="U185" s="249"/>
      <c r="V185" s="58">
        <v>4</v>
      </c>
      <c r="W185" s="5" t="str">
        <f>C183</f>
        <v>------</v>
      </c>
      <c r="X185" s="8" t="s">
        <v>9</v>
      </c>
      <c r="Y185" s="59" t="str">
        <f>C185</f>
        <v>------</v>
      </c>
      <c r="Z185" s="60"/>
      <c r="AA185" s="61"/>
      <c r="AB185" s="61"/>
      <c r="AC185" s="61"/>
      <c r="AD185" s="62"/>
      <c r="AE185" s="56">
        <v>3</v>
      </c>
      <c r="AF185" s="13" t="s">
        <v>6</v>
      </c>
      <c r="AG185" s="12" t="str">
        <f t="shared" ref="AG185" si="39">IF(OR(VALUE($AJ185)=0,VALUE($AK185)=0), "0",IF(AND(LEN(Z185)&gt;0,MID(Z185,1,1)="-"),"1","0")+IF(AND(LEN(AA185)&gt;0,MID(AA185,1,1)="-"),"1","0")+IF(AND(LEN(AB185)&gt;0,MID(AB185,1,1)="-"),"1","0")+IF(AND(LEN(AC185)&gt;0,MID(AC185,1,1)="-"),"1","0")+IF(AND(LEN(AD185)&gt;0,MID(AD185,1,1)="-"),"1","0"))</f>
        <v>0</v>
      </c>
      <c r="AH185" s="95"/>
      <c r="AI185" t="str">
        <f>IF(OR( AND(A196=AJ185,A198=AK185 ),  AND(A198=AJ185,A196=AK185) ),"a",    IF(OR( AND(A206=AJ185,A208=AK185 ),  AND(A208=AJ185,A206=AK185) ),"b",  ""))</f>
        <v>a</v>
      </c>
      <c r="AJ185">
        <f>IF(ISBLANK(U182), A182,0)</f>
        <v>0</v>
      </c>
      <c r="AK185">
        <f>IF(ISBLANK(U184), A184,0)</f>
        <v>0</v>
      </c>
    </row>
    <row r="186" spans="1:37" ht="13.5" thickBot="1">
      <c r="A186" s="251"/>
      <c r="B186" s="224">
        <v>3</v>
      </c>
      <c r="C186" s="50" t="str">
        <f>IF(A186&gt;0,IF(VLOOKUP(A186,seznam!$A$2:$C$190,3)&gt;0,VLOOKUP(A186,seznam!$A$2:$C$190,3),"------"),"------")</f>
        <v>------</v>
      </c>
      <c r="D186" s="185" t="str">
        <f>L182</f>
        <v>0</v>
      </c>
      <c r="E186" s="185" t="str">
        <f>K182</f>
        <v>:</v>
      </c>
      <c r="F186" s="193">
        <f>J182</f>
        <v>3</v>
      </c>
      <c r="G186" s="191">
        <f>L184</f>
        <v>3</v>
      </c>
      <c r="H186" s="185" t="str">
        <f>K184</f>
        <v>:</v>
      </c>
      <c r="I186" s="193" t="str">
        <f>J184</f>
        <v>0</v>
      </c>
      <c r="J186" s="226"/>
      <c r="K186" s="227"/>
      <c r="L186" s="228"/>
      <c r="M186" s="191">
        <f>AG184</f>
        <v>3</v>
      </c>
      <c r="N186" s="185" t="str">
        <f>AF184</f>
        <v>:</v>
      </c>
      <c r="O186" s="209">
        <f>AE184</f>
        <v>1</v>
      </c>
      <c r="P186" s="181">
        <f>D186+G186+M186</f>
        <v>6</v>
      </c>
      <c r="Q186" s="185" t="s">
        <v>6</v>
      </c>
      <c r="R186" s="193">
        <f>F186+I186+O186</f>
        <v>4</v>
      </c>
      <c r="S186" s="183">
        <f>IF(D186&gt;F186,2,IF(AND(D186&lt;F186,E186=":"),1,0))+IF(G186&gt;I186,2,IF(AND(G186&lt;I186,H186=":"),1,0))+IF(M186&gt;O186,2,IF(AND(M186&lt;O186,N186=":"),1,0))</f>
        <v>5</v>
      </c>
      <c r="T186" s="208">
        <v>2</v>
      </c>
      <c r="U186" s="249"/>
      <c r="V186" s="58">
        <v>5</v>
      </c>
      <c r="W186" s="5" t="str">
        <f>C185</f>
        <v>------</v>
      </c>
      <c r="X186" s="8" t="s">
        <v>9</v>
      </c>
      <c r="Y186" s="59" t="str">
        <f>C189</f>
        <v>------</v>
      </c>
      <c r="Z186" s="60"/>
      <c r="AA186" s="61"/>
      <c r="AB186" s="61"/>
      <c r="AC186" s="61"/>
      <c r="AD186" s="62"/>
      <c r="AE186" s="56">
        <v>1</v>
      </c>
      <c r="AF186" s="13" t="s">
        <v>6</v>
      </c>
      <c r="AG186" s="12">
        <v>3</v>
      </c>
      <c r="AH186" s="95"/>
      <c r="AI186" t="str">
        <f>IF(OR( AND(A196=AJ186,A198=AK186 ),  AND(A198=AJ186,A196=AK186) ),"a",    IF(OR( AND(A206=AJ186,A208=AK186 ),  AND(A208=AJ186,A206=AK186) ),"b",  ""))</f>
        <v>a</v>
      </c>
      <c r="AJ186">
        <f>IF(ISBLANK(U184), A184,0)</f>
        <v>0</v>
      </c>
      <c r="AK186">
        <f>IF(ISBLANK(U188), A188,0)</f>
        <v>0</v>
      </c>
    </row>
    <row r="187" spans="1:37" ht="13.5" thickBot="1">
      <c r="A187" s="251"/>
      <c r="B187" s="223"/>
      <c r="C187" s="57" t="str">
        <f>IF(A186&gt;0,IF(VLOOKUP(A186,seznam!$A$2:$C$190,2)&gt;0,VLOOKUP(A186,seznam!$A$2:$C$190,2),"------"),"------")</f>
        <v>------</v>
      </c>
      <c r="D187" s="199"/>
      <c r="E187" s="199"/>
      <c r="F187" s="201"/>
      <c r="G187" s="203"/>
      <c r="H187" s="199"/>
      <c r="I187" s="201"/>
      <c r="J187" s="229"/>
      <c r="K187" s="230"/>
      <c r="L187" s="231"/>
      <c r="M187" s="203"/>
      <c r="N187" s="199"/>
      <c r="O187" s="210"/>
      <c r="P187" s="205"/>
      <c r="Q187" s="199"/>
      <c r="R187" s="201"/>
      <c r="S187" s="190"/>
      <c r="T187" s="188"/>
      <c r="U187" s="249"/>
      <c r="V187" s="64">
        <v>6</v>
      </c>
      <c r="W187" s="6" t="str">
        <f>C187</f>
        <v>------</v>
      </c>
      <c r="X187" s="10" t="s">
        <v>9</v>
      </c>
      <c r="Y187" s="65" t="str">
        <f>C183</f>
        <v>------</v>
      </c>
      <c r="Z187" s="66"/>
      <c r="AA187" s="67"/>
      <c r="AB187" s="67"/>
      <c r="AC187" s="67"/>
      <c r="AD187" s="68"/>
      <c r="AE187" s="105" t="str">
        <f t="shared" ref="AE187" si="40">IF(OR(VALUE($AJ187)=0,VALUE($AK187)=0), "0",IF(AND(LEN(Z187)&gt;0,MID(Z187,1,1)&lt;&gt;"-"),"1","0")+IF(AND(LEN(AA187)&gt;0,MID(AA187,1,1)&lt;&gt;"-"),"1","0")+IF(AND(LEN(AB187)&gt;0,MID(AB187,1,1)&lt;&gt;"-"),"1","0")+IF(AND(LEN(AC187)&gt;0,MID(AC187,1,1)&lt;&gt;"-"),"1","0")+IF(AND(LEN(AD187)&gt;0,MID(AD187,1,1)&lt;&gt;"-"),"1","0"))</f>
        <v>0</v>
      </c>
      <c r="AF187" s="15" t="s">
        <v>6</v>
      </c>
      <c r="AG187" s="49">
        <v>3</v>
      </c>
      <c r="AH187" s="95"/>
      <c r="AI187" t="str">
        <f>IF(OR( AND(A196=AJ187,A198=AK187 ),  AND(A198=AJ187,A196=AK187) ),"a",    IF(OR( AND(A206=AJ187,A208=AK187 ),  AND(A208=AJ187,A206=AK187) ),"b",  ""))</f>
        <v>a</v>
      </c>
      <c r="AJ187">
        <f>IF(ISBLANK(U186), A186,0)</f>
        <v>0</v>
      </c>
      <c r="AK187">
        <f>IF(ISBLANK(U182), A182,0)</f>
        <v>0</v>
      </c>
    </row>
    <row r="188" spans="1:37">
      <c r="A188" s="251"/>
      <c r="B188" s="224">
        <v>4</v>
      </c>
      <c r="C188" s="50" t="str">
        <f>IF(A188&gt;0,IF(VLOOKUP(A188,seznam!$A$2:$C$190,3)&gt;0,VLOOKUP(A188,seznam!$A$2:$C$190,3),"------"),"------")</f>
        <v>------</v>
      </c>
      <c r="D188" s="185" t="str">
        <f>O182</f>
        <v>0</v>
      </c>
      <c r="E188" s="185" t="str">
        <f>N182</f>
        <v>:</v>
      </c>
      <c r="F188" s="193">
        <f>M182</f>
        <v>3</v>
      </c>
      <c r="G188" s="191">
        <f>O184</f>
        <v>3</v>
      </c>
      <c r="H188" s="185" t="str">
        <f>N184</f>
        <v>:</v>
      </c>
      <c r="I188" s="193">
        <f>M184</f>
        <v>1</v>
      </c>
      <c r="J188" s="191">
        <f>O186</f>
        <v>1</v>
      </c>
      <c r="K188" s="185" t="str">
        <f>N186</f>
        <v>:</v>
      </c>
      <c r="L188" s="193">
        <f>M186</f>
        <v>3</v>
      </c>
      <c r="M188" s="226"/>
      <c r="N188" s="227"/>
      <c r="O188" s="233"/>
      <c r="P188" s="181">
        <f>D188+G188+J188</f>
        <v>4</v>
      </c>
      <c r="Q188" s="185" t="s">
        <v>6</v>
      </c>
      <c r="R188" s="193">
        <f>F188+I188+L188</f>
        <v>7</v>
      </c>
      <c r="S188" s="183">
        <f>IF(D188&gt;F188,2,IF(AND(D188&lt;F188,E188=":"),1,0))+IF(G188&gt;I188,2,IF(AND(G188&lt;I188,H188=":"),1,0))+IF(J188&gt;L188,2,IF(AND(J188&lt;L188,K188=":"),1,0))</f>
        <v>5</v>
      </c>
      <c r="T188" s="214">
        <v>3</v>
      </c>
      <c r="U188" s="253"/>
      <c r="AH188" s="95"/>
    </row>
    <row r="189" spans="1:37" ht="13.5" thickBot="1">
      <c r="A189" s="252"/>
      <c r="B189" s="225"/>
      <c r="C189" s="71" t="str">
        <f>IF(A188&gt;0,IF(VLOOKUP(A188,seznam!$A$2:$C$190,2)&gt;0,VLOOKUP(A188,seznam!$A$2:$C$190,2),"------"),"------")</f>
        <v>------</v>
      </c>
      <c r="D189" s="186"/>
      <c r="E189" s="186"/>
      <c r="F189" s="194"/>
      <c r="G189" s="192"/>
      <c r="H189" s="186"/>
      <c r="I189" s="194"/>
      <c r="J189" s="192"/>
      <c r="K189" s="186"/>
      <c r="L189" s="194"/>
      <c r="M189" s="234"/>
      <c r="N189" s="235"/>
      <c r="O189" s="236"/>
      <c r="P189" s="182"/>
      <c r="Q189" s="186"/>
      <c r="R189" s="194"/>
      <c r="S189" s="184"/>
      <c r="T189" s="215"/>
      <c r="U189" s="253"/>
      <c r="AH189" s="95"/>
    </row>
    <row r="190" spans="1:37" ht="13.5" thickBot="1">
      <c r="T190" s="111"/>
      <c r="AH190" s="95"/>
    </row>
    <row r="191" spans="1:37" ht="13.5" thickBot="1">
      <c r="A191" s="74" t="s">
        <v>2</v>
      </c>
      <c r="B191" s="218" t="s">
        <v>185</v>
      </c>
      <c r="C191" s="219"/>
      <c r="D191" s="195">
        <v>1</v>
      </c>
      <c r="E191" s="212"/>
      <c r="F191" s="213"/>
      <c r="G191" s="211">
        <v>2</v>
      </c>
      <c r="H191" s="212"/>
      <c r="I191" s="213"/>
      <c r="J191" s="211">
        <v>3</v>
      </c>
      <c r="K191" s="212"/>
      <c r="L191" s="213"/>
      <c r="M191" s="211">
        <v>4</v>
      </c>
      <c r="N191" s="212"/>
      <c r="O191" s="220"/>
      <c r="P191" s="195" t="s">
        <v>3</v>
      </c>
      <c r="Q191" s="196"/>
      <c r="R191" s="197"/>
      <c r="S191" s="82" t="s">
        <v>4</v>
      </c>
      <c r="T191" s="75" t="s">
        <v>5</v>
      </c>
      <c r="AH191" s="95"/>
    </row>
    <row r="192" spans="1:37" ht="12.75" customHeight="1" thickBot="1">
      <c r="A192" s="250"/>
      <c r="B192" s="222">
        <v>1</v>
      </c>
      <c r="C192" s="50" t="str">
        <f>IF(A192&gt;0,IF(VLOOKUP(A192,seznam!$A$2:$C$190,3)&gt;0,VLOOKUP(A192,seznam!$A$2:$C$190,3),"------"),"------")</f>
        <v>------</v>
      </c>
      <c r="D192" s="238"/>
      <c r="E192" s="239"/>
      <c r="F192" s="240"/>
      <c r="G192" s="202">
        <f>AE195</f>
        <v>3</v>
      </c>
      <c r="H192" s="198" t="str">
        <f>AF195</f>
        <v>:</v>
      </c>
      <c r="I192" s="200">
        <f>AG195</f>
        <v>2</v>
      </c>
      <c r="J192" s="202" t="str">
        <f>AG197</f>
        <v>0</v>
      </c>
      <c r="K192" s="198" t="str">
        <f>AF197</f>
        <v>:</v>
      </c>
      <c r="L192" s="200">
        <f>AE197</f>
        <v>3</v>
      </c>
      <c r="M192" s="202">
        <f>AE192</f>
        <v>3</v>
      </c>
      <c r="N192" s="198" t="str">
        <f>AF192</f>
        <v>:</v>
      </c>
      <c r="O192" s="221">
        <f>AG192</f>
        <v>1</v>
      </c>
      <c r="P192" s="232">
        <f>G192+J192+M192</f>
        <v>6</v>
      </c>
      <c r="Q192" s="198" t="s">
        <v>6</v>
      </c>
      <c r="R192" s="200">
        <f>I192+L192+O192</f>
        <v>6</v>
      </c>
      <c r="S192" s="189">
        <f>IF(G192&gt;I192,2,IF(AND(G192&lt;I192,H192=":"),1,0))+IF(J192&gt;L192,2,IF(AND(J192&lt;L192,K192=":"),1,0))+IF(M192&gt;O192,2,IF(AND(M192&lt;O192,N192=":"),1,0))</f>
        <v>6</v>
      </c>
      <c r="T192" s="206">
        <v>2</v>
      </c>
      <c r="U192" s="249"/>
      <c r="V192" s="51">
        <v>1</v>
      </c>
      <c r="W192" s="4" t="str">
        <f>C193</f>
        <v>------</v>
      </c>
      <c r="X192" s="7" t="s">
        <v>9</v>
      </c>
      <c r="Y192" s="52" t="str">
        <f>C199</f>
        <v>------</v>
      </c>
      <c r="Z192" s="53"/>
      <c r="AA192" s="54"/>
      <c r="AB192" s="54"/>
      <c r="AC192" s="54"/>
      <c r="AD192" s="55"/>
      <c r="AE192" s="56">
        <v>3</v>
      </c>
      <c r="AF192" s="11" t="s">
        <v>6</v>
      </c>
      <c r="AG192" s="12">
        <v>1</v>
      </c>
      <c r="AH192" s="95"/>
      <c r="AJ192">
        <f>IF(ISBLANK(U192), A192,0)</f>
        <v>0</v>
      </c>
      <c r="AK192">
        <f>IF(ISBLANK(U198), A198,0)</f>
        <v>0</v>
      </c>
    </row>
    <row r="193" spans="1:37" ht="12.75" customHeight="1" thickBot="1">
      <c r="A193" s="251"/>
      <c r="B193" s="223"/>
      <c r="C193" s="57" t="str">
        <f>IF(A192&gt;0,IF(VLOOKUP(A192,seznam!$A$2:$C$190,2)&gt;0,VLOOKUP(A192,seznam!$A$2:$C$190,2),"------"),"------")</f>
        <v>------</v>
      </c>
      <c r="D193" s="230"/>
      <c r="E193" s="230"/>
      <c r="F193" s="231"/>
      <c r="G193" s="203"/>
      <c r="H193" s="199"/>
      <c r="I193" s="201"/>
      <c r="J193" s="203"/>
      <c r="K193" s="199"/>
      <c r="L193" s="201"/>
      <c r="M193" s="203"/>
      <c r="N193" s="199"/>
      <c r="O193" s="210"/>
      <c r="P193" s="205"/>
      <c r="Q193" s="199"/>
      <c r="R193" s="201"/>
      <c r="S193" s="190"/>
      <c r="T193" s="188"/>
      <c r="U193" s="249"/>
      <c r="V193" s="58">
        <v>2</v>
      </c>
      <c r="W193" s="5" t="str">
        <f>C195</f>
        <v>------</v>
      </c>
      <c r="X193" s="8" t="s">
        <v>9</v>
      </c>
      <c r="Y193" s="59" t="str">
        <f>C197</f>
        <v>------</v>
      </c>
      <c r="Z193" s="60"/>
      <c r="AA193" s="61"/>
      <c r="AB193" s="61"/>
      <c r="AC193" s="61"/>
      <c r="AD193" s="62"/>
      <c r="AE193" s="56" t="str">
        <f t="shared" ref="AE193:AE194" si="41">IF(OR(VALUE($AJ193)=0,VALUE($AK193)=0), "0",IF(AND(LEN(Z193)&gt;0,MID(Z193,1,1)&lt;&gt;"-"),"1","0")+IF(AND(LEN(AA193)&gt;0,MID(AA193,1,1)&lt;&gt;"-"),"1","0")+IF(AND(LEN(AB193)&gt;0,MID(AB193,1,1)&lt;&gt;"-"),"1","0")+IF(AND(LEN(AC193)&gt;0,MID(AC193,1,1)&lt;&gt;"-"),"1","0")+IF(AND(LEN(AD193)&gt;0,MID(AD193,1,1)&lt;&gt;"-"),"1","0"))</f>
        <v>0</v>
      </c>
      <c r="AF193" s="13" t="s">
        <v>6</v>
      </c>
      <c r="AG193" s="12">
        <v>3</v>
      </c>
      <c r="AH193" s="95"/>
      <c r="AJ193">
        <f>IF(ISBLANK(U194), A194,0)</f>
        <v>0</v>
      </c>
      <c r="AK193">
        <f>IF(ISBLANK(U196), A196,0)</f>
        <v>0</v>
      </c>
    </row>
    <row r="194" spans="1:37" ht="12.75" customHeight="1" thickBot="1">
      <c r="A194" s="251"/>
      <c r="B194" s="224">
        <v>2</v>
      </c>
      <c r="C194" s="50" t="str">
        <f>IF(A194&gt;0,IF(VLOOKUP(A194,seznam!$A$2:$C$190,3)&gt;0,VLOOKUP(A194,seznam!$A$2:$C$190,3),"------"),"------")</f>
        <v>------</v>
      </c>
      <c r="D194" s="185">
        <f>I192</f>
        <v>2</v>
      </c>
      <c r="E194" s="185" t="str">
        <f>H192</f>
        <v>:</v>
      </c>
      <c r="F194" s="193">
        <f>G192</f>
        <v>3</v>
      </c>
      <c r="G194" s="226"/>
      <c r="H194" s="227"/>
      <c r="I194" s="228"/>
      <c r="J194" s="191" t="str">
        <f>AE193</f>
        <v>0</v>
      </c>
      <c r="K194" s="185" t="str">
        <f>AF193</f>
        <v>:</v>
      </c>
      <c r="L194" s="193">
        <f>AG193</f>
        <v>3</v>
      </c>
      <c r="M194" s="191">
        <f>AE196</f>
        <v>1</v>
      </c>
      <c r="N194" s="185" t="str">
        <f>AF196</f>
        <v>:</v>
      </c>
      <c r="O194" s="209">
        <f>AG196</f>
        <v>3</v>
      </c>
      <c r="P194" s="181">
        <f>D194+J194+M194</f>
        <v>3</v>
      </c>
      <c r="Q194" s="185" t="s">
        <v>6</v>
      </c>
      <c r="R194" s="193">
        <f>F194+L194+O194</f>
        <v>9</v>
      </c>
      <c r="S194" s="183">
        <f>IF(D194&gt;F194,2,IF(AND(D194&lt;F194,E194=":"),1,0))+IF(J194&gt;L194,2,IF(AND(J194&lt;L194,K194=":"),1,0))+IF(M194&gt;O194,2,IF(AND(M194&lt;O194,N194=":"),1,0))</f>
        <v>4</v>
      </c>
      <c r="T194" s="208">
        <v>4</v>
      </c>
      <c r="U194" s="249"/>
      <c r="V194" s="58">
        <v>3</v>
      </c>
      <c r="W194" s="5" t="str">
        <f>C199</f>
        <v>------</v>
      </c>
      <c r="X194" s="9" t="s">
        <v>9</v>
      </c>
      <c r="Y194" s="59" t="str">
        <f>C197</f>
        <v>------</v>
      </c>
      <c r="Z194" s="53" t="str">
        <f>IF(OR(ISNA(MATCH("a",AI182:AI187,0)), ISBLANK( INDEX(Z182:AD187,MATCH("a",AI182:AI187,0),1))  ),  "",   IF(INDEX(AJ182:AK187,MATCH("a",AI182:AI187,0),1)=AJ194,INDEX(Z182:AD187,MATCH("a",AI182:AI187,0),1),-1*INDEX(Z182:AD187,MATCH("a",AI182:AI187,0),1)))</f>
        <v/>
      </c>
      <c r="AA194" s="55" t="str">
        <f>IF(OR(ISNA(MATCH("a",AI182:AI187,0)), ISBLANK( INDEX(Z182:AD187,MATCH("a",AI182:AI187,0),2))  ),  "",   IF(INDEX(AJ182:AK187,MATCH("a",AI182:AI187,0),1)=AJ194,INDEX(Z182:AD187,MATCH("a",AI182:AI187,0),2),-1*INDEX(Z182:AD187,MATCH("a",AI182:AI187,0),2)))</f>
        <v/>
      </c>
      <c r="AB194" s="54" t="str">
        <f>IF(OR(ISNA(MATCH("a",AI182:AI187,0)), ISBLANK( INDEX(Z182:AD187,MATCH("a",AI182:AI187,0),3))  ),  "",   IF(INDEX(AJ182:AK187,MATCH("a",AI182:AI187,0),1)=AJ194,INDEX(Z182:AD187,MATCH("a",AI182:AI187,0),3),-1*INDEX(Z182:AD187,MATCH("a",AI182:AI187,0),3)))</f>
        <v/>
      </c>
      <c r="AC194" s="54" t="str">
        <f>IF(OR(ISNA(MATCH("a",AI182:AI187,0)), ISBLANK( INDEX(Z182:AD187,MATCH("a",AI182:AI187,0),4))  ),  "",   IF(INDEX(AJ182:AK187,MATCH("a",AI182:AI187,0),1)=AJ194,INDEX(Z182:AD187,MATCH("a",AI182:AI187,0),4),-1*INDEX(Z182:AD187,MATCH("a",AI182:AI187,0),4)))</f>
        <v/>
      </c>
      <c r="AD194" s="122" t="str">
        <f>IF(OR(ISNA(MATCH("a",AI182:AI187,0)), ISBLANK( INDEX(Z182:AD187,MATCH("a",AI182:AI187,0),5))  ),  "",   IF(INDEX(AJ182:AK187,MATCH("a",AI182:AI187,0),1)=AJ194,INDEX(Z182:AD187,MATCH("a",AI182:AI187,0),5),-1*INDEX(Z182:AD187,MATCH("a",AI182:AI187,0),5)))</f>
        <v/>
      </c>
      <c r="AE194" s="56" t="str">
        <f t="shared" si="41"/>
        <v>0</v>
      </c>
      <c r="AF194" s="13" t="s">
        <v>6</v>
      </c>
      <c r="AG194" s="12">
        <v>3</v>
      </c>
      <c r="AH194" s="95"/>
      <c r="AJ194">
        <f>IF(ISBLANK(U198), A198,0)</f>
        <v>0</v>
      </c>
      <c r="AK194">
        <f>IF(ISBLANK(U196), A196,0)</f>
        <v>0</v>
      </c>
    </row>
    <row r="195" spans="1:37" ht="12.75" customHeight="1" thickBot="1">
      <c r="A195" s="251"/>
      <c r="B195" s="223"/>
      <c r="C195" s="57" t="str">
        <f>IF(A194&gt;0,IF(VLOOKUP(A194,seznam!$A$2:$C$190,2)&gt;0,VLOOKUP(A194,seznam!$A$2:$C$190,2),"------"),"------")</f>
        <v>------</v>
      </c>
      <c r="D195" s="199"/>
      <c r="E195" s="199"/>
      <c r="F195" s="201"/>
      <c r="G195" s="229"/>
      <c r="H195" s="230"/>
      <c r="I195" s="231"/>
      <c r="J195" s="203"/>
      <c r="K195" s="199"/>
      <c r="L195" s="201"/>
      <c r="M195" s="203"/>
      <c r="N195" s="199"/>
      <c r="O195" s="210"/>
      <c r="P195" s="204"/>
      <c r="Q195" s="237"/>
      <c r="R195" s="207"/>
      <c r="S195" s="190"/>
      <c r="T195" s="188"/>
      <c r="U195" s="249"/>
      <c r="V195" s="58">
        <v>4</v>
      </c>
      <c r="W195" s="5" t="str">
        <f>C193</f>
        <v>------</v>
      </c>
      <c r="X195" s="8" t="s">
        <v>9</v>
      </c>
      <c r="Y195" s="59" t="str">
        <f>C195</f>
        <v>------</v>
      </c>
      <c r="Z195" s="66" t="str">
        <f>IF(OR(ISNA(MATCH("a",AI172:AI177,0)), ISBLANK( INDEX(Z172:AD177,MATCH("a",AI172:AI177,0),1))  ),  "",   IF(INDEX(AJ172:AK177,MATCH("a",AI172:AI177,0),1)=AJ195,INDEX(Z172:AD177,MATCH("a",AI172:AI177,0),1),-1*INDEX(Z172:AD177,MATCH("a",AI172:AI177,0),1)))</f>
        <v/>
      </c>
      <c r="AA195" s="67" t="str">
        <f>IF(OR(ISNA(MATCH("a",AI172:AI177,0)), ISBLANK( INDEX(Z172:AD177,MATCH("a",AI172:AI177,0),2))  ),  "",   IF(INDEX(AJ172:AK177,MATCH("a",AI172:AI177,0),1)=AJ195,INDEX(Z172:AD177,MATCH("a",AI172:AI177,0),2),-1*INDEX(Z172:AD177,MATCH("a",AI172:AI177,0),2)))</f>
        <v/>
      </c>
      <c r="AB195" s="67" t="str">
        <f>IF(OR(ISNA(MATCH("a",AI172:AI177,0)), ISBLANK( INDEX(Z172:AD177,MATCH("a",AI172:AI177,0),3))  ),  "",   IF(INDEX(AJ172:AK177,MATCH("a",AI172:AI177,0),1)=AJ195,INDEX(Z172:AD177,MATCH("a",AI172:AI177,0),3),-1*INDEX(Z172:AD177,MATCH("a",AI172:AI177,0),3)))</f>
        <v/>
      </c>
      <c r="AC195" s="67" t="str">
        <f>IF(OR(ISNA(MATCH("a",AI172:AI177,0)), ISBLANK( INDEX(Z172:AD177,MATCH("a",AI172:AI177,0),4))  ),  "",   IF(INDEX(AJ172:AK177,MATCH("a",AI172:AI177,0),1)=AJ195,INDEX(Z172:AD177,MATCH("a",AI172:AI177,0),4),-1*INDEX(Z172:AD177,MATCH("a",AI172:AI177,0),4)))</f>
        <v/>
      </c>
      <c r="AD195" s="123" t="str">
        <f>IF(OR(ISNA(MATCH("a",AI172:AI177,0)), ISBLANK( INDEX(Z172:AD177,MATCH("a",AI172:AI177,0),5))  ),  "",   IF(INDEX(AJ172:AK177,MATCH("a",AI172:AI177,0),1)=AJ195,INDEX(Z172:AD177,MATCH("a",AI172:AI177,0),5),-1*INDEX(Z172:AD177,MATCH("a",AI172:AI177,0),5)))</f>
        <v/>
      </c>
      <c r="AE195" s="56">
        <v>3</v>
      </c>
      <c r="AF195" s="13" t="s">
        <v>6</v>
      </c>
      <c r="AG195" s="12">
        <v>2</v>
      </c>
      <c r="AH195" s="95"/>
      <c r="AJ195">
        <f>IF(ISBLANK(U192), A192,0)</f>
        <v>0</v>
      </c>
      <c r="AK195">
        <f>IF(ISBLANK(U194), A194,0)</f>
        <v>0</v>
      </c>
    </row>
    <row r="196" spans="1:37" ht="12.75" customHeight="1" thickBot="1">
      <c r="A196" s="251"/>
      <c r="B196" s="224">
        <v>3</v>
      </c>
      <c r="C196" s="50" t="str">
        <f>IF(A196&gt;0,IF(VLOOKUP(A196,seznam!$A$2:$C$190,3)&gt;0,VLOOKUP(A196,seznam!$A$2:$C$190,3),"------"),"------")</f>
        <v>------</v>
      </c>
      <c r="D196" s="185">
        <f>L192</f>
        <v>3</v>
      </c>
      <c r="E196" s="185" t="str">
        <f>K192</f>
        <v>:</v>
      </c>
      <c r="F196" s="193" t="str">
        <f>J192</f>
        <v>0</v>
      </c>
      <c r="G196" s="191">
        <f>L194</f>
        <v>3</v>
      </c>
      <c r="H196" s="185" t="str">
        <f>K194</f>
        <v>:</v>
      </c>
      <c r="I196" s="193" t="str">
        <f>J194</f>
        <v>0</v>
      </c>
      <c r="J196" s="226"/>
      <c r="K196" s="227"/>
      <c r="L196" s="228"/>
      <c r="M196" s="191">
        <f>AG194</f>
        <v>3</v>
      </c>
      <c r="N196" s="185" t="str">
        <f>AF194</f>
        <v>:</v>
      </c>
      <c r="O196" s="209" t="str">
        <f>AE194</f>
        <v>0</v>
      </c>
      <c r="P196" s="181">
        <f>D196+G196+M196</f>
        <v>9</v>
      </c>
      <c r="Q196" s="185" t="s">
        <v>6</v>
      </c>
      <c r="R196" s="193">
        <f>F196+I196+O196</f>
        <v>0</v>
      </c>
      <c r="S196" s="183">
        <f>IF(D196&gt;F196,2,IF(AND(D196&lt;F196,E196=":"),1,0))+IF(G196&gt;I196,2,IF(AND(G196&lt;I196,H196=":"),1,0))+IF(M196&gt;O196,2,IF(AND(M196&lt;O196,N196=":"),1,0))</f>
        <v>3</v>
      </c>
      <c r="T196" s="208">
        <v>1</v>
      </c>
      <c r="U196" s="249"/>
      <c r="V196" s="58">
        <v>5</v>
      </c>
      <c r="W196" s="5" t="str">
        <f>C195</f>
        <v>------</v>
      </c>
      <c r="X196" s="8" t="s">
        <v>9</v>
      </c>
      <c r="Y196" s="59" t="str">
        <f>C199</f>
        <v>------</v>
      </c>
      <c r="Z196" s="60"/>
      <c r="AA196" s="61"/>
      <c r="AB196" s="61"/>
      <c r="AC196" s="61"/>
      <c r="AD196" s="62"/>
      <c r="AE196" s="56">
        <v>1</v>
      </c>
      <c r="AF196" s="13" t="s">
        <v>6</v>
      </c>
      <c r="AG196" s="12">
        <v>3</v>
      </c>
      <c r="AH196" s="95"/>
      <c r="AJ196">
        <f>IF(ISBLANK(U194), A194,0)</f>
        <v>0</v>
      </c>
      <c r="AK196">
        <f>IF(ISBLANK(U198), A198,0)</f>
        <v>0</v>
      </c>
    </row>
    <row r="197" spans="1:37" ht="13.5" customHeight="1" thickBot="1">
      <c r="A197" s="251"/>
      <c r="B197" s="223"/>
      <c r="C197" s="57" t="str">
        <f>IF(A196&gt;0,IF(VLOOKUP(A196,seznam!$A$2:$C$190,2)&gt;0,VLOOKUP(A196,seznam!$A$2:$C$190,2),"------"),"------")</f>
        <v>------</v>
      </c>
      <c r="D197" s="199"/>
      <c r="E197" s="199"/>
      <c r="F197" s="201"/>
      <c r="G197" s="203"/>
      <c r="H197" s="199"/>
      <c r="I197" s="201"/>
      <c r="J197" s="229"/>
      <c r="K197" s="230"/>
      <c r="L197" s="231"/>
      <c r="M197" s="203"/>
      <c r="N197" s="199"/>
      <c r="O197" s="210"/>
      <c r="P197" s="205"/>
      <c r="Q197" s="199"/>
      <c r="R197" s="201"/>
      <c r="S197" s="190"/>
      <c r="T197" s="188"/>
      <c r="U197" s="249"/>
      <c r="V197" s="64">
        <v>6</v>
      </c>
      <c r="W197" s="6" t="str">
        <f>C197</f>
        <v>------</v>
      </c>
      <c r="X197" s="10" t="s">
        <v>9</v>
      </c>
      <c r="Y197" s="65" t="str">
        <f>C193</f>
        <v>------</v>
      </c>
      <c r="Z197" s="66"/>
      <c r="AA197" s="67"/>
      <c r="AB197" s="67"/>
      <c r="AC197" s="67"/>
      <c r="AD197" s="68"/>
      <c r="AE197" s="56">
        <v>3</v>
      </c>
      <c r="AF197" s="15" t="s">
        <v>6</v>
      </c>
      <c r="AG197" s="12" t="str">
        <f t="shared" ref="AG197" si="42">IF(OR(VALUE($AJ197)=0,VALUE($AK197)=0), "0",IF(AND(LEN(Z197)&gt;0,MID(Z197,1,1)="-"),"1","0")+IF(AND(LEN(AA197)&gt;0,MID(AA197,1,1)="-"),"1","0")+IF(AND(LEN(AB197)&gt;0,MID(AB197,1,1)="-"),"1","0")+IF(AND(LEN(AC197)&gt;0,MID(AC197,1,1)="-"),"1","0")+IF(AND(LEN(AD197)&gt;0,MID(AD197,1,1)="-"),"1","0"))</f>
        <v>0</v>
      </c>
      <c r="AH197" s="95"/>
      <c r="AJ197">
        <f>IF(ISBLANK(U196), A196,0)</f>
        <v>0</v>
      </c>
      <c r="AK197">
        <f>IF(ISBLANK(U192), A192,0)</f>
        <v>0</v>
      </c>
    </row>
    <row r="198" spans="1:37" ht="12.75" customHeight="1">
      <c r="A198" s="251"/>
      <c r="B198" s="224">
        <v>4</v>
      </c>
      <c r="C198" s="50" t="str">
        <f>IF(A198&gt;0,IF(VLOOKUP(A198,seznam!$A$2:$C$190,3)&gt;0,VLOOKUP(A198,seznam!$A$2:$C$190,3),"------"),"------")</f>
        <v>------</v>
      </c>
      <c r="D198" s="185">
        <f>O192</f>
        <v>1</v>
      </c>
      <c r="E198" s="185" t="str">
        <f>N192</f>
        <v>:</v>
      </c>
      <c r="F198" s="193">
        <f>M192</f>
        <v>3</v>
      </c>
      <c r="G198" s="191">
        <f>O194</f>
        <v>3</v>
      </c>
      <c r="H198" s="185" t="str">
        <f>N194</f>
        <v>:</v>
      </c>
      <c r="I198" s="193">
        <f>M194</f>
        <v>1</v>
      </c>
      <c r="J198" s="191" t="str">
        <f>O196</f>
        <v>0</v>
      </c>
      <c r="K198" s="185" t="str">
        <f>N196</f>
        <v>:</v>
      </c>
      <c r="L198" s="193">
        <f>M196</f>
        <v>3</v>
      </c>
      <c r="M198" s="226"/>
      <c r="N198" s="227"/>
      <c r="O198" s="233"/>
      <c r="P198" s="181">
        <f>D198+G198+J198</f>
        <v>4</v>
      </c>
      <c r="Q198" s="185" t="s">
        <v>6</v>
      </c>
      <c r="R198" s="193">
        <f>F198+I198+L198</f>
        <v>7</v>
      </c>
      <c r="S198" s="183">
        <f>IF(D198&gt;F198,2,IF(AND(D198&lt;F198,E198=":"),1,0))+IF(G198&gt;I198,2,IF(AND(G198&lt;I198,H198=":"),1,0))+IF(J198&gt;L198,2,IF(AND(J198&lt;L198,K198=":"),1,0))</f>
        <v>5</v>
      </c>
      <c r="T198" s="214">
        <v>3</v>
      </c>
      <c r="U198" s="253"/>
      <c r="AH198" s="95"/>
    </row>
    <row r="199" spans="1:37" ht="13.5" customHeight="1" thickBot="1">
      <c r="A199" s="252"/>
      <c r="B199" s="225"/>
      <c r="C199" s="71" t="str">
        <f>IF(A198&gt;0,IF(VLOOKUP(A198,seznam!$A$2:$C$190,2)&gt;0,VLOOKUP(A198,seznam!$A$2:$C$190,2),"------"),"------")</f>
        <v>------</v>
      </c>
      <c r="D199" s="186"/>
      <c r="E199" s="186"/>
      <c r="F199" s="194"/>
      <c r="G199" s="192"/>
      <c r="H199" s="186"/>
      <c r="I199" s="194"/>
      <c r="J199" s="192"/>
      <c r="K199" s="186"/>
      <c r="L199" s="194"/>
      <c r="M199" s="234"/>
      <c r="N199" s="235"/>
      <c r="O199" s="236"/>
      <c r="P199" s="182"/>
      <c r="Q199" s="186"/>
      <c r="R199" s="194"/>
      <c r="S199" s="184"/>
      <c r="T199" s="215"/>
      <c r="U199" s="253"/>
      <c r="AH199" s="95"/>
    </row>
    <row r="200" spans="1:37" ht="13.5" thickBot="1">
      <c r="T200" s="111"/>
      <c r="AH200" s="95"/>
    </row>
    <row r="201" spans="1:37" ht="13.5" thickBot="1">
      <c r="A201" s="74" t="s">
        <v>2</v>
      </c>
      <c r="B201" s="218" t="s">
        <v>186</v>
      </c>
      <c r="C201" s="219"/>
      <c r="D201" s="195">
        <v>1</v>
      </c>
      <c r="E201" s="212"/>
      <c r="F201" s="213"/>
      <c r="G201" s="211">
        <v>2</v>
      </c>
      <c r="H201" s="212"/>
      <c r="I201" s="213"/>
      <c r="J201" s="211">
        <v>3</v>
      </c>
      <c r="K201" s="212"/>
      <c r="L201" s="213"/>
      <c r="M201" s="211">
        <v>4</v>
      </c>
      <c r="N201" s="212"/>
      <c r="O201" s="220"/>
      <c r="P201" s="195" t="s">
        <v>3</v>
      </c>
      <c r="Q201" s="196"/>
      <c r="R201" s="197"/>
      <c r="S201" s="82" t="s">
        <v>4</v>
      </c>
      <c r="T201" s="75" t="s">
        <v>5</v>
      </c>
      <c r="AH201" s="95"/>
    </row>
    <row r="202" spans="1:37" ht="12.75" customHeight="1" thickBot="1">
      <c r="A202" s="250"/>
      <c r="B202" s="222">
        <v>1</v>
      </c>
      <c r="C202" s="50" t="str">
        <f>IF(A202&gt;0,IF(VLOOKUP(A202,seznam!$A$2:$C$190,3)&gt;0,VLOOKUP(A202,seznam!$A$2:$C$190,3),"------"),"------")</f>
        <v>------</v>
      </c>
      <c r="D202" s="238"/>
      <c r="E202" s="239"/>
      <c r="F202" s="240"/>
      <c r="G202" s="202">
        <f>AE205</f>
        <v>3</v>
      </c>
      <c r="H202" s="198" t="str">
        <f>AF205</f>
        <v>:</v>
      </c>
      <c r="I202" s="200" t="str">
        <f>AG205</f>
        <v>0</v>
      </c>
      <c r="J202" s="202">
        <f>AG207</f>
        <v>3</v>
      </c>
      <c r="K202" s="198" t="str">
        <f>AF207</f>
        <v>:</v>
      </c>
      <c r="L202" s="200">
        <f>AE207</f>
        <v>0</v>
      </c>
      <c r="M202" s="202">
        <f>AE202</f>
        <v>3</v>
      </c>
      <c r="N202" s="198" t="str">
        <f>AF202</f>
        <v>:</v>
      </c>
      <c r="O202" s="221" t="str">
        <f>AG202</f>
        <v>0</v>
      </c>
      <c r="P202" s="232">
        <f>G202+J202+M202</f>
        <v>9</v>
      </c>
      <c r="Q202" s="198" t="s">
        <v>6</v>
      </c>
      <c r="R202" s="200">
        <f>I202+L202+O202</f>
        <v>0</v>
      </c>
      <c r="S202" s="189">
        <f>IF(G202&gt;I202,2,IF(AND(G202&lt;I202,H202=":"),1,0))+IF(J202&gt;L202,2,IF(AND(J202&lt;L202,K202=":"),1,0))+IF(M202&gt;O202,2,IF(AND(M202&lt;O202,N202=":"),1,0))</f>
        <v>4</v>
      </c>
      <c r="T202" s="206"/>
      <c r="U202" s="249"/>
      <c r="V202" s="51">
        <v>1</v>
      </c>
      <c r="W202" s="4" t="str">
        <f>C203</f>
        <v>------</v>
      </c>
      <c r="X202" s="7" t="s">
        <v>9</v>
      </c>
      <c r="Y202" s="52" t="str">
        <f>C209</f>
        <v>------</v>
      </c>
      <c r="Z202" s="53"/>
      <c r="AA202" s="54"/>
      <c r="AB202" s="54"/>
      <c r="AC202" s="54"/>
      <c r="AD202" s="55"/>
      <c r="AE202" s="56">
        <v>3</v>
      </c>
      <c r="AF202" s="11" t="s">
        <v>6</v>
      </c>
      <c r="AG202" s="12" t="str">
        <f>IF(OR(VALUE($AJ202)=0,VALUE($AK202)=0), "0",IF(AND(LEN(Z202)&gt;0,MID(Z202,1,1)="-"),"1","0")+IF(AND(LEN(AA202)&gt;0,MID(AA202,1,1)="-"),"1","0")+IF(AND(LEN(AB202)&gt;0,MID(AB202,1,1)="-"),"1","0")+IF(AND(LEN(AC202)&gt;0,MID(AC202,1,1)="-"),"1","0")+IF(AND(LEN(AD202)&gt;0,MID(AD202,1,1)="-"),"1","0"))</f>
        <v>0</v>
      </c>
      <c r="AH202" s="95"/>
      <c r="AJ202">
        <f>IF(ISBLANK(U202), A202,0)</f>
        <v>0</v>
      </c>
      <c r="AK202">
        <f>IF(ISBLANK(U208), A208,0)</f>
        <v>0</v>
      </c>
    </row>
    <row r="203" spans="1:37" ht="12.75" customHeight="1" thickBot="1">
      <c r="A203" s="251"/>
      <c r="B203" s="223"/>
      <c r="C203" s="57" t="str">
        <f>IF(A202&gt;0,IF(VLOOKUP(A202,seznam!$A$2:$C$190,2)&gt;0,VLOOKUP(A202,seznam!$A$2:$C$190,2),"------"),"------")</f>
        <v>------</v>
      </c>
      <c r="D203" s="230"/>
      <c r="E203" s="230"/>
      <c r="F203" s="231"/>
      <c r="G203" s="203"/>
      <c r="H203" s="199"/>
      <c r="I203" s="201"/>
      <c r="J203" s="203"/>
      <c r="K203" s="199"/>
      <c r="L203" s="201"/>
      <c r="M203" s="203"/>
      <c r="N203" s="199"/>
      <c r="O203" s="210"/>
      <c r="P203" s="205"/>
      <c r="Q203" s="199"/>
      <c r="R203" s="201"/>
      <c r="S203" s="190"/>
      <c r="T203" s="188"/>
      <c r="U203" s="249"/>
      <c r="V203" s="58">
        <v>2</v>
      </c>
      <c r="W203" s="5" t="str">
        <f>C205</f>
        <v>------</v>
      </c>
      <c r="X203" s="8" t="s">
        <v>9</v>
      </c>
      <c r="Y203" s="59" t="str">
        <f>C207</f>
        <v>------</v>
      </c>
      <c r="Z203" s="60"/>
      <c r="AA203" s="61"/>
      <c r="AB203" s="61"/>
      <c r="AC203" s="61"/>
      <c r="AD203" s="62"/>
      <c r="AE203" s="56">
        <v>0</v>
      </c>
      <c r="AF203" s="13" t="s">
        <v>6</v>
      </c>
      <c r="AG203" s="12">
        <v>3</v>
      </c>
      <c r="AH203" s="95"/>
      <c r="AJ203">
        <f>IF(ISBLANK(U204), A204,0)</f>
        <v>0</v>
      </c>
      <c r="AK203">
        <f>IF(ISBLANK(U206), A206,0)</f>
        <v>0</v>
      </c>
    </row>
    <row r="204" spans="1:37" ht="12.75" customHeight="1" thickBot="1">
      <c r="A204" s="251"/>
      <c r="B204" s="224">
        <v>2</v>
      </c>
      <c r="C204" s="50" t="str">
        <f>IF(A204&gt;0,IF(VLOOKUP(A204,seznam!$A$2:$C$190,3)&gt;0,VLOOKUP(A204,seznam!$A$2:$C$190,3),"------"),"------")</f>
        <v>------</v>
      </c>
      <c r="D204" s="185" t="str">
        <f>I202</f>
        <v>0</v>
      </c>
      <c r="E204" s="185" t="str">
        <f>H202</f>
        <v>:</v>
      </c>
      <c r="F204" s="193">
        <f>G202</f>
        <v>3</v>
      </c>
      <c r="G204" s="226"/>
      <c r="H204" s="227"/>
      <c r="I204" s="228"/>
      <c r="J204" s="191">
        <f>AE203</f>
        <v>0</v>
      </c>
      <c r="K204" s="185" t="str">
        <f>AF203</f>
        <v>:</v>
      </c>
      <c r="L204" s="193">
        <f>AG203</f>
        <v>3</v>
      </c>
      <c r="M204" s="191">
        <f>AE206</f>
        <v>3</v>
      </c>
      <c r="N204" s="185" t="str">
        <f>AF206</f>
        <v>:</v>
      </c>
      <c r="O204" s="209">
        <f>AG206</f>
        <v>1</v>
      </c>
      <c r="P204" s="181">
        <f>D204+J204+M204</f>
        <v>3</v>
      </c>
      <c r="Q204" s="185" t="s">
        <v>6</v>
      </c>
      <c r="R204" s="193">
        <f>F204+L204+O204</f>
        <v>7</v>
      </c>
      <c r="S204" s="183">
        <f>IF(D204&gt;F204,2,IF(AND(D204&lt;F204,E204=":"),1,0))+IF(J204&gt;L204,2,IF(AND(J204&lt;L204,K204=":"),1,0))+IF(M204&gt;O204,2,IF(AND(M204&lt;O204,N204=":"),1,0))</f>
        <v>5</v>
      </c>
      <c r="T204" s="208"/>
      <c r="U204" s="249"/>
      <c r="V204" s="58">
        <v>3</v>
      </c>
      <c r="W204" s="5" t="str">
        <f>C209</f>
        <v>------</v>
      </c>
      <c r="X204" s="9" t="s">
        <v>9</v>
      </c>
      <c r="Y204" s="59" t="str">
        <f>C207</f>
        <v>------</v>
      </c>
      <c r="Z204" s="53" t="str">
        <f>IF(OR(ISNA(MATCH("b",AI182:AI187,0)), ISBLANK( INDEX(Z182:AD187,MATCH("b",AI182:AI187,0),1))  ),  "",   IF(INDEX(AJ182:AK187,MATCH("b",AI182:AI187,0),1)=AJ204,INDEX(Z182:AD187,MATCH("b",AI182:AI187,0),1),-1*INDEX(Z182:AD187,MATCH("b",AI182:AI187,0),1)))</f>
        <v/>
      </c>
      <c r="AA204" s="54" t="str">
        <f>IF(OR(ISNA(MATCH("b",AI182:AI187,0)), ISBLANK( INDEX(Z182:AD187,MATCH("b",AI182:AI187,0),2))  ),  "",   IF(INDEX(AJ182:AK187,MATCH("b",AI182:AI187,0),1)=AJ204,INDEX(Z182:AD187,MATCH("b",AI182:AI187,0),2),-1*INDEX(Z182:AD187,MATCH("b",AI182:AI187,0),2)))</f>
        <v/>
      </c>
      <c r="AB204" s="54" t="str">
        <f>IF(OR(ISNA(MATCH("b",AI182:AI187,0)), ISBLANK( INDEX(Z182:AD187,MATCH("b",AI182:AI187,0),3))  ),  "",   IF(INDEX(AJ182:AK187,MATCH("b",AI182:AI187,0),1)=AJ204,INDEX(Z182:AD187,MATCH("b",AI182:AI187,0),3),-1*INDEX(Z182:AD187,MATCH("b",AI182:AI187,0),3)))</f>
        <v/>
      </c>
      <c r="AC204" s="54" t="str">
        <f>IF(OR(ISNA(MATCH("b",AI182:AI187,0)), ISBLANK( INDEX(Z182:AD187,MATCH("b",AI182:AI187,0),4))  ),  "",   IF(INDEX(AJ182:AK187,MATCH("b",AI182:AI187,0),1)=AJ204,INDEX(Z182:AD187,MATCH("b",AI182:AI187,0),4),-1*INDEX(Z182:AD187,MATCH("b",AI182:AI187,0),4)))</f>
        <v/>
      </c>
      <c r="AD204" s="122" t="str">
        <f>IF(OR(ISNA(MATCH("b",AI182:AI187,0)), ISBLANK( INDEX(Z182:AD187,MATCH("b",AI182:AI187,0),5))  ),  "",   IF(INDEX(AJ182:AK187,MATCH("b",AI182:AI187,0),1)=AJ204,INDEX(Z182:AD187,MATCH("b",AI182:AI187,0),5),-1*INDEX(Z182:AD187,MATCH("b",AI182:AI187,0),5)))</f>
        <v/>
      </c>
      <c r="AE204" s="56" t="str">
        <f t="shared" ref="AE204" si="43">IF(OR(VALUE($AJ204)=0,VALUE($AK204)=0), "0",IF(AND(LEN(Z204)&gt;0,MID(Z204,1,1)&lt;&gt;"-"),"1","0")+IF(AND(LEN(AA204)&gt;0,MID(AA204,1,1)&lt;&gt;"-"),"1","0")+IF(AND(LEN(AB204)&gt;0,MID(AB204,1,1)&lt;&gt;"-"),"1","0")+IF(AND(LEN(AC204)&gt;0,MID(AC204,1,1)&lt;&gt;"-"),"1","0")+IF(AND(LEN(AD204)&gt;0,MID(AD204,1,1)&lt;&gt;"-"),"1","0"))</f>
        <v>0</v>
      </c>
      <c r="AF204" s="13" t="s">
        <v>6</v>
      </c>
      <c r="AG204" s="12">
        <v>3</v>
      </c>
      <c r="AH204" s="95"/>
      <c r="AJ204">
        <f>IF(ISBLANK(U208), A208,0)</f>
        <v>0</v>
      </c>
      <c r="AK204">
        <f>IF(ISBLANK(U206), A206,0)</f>
        <v>0</v>
      </c>
    </row>
    <row r="205" spans="1:37" ht="12.75" customHeight="1" thickBot="1">
      <c r="A205" s="251"/>
      <c r="B205" s="223"/>
      <c r="C205" s="57" t="str">
        <f>IF(A204&gt;0,IF(VLOOKUP(A204,seznam!$A$2:$C$190,2)&gt;0,VLOOKUP(A204,seznam!$A$2:$C$190,2),"------"),"------")</f>
        <v>------</v>
      </c>
      <c r="D205" s="199"/>
      <c r="E205" s="199"/>
      <c r="F205" s="201"/>
      <c r="G205" s="229"/>
      <c r="H205" s="230"/>
      <c r="I205" s="231"/>
      <c r="J205" s="203"/>
      <c r="K205" s="199"/>
      <c r="L205" s="201"/>
      <c r="M205" s="203"/>
      <c r="N205" s="199"/>
      <c r="O205" s="210"/>
      <c r="P205" s="204"/>
      <c r="Q205" s="237"/>
      <c r="R205" s="207"/>
      <c r="S205" s="190"/>
      <c r="T205" s="188"/>
      <c r="U205" s="249"/>
      <c r="V205" s="58">
        <v>4</v>
      </c>
      <c r="W205" s="5" t="str">
        <f>C203</f>
        <v>------</v>
      </c>
      <c r="X205" s="8" t="s">
        <v>9</v>
      </c>
      <c r="Y205" s="59" t="str">
        <f>C205</f>
        <v>------</v>
      </c>
      <c r="Z205" s="66" t="str">
        <f>IF(OR(ISNA(MATCH("b",AI172:AI177,0)), ISBLANK( INDEX(Z172:AD177,MATCH("b",AI172:AI177,0),1))  ),  "",   IF(INDEX(AJ172:AK177,MATCH("b",AI172:AI177,0),1)=AJ205,INDEX(Z172:AD177,MATCH("b",AI172:AI177,0),1),-1*INDEX(Z172:AD177,MATCH("b",AI172:AI177,0),1)))</f>
        <v/>
      </c>
      <c r="AA205" s="67" t="str">
        <f>IF(OR(ISNA(MATCH("b",AI172:AI177,0)), ISBLANK( INDEX(Z172:AD177,MATCH("b",AI172:AI177,0),2))  ),  "",   IF(INDEX(AJ172:AK177,MATCH("b",AI172:AI177,0),1)=AJ205,INDEX(Z172:AD177,MATCH("b",AI172:AI177,0),2),-1*INDEX(Z172:AD177,MATCH("b",AI172:AI177,0),2)))</f>
        <v/>
      </c>
      <c r="AB205" s="67" t="str">
        <f>IF(OR(ISNA(MATCH("b",AI172:AI177,0)), ISBLANK( INDEX(Z172:AD177,MATCH("b",AI172:AI177,0),3))  ),  "",   IF(INDEX(AJ172:AK177,MATCH("b",AI172:AI177,0),1)=AJ205,INDEX(Z172:AD177,MATCH("b",AI172:AI177,0),3),-1*INDEX(Z172:AD177,MATCH("b",AI172:AI177,0),3)))</f>
        <v/>
      </c>
      <c r="AC205" s="67" t="str">
        <f>IF(OR(ISNA(MATCH("b",AI172:AI177,0)), ISBLANK( INDEX(Z172:AD177,MATCH("b",AI172:AI177,0),4))  ),  "",   IF(INDEX(AJ172:AK177,MATCH("b",AI172:AI177,0),1)=AJ205,INDEX(Z172:AD177,MATCH("b",AI172:AI177,0),4),-1*INDEX(Z172:AD177,MATCH("b",AI172:AI177,0),4)))</f>
        <v/>
      </c>
      <c r="AD205" s="123" t="str">
        <f>IF(OR(ISNA(MATCH("b",AI172:AI177,0)), ISBLANK( INDEX(Z172:AD177,MATCH("b",AI172:AI177,0),5))  ),  "",   IF(INDEX(AJ172:AK177,MATCH("b",AI172:AI177,0),1)=AJ205,INDEX(Z172:AD177,MATCH("b",AI172:AI177,0),5),-1*INDEX(Z172:AD177,MATCH("b",AI172:AI177,0),5)))</f>
        <v/>
      </c>
      <c r="AE205" s="56">
        <v>3</v>
      </c>
      <c r="AF205" s="13" t="s">
        <v>6</v>
      </c>
      <c r="AG205" s="12" t="str">
        <f t="shared" ref="AG205" si="44">IF(OR(VALUE($AJ205)=0,VALUE($AK205)=0), "0",IF(AND(LEN(Z205)&gt;0,MID(Z205,1,1)="-"),"1","0")+IF(AND(LEN(AA205)&gt;0,MID(AA205,1,1)="-"),"1","0")+IF(AND(LEN(AB205)&gt;0,MID(AB205,1,1)="-"),"1","0")+IF(AND(LEN(AC205)&gt;0,MID(AC205,1,1)="-"),"1","0")+IF(AND(LEN(AD205)&gt;0,MID(AD205,1,1)="-"),"1","0"))</f>
        <v>0</v>
      </c>
      <c r="AH205" s="95"/>
      <c r="AJ205">
        <f>IF(ISBLANK(U202), A202,0)</f>
        <v>0</v>
      </c>
      <c r="AK205">
        <f>IF(ISBLANK(U204), A204,0)</f>
        <v>0</v>
      </c>
    </row>
    <row r="206" spans="1:37" ht="12.75" customHeight="1" thickBot="1">
      <c r="A206" s="251"/>
      <c r="B206" s="224">
        <v>3</v>
      </c>
      <c r="C206" s="50" t="str">
        <f>IF(A206&gt;0,IF(VLOOKUP(A206,seznam!$A$2:$C$190,3)&gt;0,VLOOKUP(A206,seznam!$A$2:$C$190,3),"------"),"------")</f>
        <v>------</v>
      </c>
      <c r="D206" s="185">
        <f>L202</f>
        <v>0</v>
      </c>
      <c r="E206" s="185" t="str">
        <f>K202</f>
        <v>:</v>
      </c>
      <c r="F206" s="193">
        <f>J202</f>
        <v>3</v>
      </c>
      <c r="G206" s="191">
        <f>L204</f>
        <v>3</v>
      </c>
      <c r="H206" s="185" t="str">
        <f>K204</f>
        <v>:</v>
      </c>
      <c r="I206" s="193">
        <f>J204</f>
        <v>0</v>
      </c>
      <c r="J206" s="226"/>
      <c r="K206" s="227"/>
      <c r="L206" s="228"/>
      <c r="M206" s="191">
        <f>AG204</f>
        <v>3</v>
      </c>
      <c r="N206" s="185" t="str">
        <f>AF204</f>
        <v>:</v>
      </c>
      <c r="O206" s="209" t="str">
        <f>AE204</f>
        <v>0</v>
      </c>
      <c r="P206" s="181">
        <f>D206+G206+M206</f>
        <v>6</v>
      </c>
      <c r="Q206" s="185" t="s">
        <v>6</v>
      </c>
      <c r="R206" s="193">
        <f>F206+I206+O206</f>
        <v>3</v>
      </c>
      <c r="S206" s="183">
        <f>IF(D206&gt;F206,2,IF(AND(D206&lt;F206,E206=":"),1,0))+IF(G206&gt;I206,2,IF(AND(G206&lt;I206,H206=":"),1,0))+IF(M206&gt;O206,2,IF(AND(M206&lt;O206,N206=":"),1,0))</f>
        <v>4</v>
      </c>
      <c r="T206" s="187"/>
      <c r="U206" s="249"/>
      <c r="V206" s="58">
        <v>5</v>
      </c>
      <c r="W206" s="5" t="str">
        <f>C205</f>
        <v>------</v>
      </c>
      <c r="X206" s="8" t="s">
        <v>9</v>
      </c>
      <c r="Y206" s="59" t="str">
        <f>C209</f>
        <v>------</v>
      </c>
      <c r="Z206" s="60"/>
      <c r="AA206" s="61"/>
      <c r="AB206" s="61"/>
      <c r="AC206" s="61"/>
      <c r="AD206" s="62"/>
      <c r="AE206" s="56">
        <v>3</v>
      </c>
      <c r="AF206" s="13" t="s">
        <v>6</v>
      </c>
      <c r="AG206" s="12">
        <v>1</v>
      </c>
      <c r="AH206" s="95"/>
      <c r="AJ206">
        <f>IF(ISBLANK(U204), A204,0)</f>
        <v>0</v>
      </c>
      <c r="AK206">
        <f>IF(ISBLANK(U208), A208,0)</f>
        <v>0</v>
      </c>
    </row>
    <row r="207" spans="1:37" ht="13.5" customHeight="1" thickBot="1">
      <c r="A207" s="251"/>
      <c r="B207" s="223"/>
      <c r="C207" s="57" t="str">
        <f>IF(A206&gt;0,IF(VLOOKUP(A206,seznam!$A$2:$C$190,2)&gt;0,VLOOKUP(A206,seznam!$A$2:$C$190,2),"------"),"------")</f>
        <v>------</v>
      </c>
      <c r="D207" s="199"/>
      <c r="E207" s="199"/>
      <c r="F207" s="201"/>
      <c r="G207" s="203"/>
      <c r="H207" s="199"/>
      <c r="I207" s="201"/>
      <c r="J207" s="229"/>
      <c r="K207" s="230"/>
      <c r="L207" s="231"/>
      <c r="M207" s="203"/>
      <c r="N207" s="199"/>
      <c r="O207" s="210"/>
      <c r="P207" s="205"/>
      <c r="Q207" s="199"/>
      <c r="R207" s="201"/>
      <c r="S207" s="190"/>
      <c r="T207" s="188"/>
      <c r="U207" s="249"/>
      <c r="V207" s="64">
        <v>6</v>
      </c>
      <c r="W207" s="6" t="str">
        <f>C207</f>
        <v>------</v>
      </c>
      <c r="X207" s="10" t="s">
        <v>9</v>
      </c>
      <c r="Y207" s="65" t="str">
        <f>C203</f>
        <v>------</v>
      </c>
      <c r="Z207" s="66"/>
      <c r="AA207" s="67"/>
      <c r="AB207" s="67"/>
      <c r="AC207" s="67"/>
      <c r="AD207" s="68"/>
      <c r="AE207" s="105">
        <v>0</v>
      </c>
      <c r="AF207" s="15" t="s">
        <v>6</v>
      </c>
      <c r="AG207" s="49">
        <v>3</v>
      </c>
      <c r="AH207" s="95"/>
      <c r="AJ207">
        <f>IF(ISBLANK(U206), A206,0)</f>
        <v>0</v>
      </c>
      <c r="AK207">
        <f>IF(ISBLANK(U202), A202,0)</f>
        <v>0</v>
      </c>
    </row>
    <row r="208" spans="1:37" ht="12.75" customHeight="1">
      <c r="A208" s="251"/>
      <c r="B208" s="224">
        <v>4</v>
      </c>
      <c r="C208" s="50" t="str">
        <f>IF(A208&gt;0,IF(VLOOKUP(A208,seznam!$A$2:$C$190,3)&gt;0,VLOOKUP(A208,seznam!$A$2:$C$190,3),"------"),"------")</f>
        <v>------</v>
      </c>
      <c r="D208" s="185" t="str">
        <f>O202</f>
        <v>0</v>
      </c>
      <c r="E208" s="185" t="str">
        <f>N202</f>
        <v>:</v>
      </c>
      <c r="F208" s="193">
        <f>M202</f>
        <v>3</v>
      </c>
      <c r="G208" s="191">
        <f>O204</f>
        <v>1</v>
      </c>
      <c r="H208" s="185" t="str">
        <f>N204</f>
        <v>:</v>
      </c>
      <c r="I208" s="193">
        <f>M204</f>
        <v>3</v>
      </c>
      <c r="J208" s="191" t="str">
        <f>O206</f>
        <v>0</v>
      </c>
      <c r="K208" s="185" t="str">
        <f>N206</f>
        <v>:</v>
      </c>
      <c r="L208" s="193">
        <f>M206</f>
        <v>3</v>
      </c>
      <c r="M208" s="226"/>
      <c r="N208" s="227"/>
      <c r="O208" s="233"/>
      <c r="P208" s="181">
        <f>D208+G208+J208</f>
        <v>1</v>
      </c>
      <c r="Q208" s="185" t="s">
        <v>6</v>
      </c>
      <c r="R208" s="193">
        <f>F208+I208+L208</f>
        <v>9</v>
      </c>
      <c r="S208" s="183">
        <f>IF(D208&gt;F208,2,IF(AND(D208&lt;F208,E208=":"),1,0))+IF(G208&gt;I208,2,IF(AND(G208&lt;I208,H208=":"),1,0))+IF(J208&gt;L208,2,IF(AND(J208&lt;L208,K208=":"),1,0))</f>
        <v>5</v>
      </c>
      <c r="T208" s="214"/>
      <c r="U208" s="253"/>
      <c r="AH208" s="95"/>
    </row>
    <row r="209" spans="1:34" ht="13.5" customHeight="1" thickBot="1">
      <c r="A209" s="252"/>
      <c r="B209" s="225"/>
      <c r="C209" s="71" t="str">
        <f>IF(A208&gt;0,IF(VLOOKUP(A208,seznam!$A$2:$C$190,2)&gt;0,VLOOKUP(A208,seznam!$A$2:$C$190,2),"------"),"------")</f>
        <v>------</v>
      </c>
      <c r="D209" s="186"/>
      <c r="E209" s="186"/>
      <c r="F209" s="194"/>
      <c r="G209" s="192"/>
      <c r="H209" s="186"/>
      <c r="I209" s="194"/>
      <c r="J209" s="192"/>
      <c r="K209" s="186"/>
      <c r="L209" s="194"/>
      <c r="M209" s="234"/>
      <c r="N209" s="235"/>
      <c r="O209" s="236"/>
      <c r="P209" s="182"/>
      <c r="Q209" s="186"/>
      <c r="R209" s="194"/>
      <c r="S209" s="184"/>
      <c r="T209" s="215"/>
      <c r="U209" s="253"/>
      <c r="AH209" s="95"/>
    </row>
    <row r="210" spans="1:34">
      <c r="AG210"/>
      <c r="AH210" s="95"/>
    </row>
  </sheetData>
  <mergeCells count="1565">
    <mergeCell ref="T208:T209"/>
    <mergeCell ref="S206:S207"/>
    <mergeCell ref="K202:K203"/>
    <mergeCell ref="L202:L203"/>
    <mergeCell ref="U208:U209"/>
    <mergeCell ref="A206:A207"/>
    <mergeCell ref="B206:B207"/>
    <mergeCell ref="D206:D207"/>
    <mergeCell ref="E206:E207"/>
    <mergeCell ref="F206:F207"/>
    <mergeCell ref="G206:G207"/>
    <mergeCell ref="H206:H207"/>
    <mergeCell ref="I206:I207"/>
    <mergeCell ref="J206:L207"/>
    <mergeCell ref="M206:M207"/>
    <mergeCell ref="N206:N207"/>
    <mergeCell ref="O206:O207"/>
    <mergeCell ref="P206:P207"/>
    <mergeCell ref="A208:A209"/>
    <mergeCell ref="B208:B209"/>
    <mergeCell ref="D208:D209"/>
    <mergeCell ref="E208:E209"/>
    <mergeCell ref="F208:F209"/>
    <mergeCell ref="G208:G209"/>
    <mergeCell ref="H208:H209"/>
    <mergeCell ref="I208:I209"/>
    <mergeCell ref="J208:J209"/>
    <mergeCell ref="K208:K209"/>
    <mergeCell ref="L208:L209"/>
    <mergeCell ref="M208:O209"/>
    <mergeCell ref="P208:P209"/>
    <mergeCell ref="Q208:Q209"/>
    <mergeCell ref="R208:R209"/>
    <mergeCell ref="S208:S209"/>
    <mergeCell ref="D198:D199"/>
    <mergeCell ref="E198:E199"/>
    <mergeCell ref="T206:T207"/>
    <mergeCell ref="S202:S203"/>
    <mergeCell ref="T202:T203"/>
    <mergeCell ref="U202:U203"/>
    <mergeCell ref="A204:A205"/>
    <mergeCell ref="B204:B205"/>
    <mergeCell ref="D204:D205"/>
    <mergeCell ref="E204:E205"/>
    <mergeCell ref="F204:F205"/>
    <mergeCell ref="G204:I205"/>
    <mergeCell ref="J204:J205"/>
    <mergeCell ref="K204:K205"/>
    <mergeCell ref="L204:L205"/>
    <mergeCell ref="M204:M205"/>
    <mergeCell ref="N204:N205"/>
    <mergeCell ref="O204:O205"/>
    <mergeCell ref="P204:P205"/>
    <mergeCell ref="Q204:Q205"/>
    <mergeCell ref="R204:R205"/>
    <mergeCell ref="S204:S205"/>
    <mergeCell ref="T204:T205"/>
    <mergeCell ref="U204:U205"/>
    <mergeCell ref="U206:U207"/>
    <mergeCell ref="A202:A203"/>
    <mergeCell ref="B202:B203"/>
    <mergeCell ref="D202:F203"/>
    <mergeCell ref="G202:G203"/>
    <mergeCell ref="H202:H203"/>
    <mergeCell ref="I202:I203"/>
    <mergeCell ref="J202:J203"/>
    <mergeCell ref="S192:S193"/>
    <mergeCell ref="T192:T193"/>
    <mergeCell ref="M202:M203"/>
    <mergeCell ref="N202:N203"/>
    <mergeCell ref="O202:O203"/>
    <mergeCell ref="P202:P203"/>
    <mergeCell ref="Q202:Q203"/>
    <mergeCell ref="R202:R203"/>
    <mergeCell ref="Q206:Q207"/>
    <mergeCell ref="R206:R207"/>
    <mergeCell ref="U198:U199"/>
    <mergeCell ref="A196:A197"/>
    <mergeCell ref="B196:B197"/>
    <mergeCell ref="D196:D197"/>
    <mergeCell ref="E196:E197"/>
    <mergeCell ref="F196:F197"/>
    <mergeCell ref="G196:G197"/>
    <mergeCell ref="H196:H197"/>
    <mergeCell ref="I196:I197"/>
    <mergeCell ref="J196:L197"/>
    <mergeCell ref="M196:M197"/>
    <mergeCell ref="N196:N197"/>
    <mergeCell ref="O196:O197"/>
    <mergeCell ref="P196:P197"/>
    <mergeCell ref="B201:C201"/>
    <mergeCell ref="D201:F201"/>
    <mergeCell ref="G201:I201"/>
    <mergeCell ref="J201:L201"/>
    <mergeCell ref="M201:O201"/>
    <mergeCell ref="P201:R201"/>
    <mergeCell ref="A198:A199"/>
    <mergeCell ref="B198:B199"/>
    <mergeCell ref="Q194:Q195"/>
    <mergeCell ref="R194:R195"/>
    <mergeCell ref="S194:S195"/>
    <mergeCell ref="T194:T195"/>
    <mergeCell ref="U194:U195"/>
    <mergeCell ref="F198:F199"/>
    <mergeCell ref="G198:G199"/>
    <mergeCell ref="H198:H199"/>
    <mergeCell ref="I198:I199"/>
    <mergeCell ref="J198:J199"/>
    <mergeCell ref="K198:K199"/>
    <mergeCell ref="L198:L199"/>
    <mergeCell ref="M198:O199"/>
    <mergeCell ref="P198:P199"/>
    <mergeCell ref="Q198:Q199"/>
    <mergeCell ref="R198:R199"/>
    <mergeCell ref="S198:S199"/>
    <mergeCell ref="T198:T199"/>
    <mergeCell ref="S196:S197"/>
    <mergeCell ref="T196:T197"/>
    <mergeCell ref="U196:U197"/>
    <mergeCell ref="A192:A193"/>
    <mergeCell ref="B192:B193"/>
    <mergeCell ref="D192:F193"/>
    <mergeCell ref="G192:G193"/>
    <mergeCell ref="H192:H193"/>
    <mergeCell ref="I192:I193"/>
    <mergeCell ref="J192:J193"/>
    <mergeCell ref="K192:K193"/>
    <mergeCell ref="L192:L193"/>
    <mergeCell ref="M192:M193"/>
    <mergeCell ref="N192:N193"/>
    <mergeCell ref="O192:O193"/>
    <mergeCell ref="P192:P193"/>
    <mergeCell ref="Q192:Q193"/>
    <mergeCell ref="R192:R193"/>
    <mergeCell ref="Q196:Q197"/>
    <mergeCell ref="R196:R197"/>
    <mergeCell ref="U192:U193"/>
    <mergeCell ref="A194:A195"/>
    <mergeCell ref="B194:B195"/>
    <mergeCell ref="D194:D195"/>
    <mergeCell ref="E194:E195"/>
    <mergeCell ref="F194:F195"/>
    <mergeCell ref="G194:I195"/>
    <mergeCell ref="J194:J195"/>
    <mergeCell ref="K194:K195"/>
    <mergeCell ref="L194:L195"/>
    <mergeCell ref="M194:M195"/>
    <mergeCell ref="N194:N195"/>
    <mergeCell ref="O194:O195"/>
    <mergeCell ref="P194:P195"/>
    <mergeCell ref="U188:U189"/>
    <mergeCell ref="A186:A187"/>
    <mergeCell ref="B186:B187"/>
    <mergeCell ref="D186:D187"/>
    <mergeCell ref="E186:E187"/>
    <mergeCell ref="F186:F187"/>
    <mergeCell ref="G186:G187"/>
    <mergeCell ref="H186:H187"/>
    <mergeCell ref="I186:I187"/>
    <mergeCell ref="J186:L187"/>
    <mergeCell ref="M186:M187"/>
    <mergeCell ref="N186:N187"/>
    <mergeCell ref="O186:O187"/>
    <mergeCell ref="P186:P187"/>
    <mergeCell ref="B191:C191"/>
    <mergeCell ref="D191:F191"/>
    <mergeCell ref="G191:I191"/>
    <mergeCell ref="J191:L191"/>
    <mergeCell ref="M191:O191"/>
    <mergeCell ref="P191:R191"/>
    <mergeCell ref="A188:A189"/>
    <mergeCell ref="B188:B189"/>
    <mergeCell ref="D188:D189"/>
    <mergeCell ref="E188:E189"/>
    <mergeCell ref="F188:F189"/>
    <mergeCell ref="G188:G189"/>
    <mergeCell ref="H188:H189"/>
    <mergeCell ref="I188:I189"/>
    <mergeCell ref="J188:J189"/>
    <mergeCell ref="K188:K189"/>
    <mergeCell ref="L188:L189"/>
    <mergeCell ref="M188:O189"/>
    <mergeCell ref="P188:P189"/>
    <mergeCell ref="Q188:Q189"/>
    <mergeCell ref="R188:R189"/>
    <mergeCell ref="S188:S189"/>
    <mergeCell ref="T188:T189"/>
    <mergeCell ref="S186:S187"/>
    <mergeCell ref="T186:T187"/>
    <mergeCell ref="S182:S183"/>
    <mergeCell ref="T182:T183"/>
    <mergeCell ref="U182:U183"/>
    <mergeCell ref="A184:A185"/>
    <mergeCell ref="B184:B185"/>
    <mergeCell ref="D184:D185"/>
    <mergeCell ref="E184:E185"/>
    <mergeCell ref="F184:F185"/>
    <mergeCell ref="G184:I185"/>
    <mergeCell ref="J184:J185"/>
    <mergeCell ref="K184:K185"/>
    <mergeCell ref="L184:L185"/>
    <mergeCell ref="M184:M185"/>
    <mergeCell ref="N184:N185"/>
    <mergeCell ref="O184:O185"/>
    <mergeCell ref="P184:P185"/>
    <mergeCell ref="Q184:Q185"/>
    <mergeCell ref="R184:R185"/>
    <mergeCell ref="S184:S185"/>
    <mergeCell ref="T184:T185"/>
    <mergeCell ref="U184:U185"/>
    <mergeCell ref="U186:U187"/>
    <mergeCell ref="A182:A183"/>
    <mergeCell ref="B182:B183"/>
    <mergeCell ref="D182:F183"/>
    <mergeCell ref="G182:G183"/>
    <mergeCell ref="H182:H183"/>
    <mergeCell ref="I182:I183"/>
    <mergeCell ref="J182:J183"/>
    <mergeCell ref="K182:K183"/>
    <mergeCell ref="L182:L183"/>
    <mergeCell ref="M182:M183"/>
    <mergeCell ref="N182:N183"/>
    <mergeCell ref="O182:O183"/>
    <mergeCell ref="P182:P183"/>
    <mergeCell ref="Q182:Q183"/>
    <mergeCell ref="R182:R183"/>
    <mergeCell ref="Q186:Q187"/>
    <mergeCell ref="R186:R187"/>
    <mergeCell ref="U178:U179"/>
    <mergeCell ref="A176:A177"/>
    <mergeCell ref="B176:B177"/>
    <mergeCell ref="D176:D177"/>
    <mergeCell ref="E176:E177"/>
    <mergeCell ref="F176:F177"/>
    <mergeCell ref="G176:G177"/>
    <mergeCell ref="H176:H177"/>
    <mergeCell ref="I176:I177"/>
    <mergeCell ref="J176:L177"/>
    <mergeCell ref="M176:M177"/>
    <mergeCell ref="N176:N177"/>
    <mergeCell ref="O176:O177"/>
    <mergeCell ref="P176:P177"/>
    <mergeCell ref="B181:C181"/>
    <mergeCell ref="D181:F181"/>
    <mergeCell ref="G181:I181"/>
    <mergeCell ref="J181:L181"/>
    <mergeCell ref="M181:O181"/>
    <mergeCell ref="P181:R181"/>
    <mergeCell ref="A178:A179"/>
    <mergeCell ref="B178:B179"/>
    <mergeCell ref="D178:D179"/>
    <mergeCell ref="E178:E179"/>
    <mergeCell ref="F178:F179"/>
    <mergeCell ref="G178:G179"/>
    <mergeCell ref="H178:H179"/>
    <mergeCell ref="I178:I179"/>
    <mergeCell ref="J178:J179"/>
    <mergeCell ref="K178:K179"/>
    <mergeCell ref="L178:L179"/>
    <mergeCell ref="M178:O179"/>
    <mergeCell ref="P178:P179"/>
    <mergeCell ref="Q178:Q179"/>
    <mergeCell ref="R178:R179"/>
    <mergeCell ref="S178:S179"/>
    <mergeCell ref="T178:T179"/>
    <mergeCell ref="Q176:Q177"/>
    <mergeCell ref="R176:R177"/>
    <mergeCell ref="S176:S177"/>
    <mergeCell ref="T176:T177"/>
    <mergeCell ref="S172:S173"/>
    <mergeCell ref="T172:T173"/>
    <mergeCell ref="U172:U173"/>
    <mergeCell ref="A174:A175"/>
    <mergeCell ref="B174:B175"/>
    <mergeCell ref="D174:D175"/>
    <mergeCell ref="E174:E175"/>
    <mergeCell ref="F174:F175"/>
    <mergeCell ref="G174:I175"/>
    <mergeCell ref="J174:J175"/>
    <mergeCell ref="K174:K175"/>
    <mergeCell ref="L174:L175"/>
    <mergeCell ref="M174:M175"/>
    <mergeCell ref="N174:N175"/>
    <mergeCell ref="O174:O175"/>
    <mergeCell ref="P174:P175"/>
    <mergeCell ref="Q174:Q175"/>
    <mergeCell ref="R174:R175"/>
    <mergeCell ref="S174:S175"/>
    <mergeCell ref="T174:T175"/>
    <mergeCell ref="U174:U175"/>
    <mergeCell ref="U176:U177"/>
    <mergeCell ref="B171:C171"/>
    <mergeCell ref="D171:F171"/>
    <mergeCell ref="G171:I171"/>
    <mergeCell ref="J171:L171"/>
    <mergeCell ref="M171:O171"/>
    <mergeCell ref="P171:R171"/>
    <mergeCell ref="A172:A173"/>
    <mergeCell ref="B172:B173"/>
    <mergeCell ref="D172:F173"/>
    <mergeCell ref="G172:G173"/>
    <mergeCell ref="H172:H173"/>
    <mergeCell ref="I172:I173"/>
    <mergeCell ref="J172:J173"/>
    <mergeCell ref="K172:K173"/>
    <mergeCell ref="L172:L173"/>
    <mergeCell ref="M172:M173"/>
    <mergeCell ref="N172:N173"/>
    <mergeCell ref="O172:O173"/>
    <mergeCell ref="P172:P173"/>
    <mergeCell ref="Q172:Q173"/>
    <mergeCell ref="R172:R173"/>
    <mergeCell ref="A124:A125"/>
    <mergeCell ref="B124:B125"/>
    <mergeCell ref="D124:D125"/>
    <mergeCell ref="E124:E125"/>
    <mergeCell ref="F124:F125"/>
    <mergeCell ref="H124:H125"/>
    <mergeCell ref="I124:I125"/>
    <mergeCell ref="J124:J125"/>
    <mergeCell ref="K124:K125"/>
    <mergeCell ref="L124:L125"/>
    <mergeCell ref="M124:O125"/>
    <mergeCell ref="P124:P125"/>
    <mergeCell ref="Q124:Q125"/>
    <mergeCell ref="R124:R125"/>
    <mergeCell ref="S124:S125"/>
    <mergeCell ref="T124:T125"/>
    <mergeCell ref="U124:U125"/>
    <mergeCell ref="A122:A123"/>
    <mergeCell ref="B122:B123"/>
    <mergeCell ref="D122:D123"/>
    <mergeCell ref="E122:E123"/>
    <mergeCell ref="F122:F123"/>
    <mergeCell ref="H122:H123"/>
    <mergeCell ref="I122:I123"/>
    <mergeCell ref="J122:L123"/>
    <mergeCell ref="M122:M123"/>
    <mergeCell ref="N122:N123"/>
    <mergeCell ref="O122:O123"/>
    <mergeCell ref="P122:P123"/>
    <mergeCell ref="Q122:Q123"/>
    <mergeCell ref="R122:R123"/>
    <mergeCell ref="S122:S123"/>
    <mergeCell ref="T122:T123"/>
    <mergeCell ref="U122:U123"/>
    <mergeCell ref="A120:A121"/>
    <mergeCell ref="B120:B121"/>
    <mergeCell ref="D120:D121"/>
    <mergeCell ref="E120:E121"/>
    <mergeCell ref="F120:F121"/>
    <mergeCell ref="G120:I121"/>
    <mergeCell ref="J120:J121"/>
    <mergeCell ref="K120:K121"/>
    <mergeCell ref="L120:L121"/>
    <mergeCell ref="M120:M121"/>
    <mergeCell ref="N120:N121"/>
    <mergeCell ref="O120:O121"/>
    <mergeCell ref="P120:P121"/>
    <mergeCell ref="Q120:Q121"/>
    <mergeCell ref="R120:R121"/>
    <mergeCell ref="S120:S121"/>
    <mergeCell ref="T120:T121"/>
    <mergeCell ref="A118:A119"/>
    <mergeCell ref="B118:B119"/>
    <mergeCell ref="D118:F119"/>
    <mergeCell ref="H118:H119"/>
    <mergeCell ref="I118:I119"/>
    <mergeCell ref="J118:J119"/>
    <mergeCell ref="K118:K119"/>
    <mergeCell ref="L118:L119"/>
    <mergeCell ref="M118:M119"/>
    <mergeCell ref="N118:N119"/>
    <mergeCell ref="O118:O119"/>
    <mergeCell ref="P118:P119"/>
    <mergeCell ref="Q118:Q119"/>
    <mergeCell ref="R118:R119"/>
    <mergeCell ref="S118:S119"/>
    <mergeCell ref="T118:T119"/>
    <mergeCell ref="U118:U119"/>
    <mergeCell ref="A114:A115"/>
    <mergeCell ref="B114:B115"/>
    <mergeCell ref="D114:D115"/>
    <mergeCell ref="E114:E115"/>
    <mergeCell ref="F114:F115"/>
    <mergeCell ref="H114:H115"/>
    <mergeCell ref="I114:I115"/>
    <mergeCell ref="J114:J115"/>
    <mergeCell ref="K114:K115"/>
    <mergeCell ref="L114:L115"/>
    <mergeCell ref="M114:O115"/>
    <mergeCell ref="P114:P115"/>
    <mergeCell ref="Q114:Q115"/>
    <mergeCell ref="R114:R115"/>
    <mergeCell ref="S114:S115"/>
    <mergeCell ref="T114:T115"/>
    <mergeCell ref="U114:U115"/>
    <mergeCell ref="A112:A113"/>
    <mergeCell ref="B112:B113"/>
    <mergeCell ref="D112:D113"/>
    <mergeCell ref="E112:E113"/>
    <mergeCell ref="F112:F113"/>
    <mergeCell ref="H112:H113"/>
    <mergeCell ref="I112:I113"/>
    <mergeCell ref="J112:L113"/>
    <mergeCell ref="M112:M113"/>
    <mergeCell ref="N112:N113"/>
    <mergeCell ref="O112:O113"/>
    <mergeCell ref="P112:P113"/>
    <mergeCell ref="Q112:Q113"/>
    <mergeCell ref="R112:R113"/>
    <mergeCell ref="S112:S113"/>
    <mergeCell ref="T112:T113"/>
    <mergeCell ref="U112:U113"/>
    <mergeCell ref="A110:A111"/>
    <mergeCell ref="B110:B111"/>
    <mergeCell ref="D110:D111"/>
    <mergeCell ref="E110:E111"/>
    <mergeCell ref="F110:F111"/>
    <mergeCell ref="G110:I111"/>
    <mergeCell ref="J110:J111"/>
    <mergeCell ref="K110:K111"/>
    <mergeCell ref="L110:L111"/>
    <mergeCell ref="M110:M111"/>
    <mergeCell ref="N110:N111"/>
    <mergeCell ref="O110:O111"/>
    <mergeCell ref="P110:P111"/>
    <mergeCell ref="Q110:Q111"/>
    <mergeCell ref="R110:R111"/>
    <mergeCell ref="S110:S111"/>
    <mergeCell ref="T110:T111"/>
    <mergeCell ref="A108:A109"/>
    <mergeCell ref="B108:B109"/>
    <mergeCell ref="D108:F109"/>
    <mergeCell ref="H108:H109"/>
    <mergeCell ref="I108:I109"/>
    <mergeCell ref="J108:J109"/>
    <mergeCell ref="K108:K109"/>
    <mergeCell ref="L108:L109"/>
    <mergeCell ref="M108:M109"/>
    <mergeCell ref="N108:N109"/>
    <mergeCell ref="O108:O109"/>
    <mergeCell ref="P108:P109"/>
    <mergeCell ref="Q108:Q109"/>
    <mergeCell ref="R108:R109"/>
    <mergeCell ref="S108:S109"/>
    <mergeCell ref="T108:T109"/>
    <mergeCell ref="U108:U109"/>
    <mergeCell ref="B169:AG169"/>
    <mergeCell ref="U4:U5"/>
    <mergeCell ref="U6:U7"/>
    <mergeCell ref="U8:U9"/>
    <mergeCell ref="U10:U11"/>
    <mergeCell ref="U14:U15"/>
    <mergeCell ref="U16:U17"/>
    <mergeCell ref="U18:U19"/>
    <mergeCell ref="U20:U21"/>
    <mergeCell ref="U156:U157"/>
    <mergeCell ref="U160:U161"/>
    <mergeCell ref="U162:U163"/>
    <mergeCell ref="U164:U165"/>
    <mergeCell ref="U66:U67"/>
    <mergeCell ref="U68:U69"/>
    <mergeCell ref="U70:U71"/>
    <mergeCell ref="U72:U73"/>
    <mergeCell ref="U76:U77"/>
    <mergeCell ref="U78:U79"/>
    <mergeCell ref="U80:U81"/>
    <mergeCell ref="U82:U83"/>
    <mergeCell ref="U88:U89"/>
    <mergeCell ref="U90:U91"/>
    <mergeCell ref="U92:U93"/>
    <mergeCell ref="U94:U95"/>
    <mergeCell ref="U98:U99"/>
    <mergeCell ref="U100:U101"/>
    <mergeCell ref="U102:U103"/>
    <mergeCell ref="U104:U105"/>
    <mergeCell ref="U166:U167"/>
    <mergeCell ref="U130:U131"/>
    <mergeCell ref="U132:U133"/>
    <mergeCell ref="U134:U135"/>
    <mergeCell ref="U136:U137"/>
    <mergeCell ref="U140:U141"/>
    <mergeCell ref="U142:U143"/>
    <mergeCell ref="U144:U145"/>
    <mergeCell ref="U146:U147"/>
    <mergeCell ref="U150:U151"/>
    <mergeCell ref="U152:U153"/>
    <mergeCell ref="U154:U155"/>
    <mergeCell ref="A140:A141"/>
    <mergeCell ref="A142:A143"/>
    <mergeCell ref="A144:A145"/>
    <mergeCell ref="A146:A147"/>
    <mergeCell ref="A130:A131"/>
    <mergeCell ref="A132:A133"/>
    <mergeCell ref="A134:A135"/>
    <mergeCell ref="A136:A137"/>
    <mergeCell ref="B154:B155"/>
    <mergeCell ref="B152:B153"/>
    <mergeCell ref="D152:D153"/>
    <mergeCell ref="E152:E153"/>
    <mergeCell ref="F152:F153"/>
    <mergeCell ref="T154:T155"/>
    <mergeCell ref="P154:P155"/>
    <mergeCell ref="R154:R155"/>
    <mergeCell ref="S154:S155"/>
    <mergeCell ref="Q154:Q155"/>
    <mergeCell ref="B149:C149"/>
    <mergeCell ref="B150:B151"/>
    <mergeCell ref="D150:F151"/>
    <mergeCell ref="G152:I153"/>
    <mergeCell ref="J152:J153"/>
    <mergeCell ref="A160:A161"/>
    <mergeCell ref="A162:A163"/>
    <mergeCell ref="A164:A165"/>
    <mergeCell ref="A166:A167"/>
    <mergeCell ref="A150:A151"/>
    <mergeCell ref="A152:A153"/>
    <mergeCell ref="A154:A155"/>
    <mergeCell ref="A156:A157"/>
    <mergeCell ref="U24:U25"/>
    <mergeCell ref="U26:U27"/>
    <mergeCell ref="U28:U29"/>
    <mergeCell ref="U30:U31"/>
    <mergeCell ref="U34:U35"/>
    <mergeCell ref="U36:U37"/>
    <mergeCell ref="U38:U39"/>
    <mergeCell ref="U40:U41"/>
    <mergeCell ref="U46:U47"/>
    <mergeCell ref="U48:U49"/>
    <mergeCell ref="U50:U51"/>
    <mergeCell ref="U52:U53"/>
    <mergeCell ref="U56:U57"/>
    <mergeCell ref="U58:U59"/>
    <mergeCell ref="U60:U61"/>
    <mergeCell ref="U62:U63"/>
    <mergeCell ref="A50:A51"/>
    <mergeCell ref="A52:A53"/>
    <mergeCell ref="A76:A77"/>
    <mergeCell ref="A78:A79"/>
    <mergeCell ref="A80:A81"/>
    <mergeCell ref="A82:A83"/>
    <mergeCell ref="A66:A67"/>
    <mergeCell ref="A68:A69"/>
    <mergeCell ref="A58:A59"/>
    <mergeCell ref="A60:A61"/>
    <mergeCell ref="A62:A63"/>
    <mergeCell ref="A46:A47"/>
    <mergeCell ref="A48:A49"/>
    <mergeCell ref="B159:C159"/>
    <mergeCell ref="P162:P163"/>
    <mergeCell ref="Q162:Q163"/>
    <mergeCell ref="B156:B157"/>
    <mergeCell ref="D156:D157"/>
    <mergeCell ref="E156:E157"/>
    <mergeCell ref="T156:T157"/>
    <mergeCell ref="K156:K157"/>
    <mergeCell ref="L156:L157"/>
    <mergeCell ref="A70:A71"/>
    <mergeCell ref="A72:A73"/>
    <mergeCell ref="A98:A99"/>
    <mergeCell ref="A100:A101"/>
    <mergeCell ref="A102:A103"/>
    <mergeCell ref="A104:A105"/>
    <mergeCell ref="A88:A89"/>
    <mergeCell ref="A90:A91"/>
    <mergeCell ref="A92:A93"/>
    <mergeCell ref="A94:A95"/>
    <mergeCell ref="M156:O157"/>
    <mergeCell ref="B162:B163"/>
    <mergeCell ref="D162:D163"/>
    <mergeCell ref="E162:E163"/>
    <mergeCell ref="F162:F163"/>
    <mergeCell ref="B160:B161"/>
    <mergeCell ref="D160:F161"/>
    <mergeCell ref="G160:G161"/>
    <mergeCell ref="A14:A15"/>
    <mergeCell ref="A16:A17"/>
    <mergeCell ref="A18:A19"/>
    <mergeCell ref="A20:A21"/>
    <mergeCell ref="A4:A5"/>
    <mergeCell ref="A6:A7"/>
    <mergeCell ref="A8:A9"/>
    <mergeCell ref="A10:A11"/>
    <mergeCell ref="A34:A35"/>
    <mergeCell ref="A36:A37"/>
    <mergeCell ref="A38:A39"/>
    <mergeCell ref="A40:A41"/>
    <mergeCell ref="A24:A25"/>
    <mergeCell ref="A26:A27"/>
    <mergeCell ref="A28:A29"/>
    <mergeCell ref="A30:A31"/>
    <mergeCell ref="A56:A57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Q166:Q167"/>
    <mergeCell ref="R166:R167"/>
    <mergeCell ref="S166:S167"/>
    <mergeCell ref="T166:T167"/>
    <mergeCell ref="K166:K167"/>
    <mergeCell ref="L166:L167"/>
    <mergeCell ref="M166:O167"/>
    <mergeCell ref="P166:P167"/>
    <mergeCell ref="B164:B165"/>
    <mergeCell ref="D164:D165"/>
    <mergeCell ref="E164:E165"/>
    <mergeCell ref="F164:F165"/>
    <mergeCell ref="G164:G165"/>
    <mergeCell ref="T164:T165"/>
    <mergeCell ref="H164:H165"/>
    <mergeCell ref="I164:I165"/>
    <mergeCell ref="Q164:Q165"/>
    <mergeCell ref="R164:R165"/>
    <mergeCell ref="S164:S165"/>
    <mergeCell ref="J164:L165"/>
    <mergeCell ref="M164:M165"/>
    <mergeCell ref="N164:N165"/>
    <mergeCell ref="O164:O165"/>
    <mergeCell ref="O160:O161"/>
    <mergeCell ref="L160:L161"/>
    <mergeCell ref="M160:M161"/>
    <mergeCell ref="N160:N161"/>
    <mergeCell ref="J160:J161"/>
    <mergeCell ref="K160:K161"/>
    <mergeCell ref="P156:P157"/>
    <mergeCell ref="S156:S157"/>
    <mergeCell ref="Q156:Q157"/>
    <mergeCell ref="G159:I159"/>
    <mergeCell ref="F156:F157"/>
    <mergeCell ref="I160:I161"/>
    <mergeCell ref="H156:H157"/>
    <mergeCell ref="I156:I157"/>
    <mergeCell ref="K162:K163"/>
    <mergeCell ref="R162:R163"/>
    <mergeCell ref="S162:S163"/>
    <mergeCell ref="H160:H161"/>
    <mergeCell ref="G162:I163"/>
    <mergeCell ref="J162:J163"/>
    <mergeCell ref="L162:L163"/>
    <mergeCell ref="P160:P161"/>
    <mergeCell ref="T162:T163"/>
    <mergeCell ref="M162:M163"/>
    <mergeCell ref="N162:N163"/>
    <mergeCell ref="O162:O163"/>
    <mergeCell ref="S160:S161"/>
    <mergeCell ref="R160:R161"/>
    <mergeCell ref="D159:F159"/>
    <mergeCell ref="Q160:Q161"/>
    <mergeCell ref="J156:J157"/>
    <mergeCell ref="J159:L159"/>
    <mergeCell ref="M159:O159"/>
    <mergeCell ref="P159:R159"/>
    <mergeCell ref="R156:R157"/>
    <mergeCell ref="G156:G157"/>
    <mergeCell ref="T160:T161"/>
    <mergeCell ref="S152:S153"/>
    <mergeCell ref="T152:T153"/>
    <mergeCell ref="M152:M153"/>
    <mergeCell ref="N152:N153"/>
    <mergeCell ref="O152:O153"/>
    <mergeCell ref="P152:P153"/>
    <mergeCell ref="Q152:Q153"/>
    <mergeCell ref="O154:O155"/>
    <mergeCell ref="J154:L155"/>
    <mergeCell ref="F154:F155"/>
    <mergeCell ref="G154:G155"/>
    <mergeCell ref="H154:H155"/>
    <mergeCell ref="I154:I155"/>
    <mergeCell ref="M154:M155"/>
    <mergeCell ref="N154:N155"/>
    <mergeCell ref="D154:D155"/>
    <mergeCell ref="E154:E155"/>
    <mergeCell ref="R152:R153"/>
    <mergeCell ref="O150:O151"/>
    <mergeCell ref="K152:K153"/>
    <mergeCell ref="L152:L153"/>
    <mergeCell ref="L150:L151"/>
    <mergeCell ref="M150:M151"/>
    <mergeCell ref="N150:N151"/>
    <mergeCell ref="P146:P147"/>
    <mergeCell ref="S146:S147"/>
    <mergeCell ref="Q146:Q147"/>
    <mergeCell ref="T144:T145"/>
    <mergeCell ref="P144:P145"/>
    <mergeCell ref="R144:R145"/>
    <mergeCell ref="S144:S145"/>
    <mergeCell ref="Q144:Q145"/>
    <mergeCell ref="T146:T147"/>
    <mergeCell ref="O144:O145"/>
    <mergeCell ref="J144:L145"/>
    <mergeCell ref="G149:I149"/>
    <mergeCell ref="F146:F147"/>
    <mergeCell ref="I150:I151"/>
    <mergeCell ref="H150:H151"/>
    <mergeCell ref="J150:J151"/>
    <mergeCell ref="K150:K151"/>
    <mergeCell ref="H146:H147"/>
    <mergeCell ref="I146:I147"/>
    <mergeCell ref="J146:J147"/>
    <mergeCell ref="J149:L149"/>
    <mergeCell ref="G150:G151"/>
    <mergeCell ref="D149:F149"/>
    <mergeCell ref="M149:O149"/>
    <mergeCell ref="P149:R149"/>
    <mergeCell ref="R146:R147"/>
    <mergeCell ref="T150:T151"/>
    <mergeCell ref="S150:S151"/>
    <mergeCell ref="R150:R151"/>
    <mergeCell ref="Q150:Q151"/>
    <mergeCell ref="G146:G147"/>
    <mergeCell ref="P150:P151"/>
    <mergeCell ref="F144:F145"/>
    <mergeCell ref="G144:G145"/>
    <mergeCell ref="H144:H145"/>
    <mergeCell ref="I144:I145"/>
    <mergeCell ref="M144:M145"/>
    <mergeCell ref="N144:N145"/>
    <mergeCell ref="B144:B145"/>
    <mergeCell ref="D144:D145"/>
    <mergeCell ref="E144:E145"/>
    <mergeCell ref="B146:B147"/>
    <mergeCell ref="D146:D147"/>
    <mergeCell ref="E146:E147"/>
    <mergeCell ref="K146:K147"/>
    <mergeCell ref="L146:L147"/>
    <mergeCell ref="M146:O147"/>
    <mergeCell ref="B142:B143"/>
    <mergeCell ref="D142:D143"/>
    <mergeCell ref="E142:E143"/>
    <mergeCell ref="F142:F143"/>
    <mergeCell ref="T136:T137"/>
    <mergeCell ref="K136:K137"/>
    <mergeCell ref="L136:L137"/>
    <mergeCell ref="M136:O137"/>
    <mergeCell ref="P136:P137"/>
    <mergeCell ref="T140:T141"/>
    <mergeCell ref="B139:C139"/>
    <mergeCell ref="B140:B141"/>
    <mergeCell ref="D140:F141"/>
    <mergeCell ref="G140:G141"/>
    <mergeCell ref="H140:H141"/>
    <mergeCell ref="G142:I143"/>
    <mergeCell ref="J142:J143"/>
    <mergeCell ref="P140:P141"/>
    <mergeCell ref="R142:R143"/>
    <mergeCell ref="J140:J141"/>
    <mergeCell ref="K140:K141"/>
    <mergeCell ref="Q140:Q141"/>
    <mergeCell ref="K142:K143"/>
    <mergeCell ref="L142:L143"/>
    <mergeCell ref="O140:O141"/>
    <mergeCell ref="S142:S143"/>
    <mergeCell ref="T142:T143"/>
    <mergeCell ref="M142:M143"/>
    <mergeCell ref="N142:N143"/>
    <mergeCell ref="O142:O143"/>
    <mergeCell ref="P142:P143"/>
    <mergeCell ref="Q142:Q143"/>
    <mergeCell ref="I140:I141"/>
    <mergeCell ref="S140:S141"/>
    <mergeCell ref="R140:R141"/>
    <mergeCell ref="D139:F139"/>
    <mergeCell ref="P139:R139"/>
    <mergeCell ref="I136:I137"/>
    <mergeCell ref="J136:J137"/>
    <mergeCell ref="L140:L141"/>
    <mergeCell ref="M140:M141"/>
    <mergeCell ref="G139:I139"/>
    <mergeCell ref="J139:L139"/>
    <mergeCell ref="M139:O139"/>
    <mergeCell ref="N140:N141"/>
    <mergeCell ref="B136:B137"/>
    <mergeCell ref="D136:D137"/>
    <mergeCell ref="E136:E137"/>
    <mergeCell ref="F136:F137"/>
    <mergeCell ref="N134:N135"/>
    <mergeCell ref="O134:O135"/>
    <mergeCell ref="B134:B135"/>
    <mergeCell ref="D134:D135"/>
    <mergeCell ref="E134:E135"/>
    <mergeCell ref="J134:L135"/>
    <mergeCell ref="G136:G137"/>
    <mergeCell ref="T132:T133"/>
    <mergeCell ref="M132:M133"/>
    <mergeCell ref="N132:N133"/>
    <mergeCell ref="O132:O133"/>
    <mergeCell ref="P132:P133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B130:B131"/>
    <mergeCell ref="D130:F131"/>
    <mergeCell ref="G130:G131"/>
    <mergeCell ref="T134:T135"/>
    <mergeCell ref="P134:P135"/>
    <mergeCell ref="R134:R135"/>
    <mergeCell ref="S134:S135"/>
    <mergeCell ref="B102:B103"/>
    <mergeCell ref="D102:D103"/>
    <mergeCell ref="E102:E103"/>
    <mergeCell ref="B104:B105"/>
    <mergeCell ref="D104:D105"/>
    <mergeCell ref="S136:S137"/>
    <mergeCell ref="Q136:Q137"/>
    <mergeCell ref="R136:R137"/>
    <mergeCell ref="H136:H137"/>
    <mergeCell ref="B132:B133"/>
    <mergeCell ref="D132:D133"/>
    <mergeCell ref="E132:E133"/>
    <mergeCell ref="F132:F133"/>
    <mergeCell ref="G132:I133"/>
    <mergeCell ref="J132:J133"/>
    <mergeCell ref="P130:P131"/>
    <mergeCell ref="R132:R133"/>
    <mergeCell ref="S132:S133"/>
    <mergeCell ref="B107:C107"/>
    <mergeCell ref="D107:F107"/>
    <mergeCell ref="G107:I107"/>
    <mergeCell ref="J107:L107"/>
    <mergeCell ref="M107:O107"/>
    <mergeCell ref="P107:R107"/>
    <mergeCell ref="B117:C117"/>
    <mergeCell ref="D117:F117"/>
    <mergeCell ref="G117:I117"/>
    <mergeCell ref="J117:L117"/>
    <mergeCell ref="M117:O117"/>
    <mergeCell ref="P117:R117"/>
    <mergeCell ref="F104:F105"/>
    <mergeCell ref="H104:H105"/>
    <mergeCell ref="I104:I105"/>
    <mergeCell ref="J104:J105"/>
    <mergeCell ref="B127:AG127"/>
    <mergeCell ref="B129:C129"/>
    <mergeCell ref="D129:F129"/>
    <mergeCell ref="G129:I129"/>
    <mergeCell ref="J129:L129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T130:T131"/>
    <mergeCell ref="M129:O129"/>
    <mergeCell ref="P129:R129"/>
    <mergeCell ref="U110:U111"/>
    <mergeCell ref="U120:U121"/>
    <mergeCell ref="E104:E105"/>
    <mergeCell ref="K104:K105"/>
    <mergeCell ref="L104:L105"/>
    <mergeCell ref="M104:O105"/>
    <mergeCell ref="G108:G109"/>
    <mergeCell ref="G112:G113"/>
    <mergeCell ref="G114:G115"/>
    <mergeCell ref="G118:G119"/>
    <mergeCell ref="G122:G123"/>
    <mergeCell ref="G124:G125"/>
    <mergeCell ref="T98:T99"/>
    <mergeCell ref="H98:H99"/>
    <mergeCell ref="S98:S99"/>
    <mergeCell ref="Q98:Q99"/>
    <mergeCell ref="R98:R99"/>
    <mergeCell ref="L98:L99"/>
    <mergeCell ref="B100:B101"/>
    <mergeCell ref="D100:D101"/>
    <mergeCell ref="E100:E101"/>
    <mergeCell ref="F100:F101"/>
    <mergeCell ref="J98:J99"/>
    <mergeCell ref="K98:K99"/>
    <mergeCell ref="G98:G99"/>
    <mergeCell ref="R104:R105"/>
    <mergeCell ref="G104:G105"/>
    <mergeCell ref="O102:O103"/>
    <mergeCell ref="J102:L103"/>
    <mergeCell ref="F102:F103"/>
    <mergeCell ref="G102:G103"/>
    <mergeCell ref="H102:H103"/>
    <mergeCell ref="I102:I103"/>
    <mergeCell ref="M102:M103"/>
    <mergeCell ref="N102:N103"/>
    <mergeCell ref="P102:P103"/>
    <mergeCell ref="R102:R103"/>
    <mergeCell ref="S102:S103"/>
    <mergeCell ref="Q102:Q103"/>
    <mergeCell ref="T104:T105"/>
    <mergeCell ref="B98:B99"/>
    <mergeCell ref="D98:F99"/>
    <mergeCell ref="G100:I101"/>
    <mergeCell ref="J100:J101"/>
    <mergeCell ref="P98:P99"/>
    <mergeCell ref="R100:R101"/>
    <mergeCell ref="N98:N99"/>
    <mergeCell ref="O98:O99"/>
    <mergeCell ref="K100:K101"/>
    <mergeCell ref="L100:L101"/>
    <mergeCell ref="M98:M99"/>
    <mergeCell ref="I98:I99"/>
    <mergeCell ref="S100:S101"/>
    <mergeCell ref="T100:T101"/>
    <mergeCell ref="M100:M101"/>
    <mergeCell ref="N100:N101"/>
    <mergeCell ref="O100:O101"/>
    <mergeCell ref="P100:P101"/>
    <mergeCell ref="Q100:Q101"/>
    <mergeCell ref="E30:E31"/>
    <mergeCell ref="B92:B93"/>
    <mergeCell ref="D92:D93"/>
    <mergeCell ref="E92:E93"/>
    <mergeCell ref="B94:B95"/>
    <mergeCell ref="D94:D95"/>
    <mergeCell ref="E94:E95"/>
    <mergeCell ref="M92:M93"/>
    <mergeCell ref="N92:N93"/>
    <mergeCell ref="I94:I95"/>
    <mergeCell ref="D88:F89"/>
    <mergeCell ref="G88:G89"/>
    <mergeCell ref="O34:O35"/>
    <mergeCell ref="B45:C45"/>
    <mergeCell ref="D45:F45"/>
    <mergeCell ref="G45:I45"/>
    <mergeCell ref="J45:L45"/>
    <mergeCell ref="F92:F93"/>
    <mergeCell ref="G92:G93"/>
    <mergeCell ref="H92:H93"/>
    <mergeCell ref="I92:I93"/>
    <mergeCell ref="J92:L93"/>
    <mergeCell ref="S94:S95"/>
    <mergeCell ref="Q94:Q95"/>
    <mergeCell ref="M45:O45"/>
    <mergeCell ref="B55:C55"/>
    <mergeCell ref="D55:F55"/>
    <mergeCell ref="G55:I55"/>
    <mergeCell ref="J55:L55"/>
    <mergeCell ref="M55:O55"/>
    <mergeCell ref="F94:F95"/>
    <mergeCell ref="G94:G95"/>
    <mergeCell ref="L94:L95"/>
    <mergeCell ref="M94:O95"/>
    <mergeCell ref="J94:J95"/>
    <mergeCell ref="B90:B91"/>
    <mergeCell ref="D90:D91"/>
    <mergeCell ref="E90:E91"/>
    <mergeCell ref="F90:F91"/>
    <mergeCell ref="G90:I91"/>
    <mergeCell ref="J90:J91"/>
    <mergeCell ref="K90:K91"/>
    <mergeCell ref="L90:L91"/>
    <mergeCell ref="G58:I59"/>
    <mergeCell ref="J58:J59"/>
    <mergeCell ref="K58:K59"/>
    <mergeCell ref="L58:L59"/>
    <mergeCell ref="B60:B61"/>
    <mergeCell ref="D60:D61"/>
    <mergeCell ref="B97:C97"/>
    <mergeCell ref="M97:O97"/>
    <mergeCell ref="P97:R97"/>
    <mergeCell ref="R94:R95"/>
    <mergeCell ref="P94:P95"/>
    <mergeCell ref="D97:F97"/>
    <mergeCell ref="E8:E9"/>
    <mergeCell ref="Q90:Q91"/>
    <mergeCell ref="B18:B19"/>
    <mergeCell ref="D18:D19"/>
    <mergeCell ref="E18:E19"/>
    <mergeCell ref="F18:F19"/>
    <mergeCell ref="Q16:Q17"/>
    <mergeCell ref="R16:R17"/>
    <mergeCell ref="R18:R19"/>
    <mergeCell ref="Q18:Q19"/>
    <mergeCell ref="P18:P19"/>
    <mergeCell ref="M18:M19"/>
    <mergeCell ref="P33:R33"/>
    <mergeCell ref="G18:G19"/>
    <mergeCell ref="H18:H19"/>
    <mergeCell ref="I18:I19"/>
    <mergeCell ref="J18:L19"/>
    <mergeCell ref="R20:R21"/>
    <mergeCell ref="M23:O23"/>
    <mergeCell ref="P23:R23"/>
    <mergeCell ref="J20:J21"/>
    <mergeCell ref="L20:L21"/>
    <mergeCell ref="J16:J17"/>
    <mergeCell ref="K16:K17"/>
    <mergeCell ref="L16:L17"/>
    <mergeCell ref="B23:C23"/>
    <mergeCell ref="D23:F23"/>
    <mergeCell ref="B20:B21"/>
    <mergeCell ref="D20:D21"/>
    <mergeCell ref="E20:E21"/>
    <mergeCell ref="F20:F21"/>
    <mergeCell ref="D30:D31"/>
    <mergeCell ref="M13:O13"/>
    <mergeCell ref="B16:B17"/>
    <mergeCell ref="D16:D17"/>
    <mergeCell ref="E16:E17"/>
    <mergeCell ref="F16:F17"/>
    <mergeCell ref="G16:I17"/>
    <mergeCell ref="S16:S17"/>
    <mergeCell ref="T16:T17"/>
    <mergeCell ref="M16:M17"/>
    <mergeCell ref="N16:N17"/>
    <mergeCell ref="O16:O17"/>
    <mergeCell ref="P16:P17"/>
    <mergeCell ref="B14:B15"/>
    <mergeCell ref="K14:K15"/>
    <mergeCell ref="L14:L15"/>
    <mergeCell ref="S18:S19"/>
    <mergeCell ref="T18:T19"/>
    <mergeCell ref="T20:T21"/>
    <mergeCell ref="P20:P21"/>
    <mergeCell ref="Q20:Q21"/>
    <mergeCell ref="S20:S21"/>
    <mergeCell ref="N18:N19"/>
    <mergeCell ref="O18:O19"/>
    <mergeCell ref="K20:K21"/>
    <mergeCell ref="M20:O21"/>
    <mergeCell ref="I20:I21"/>
    <mergeCell ref="D10:D11"/>
    <mergeCell ref="F10:F11"/>
    <mergeCell ref="H10:H11"/>
    <mergeCell ref="J10:J11"/>
    <mergeCell ref="J14:J15"/>
    <mergeCell ref="K10:K11"/>
    <mergeCell ref="E10:E11"/>
    <mergeCell ref="B3:C3"/>
    <mergeCell ref="D14:F15"/>
    <mergeCell ref="B10:B11"/>
    <mergeCell ref="G3:I3"/>
    <mergeCell ref="B8:B9"/>
    <mergeCell ref="D8:D9"/>
    <mergeCell ref="M14:M15"/>
    <mergeCell ref="T4:T5"/>
    <mergeCell ref="B6:B7"/>
    <mergeCell ref="D6:D7"/>
    <mergeCell ref="E6:E7"/>
    <mergeCell ref="F6:F7"/>
    <mergeCell ref="J6:J7"/>
    <mergeCell ref="Q6:Q7"/>
    <mergeCell ref="R6:R7"/>
    <mergeCell ref="B4:B5"/>
    <mergeCell ref="D4:F5"/>
    <mergeCell ref="S4:S5"/>
    <mergeCell ref="Q14:Q15"/>
    <mergeCell ref="R14:R15"/>
    <mergeCell ref="S14:S15"/>
    <mergeCell ref="P6:P7"/>
    <mergeCell ref="D3:F3"/>
    <mergeCell ref="J3:L3"/>
    <mergeCell ref="G8:G9"/>
    <mergeCell ref="P3:R3"/>
    <mergeCell ref="P14:P15"/>
    <mergeCell ref="P13:R13"/>
    <mergeCell ref="M8:M9"/>
    <mergeCell ref="G14:G15"/>
    <mergeCell ref="H14:H15"/>
    <mergeCell ref="F8:F9"/>
    <mergeCell ref="G6:I7"/>
    <mergeCell ref="H4:H5"/>
    <mergeCell ref="I4:I5"/>
    <mergeCell ref="N4:N5"/>
    <mergeCell ref="M6:M7"/>
    <mergeCell ref="J4:J5"/>
    <mergeCell ref="H8:H9"/>
    <mergeCell ref="I14:I15"/>
    <mergeCell ref="G10:G11"/>
    <mergeCell ref="L10:L11"/>
    <mergeCell ref="I10:I11"/>
    <mergeCell ref="O6:O7"/>
    <mergeCell ref="N8:N9"/>
    <mergeCell ref="M4:M5"/>
    <mergeCell ref="N14:N15"/>
    <mergeCell ref="O14:O15"/>
    <mergeCell ref="K4:K5"/>
    <mergeCell ref="L4:L5"/>
    <mergeCell ref="K6:K7"/>
    <mergeCell ref="L6:L7"/>
    <mergeCell ref="P4:P5"/>
    <mergeCell ref="Q4:Q5"/>
    <mergeCell ref="R4:R5"/>
    <mergeCell ref="P10:P11"/>
    <mergeCell ref="T6:T7"/>
    <mergeCell ref="Q8:Q9"/>
    <mergeCell ref="R8:R9"/>
    <mergeCell ref="S8:S9"/>
    <mergeCell ref="T8:T9"/>
    <mergeCell ref="I24:I25"/>
    <mergeCell ref="G26:I27"/>
    <mergeCell ref="T24:T25"/>
    <mergeCell ref="M24:M25"/>
    <mergeCell ref="N24:N25"/>
    <mergeCell ref="O24:O25"/>
    <mergeCell ref="P24:P25"/>
    <mergeCell ref="Q24:Q25"/>
    <mergeCell ref="R24:R25"/>
    <mergeCell ref="S24:S25"/>
    <mergeCell ref="G23:I23"/>
    <mergeCell ref="J23:L23"/>
    <mergeCell ref="G20:G21"/>
    <mergeCell ref="H20:H21"/>
    <mergeCell ref="T10:T11"/>
    <mergeCell ref="S6:S7"/>
    <mergeCell ref="S10:S11"/>
    <mergeCell ref="R10:R11"/>
    <mergeCell ref="Q10:Q11"/>
    <mergeCell ref="P8:P9"/>
    <mergeCell ref="J8:L9"/>
    <mergeCell ref="O8:O9"/>
    <mergeCell ref="T14:T15"/>
    <mergeCell ref="I8:I9"/>
    <mergeCell ref="D28:D29"/>
    <mergeCell ref="E28:E29"/>
    <mergeCell ref="F28:F29"/>
    <mergeCell ref="G28:G29"/>
    <mergeCell ref="T28:T29"/>
    <mergeCell ref="M28:M29"/>
    <mergeCell ref="N28:N29"/>
    <mergeCell ref="O28:O29"/>
    <mergeCell ref="P28:P29"/>
    <mergeCell ref="Q28:Q29"/>
    <mergeCell ref="R28:R29"/>
    <mergeCell ref="S28:S29"/>
    <mergeCell ref="J26:J27"/>
    <mergeCell ref="J24:J25"/>
    <mergeCell ref="K24:K25"/>
    <mergeCell ref="T26:T27"/>
    <mergeCell ref="M26:M27"/>
    <mergeCell ref="N26:N27"/>
    <mergeCell ref="O26:O27"/>
    <mergeCell ref="P26:P27"/>
    <mergeCell ref="R26:R27"/>
    <mergeCell ref="Q26:Q27"/>
    <mergeCell ref="L24:L25"/>
    <mergeCell ref="D24:F25"/>
    <mergeCell ref="G24:G25"/>
    <mergeCell ref="S26:S27"/>
    <mergeCell ref="F26:F27"/>
    <mergeCell ref="K26:K27"/>
    <mergeCell ref="L26:L27"/>
    <mergeCell ref="H24:H25"/>
    <mergeCell ref="Q30:Q31"/>
    <mergeCell ref="G30:G31"/>
    <mergeCell ref="H30:H31"/>
    <mergeCell ref="I30:I31"/>
    <mergeCell ref="J30:J31"/>
    <mergeCell ref="F30:F31"/>
    <mergeCell ref="M33:O33"/>
    <mergeCell ref="T30:T31"/>
    <mergeCell ref="K30:K31"/>
    <mergeCell ref="L30:L31"/>
    <mergeCell ref="M30:O31"/>
    <mergeCell ref="P30:P31"/>
    <mergeCell ref="R30:R31"/>
    <mergeCell ref="S30:S31"/>
    <mergeCell ref="H28:H29"/>
    <mergeCell ref="I28:I29"/>
    <mergeCell ref="J28:L29"/>
    <mergeCell ref="P34:P35"/>
    <mergeCell ref="Q34:Q35"/>
    <mergeCell ref="R34:R35"/>
    <mergeCell ref="S34:S35"/>
    <mergeCell ref="T34:T35"/>
    <mergeCell ref="M34:M35"/>
    <mergeCell ref="N34:N35"/>
    <mergeCell ref="B34:B35"/>
    <mergeCell ref="D34:F35"/>
    <mergeCell ref="G34:G35"/>
    <mergeCell ref="H34:H35"/>
    <mergeCell ref="I34:I35"/>
    <mergeCell ref="J34:J35"/>
    <mergeCell ref="K34:K35"/>
    <mergeCell ref="L34:L35"/>
    <mergeCell ref="D33:F33"/>
    <mergeCell ref="G33:I33"/>
    <mergeCell ref="J33:L33"/>
    <mergeCell ref="B38:B39"/>
    <mergeCell ref="D38:D39"/>
    <mergeCell ref="E38:E39"/>
    <mergeCell ref="F38:F39"/>
    <mergeCell ref="G38:G39"/>
    <mergeCell ref="H38:H39"/>
    <mergeCell ref="K36:K37"/>
    <mergeCell ref="L36:L37"/>
    <mergeCell ref="M36:M37"/>
    <mergeCell ref="N36:N37"/>
    <mergeCell ref="O36:O37"/>
    <mergeCell ref="P36:P37"/>
    <mergeCell ref="B36:B37"/>
    <mergeCell ref="D36:D37"/>
    <mergeCell ref="E36:E37"/>
    <mergeCell ref="F36:F37"/>
    <mergeCell ref="G36:I37"/>
    <mergeCell ref="J36:J37"/>
    <mergeCell ref="F40:F41"/>
    <mergeCell ref="G40:G41"/>
    <mergeCell ref="H40:H41"/>
    <mergeCell ref="I38:I39"/>
    <mergeCell ref="J38:L39"/>
    <mergeCell ref="S38:S39"/>
    <mergeCell ref="T38:T39"/>
    <mergeCell ref="M38:M39"/>
    <mergeCell ref="N38:N39"/>
    <mergeCell ref="O38:O39"/>
    <mergeCell ref="P38:P39"/>
    <mergeCell ref="Q38:Q39"/>
    <mergeCell ref="R38:R39"/>
    <mergeCell ref="Q36:Q37"/>
    <mergeCell ref="R36:R37"/>
    <mergeCell ref="S36:S37"/>
    <mergeCell ref="T36:T37"/>
    <mergeCell ref="P45:R45"/>
    <mergeCell ref="B28:B29"/>
    <mergeCell ref="B26:B27"/>
    <mergeCell ref="D26:D27"/>
    <mergeCell ref="E26:E27"/>
    <mergeCell ref="B24:B25"/>
    <mergeCell ref="B43:AG43"/>
    <mergeCell ref="B33:C33"/>
    <mergeCell ref="B30:B31"/>
    <mergeCell ref="I40:I41"/>
    <mergeCell ref="J40:J41"/>
    <mergeCell ref="B1:AG1"/>
    <mergeCell ref="B13:C13"/>
    <mergeCell ref="D13:F13"/>
    <mergeCell ref="G13:I13"/>
    <mergeCell ref="J13:L13"/>
    <mergeCell ref="M3:O3"/>
    <mergeCell ref="M10:O11"/>
    <mergeCell ref="G4:G5"/>
    <mergeCell ref="O4:O5"/>
    <mergeCell ref="N6:N7"/>
    <mergeCell ref="S40:S41"/>
    <mergeCell ref="T40:T41"/>
    <mergeCell ref="K40:K41"/>
    <mergeCell ref="L40:L41"/>
    <mergeCell ref="M40:O41"/>
    <mergeCell ref="P40:P41"/>
    <mergeCell ref="Q40:Q41"/>
    <mergeCell ref="R40:R41"/>
    <mergeCell ref="B40:B41"/>
    <mergeCell ref="D40:D41"/>
    <mergeCell ref="E40:E41"/>
    <mergeCell ref="Q48:Q49"/>
    <mergeCell ref="R48:R49"/>
    <mergeCell ref="G48:I49"/>
    <mergeCell ref="J48:J49"/>
    <mergeCell ref="K48:K49"/>
    <mergeCell ref="L48:L49"/>
    <mergeCell ref="B48:B49"/>
    <mergeCell ref="D48:D49"/>
    <mergeCell ref="E48:E49"/>
    <mergeCell ref="F48:F49"/>
    <mergeCell ref="S48:S49"/>
    <mergeCell ref="T48:T49"/>
    <mergeCell ref="M48:M49"/>
    <mergeCell ref="N48:N49"/>
    <mergeCell ref="O48:O49"/>
    <mergeCell ref="P48:P49"/>
    <mergeCell ref="Q46:Q47"/>
    <mergeCell ref="R46:R47"/>
    <mergeCell ref="I46:I47"/>
    <mergeCell ref="J46:J47"/>
    <mergeCell ref="K46:K47"/>
    <mergeCell ref="L46:L47"/>
    <mergeCell ref="B46:B47"/>
    <mergeCell ref="D46:F47"/>
    <mergeCell ref="G46:G47"/>
    <mergeCell ref="H46:H47"/>
    <mergeCell ref="S46:S47"/>
    <mergeCell ref="T46:T47"/>
    <mergeCell ref="M46:M47"/>
    <mergeCell ref="N46:N47"/>
    <mergeCell ref="O46:O47"/>
    <mergeCell ref="P46:P47"/>
    <mergeCell ref="T52:T53"/>
    <mergeCell ref="K52:K53"/>
    <mergeCell ref="L52:L53"/>
    <mergeCell ref="M52:O53"/>
    <mergeCell ref="P52:P53"/>
    <mergeCell ref="Q50:Q51"/>
    <mergeCell ref="R50:R51"/>
    <mergeCell ref="G50:G51"/>
    <mergeCell ref="H50:H51"/>
    <mergeCell ref="I50:I51"/>
    <mergeCell ref="J50:L51"/>
    <mergeCell ref="B50:B51"/>
    <mergeCell ref="D50:D51"/>
    <mergeCell ref="E50:E51"/>
    <mergeCell ref="F50:F51"/>
    <mergeCell ref="S50:S51"/>
    <mergeCell ref="T50:T51"/>
    <mergeCell ref="M50:M51"/>
    <mergeCell ref="N50:N51"/>
    <mergeCell ref="O50:O51"/>
    <mergeCell ref="P50:P51"/>
    <mergeCell ref="P55:R55"/>
    <mergeCell ref="Q52:Q53"/>
    <mergeCell ref="R52:R53"/>
    <mergeCell ref="G52:G53"/>
    <mergeCell ref="H52:H53"/>
    <mergeCell ref="I52:I53"/>
    <mergeCell ref="J52:J53"/>
    <mergeCell ref="B52:B53"/>
    <mergeCell ref="D52:D53"/>
    <mergeCell ref="E52:E53"/>
    <mergeCell ref="F52:F53"/>
    <mergeCell ref="S52:S53"/>
    <mergeCell ref="S56:S57"/>
    <mergeCell ref="T56:T57"/>
    <mergeCell ref="B58:B59"/>
    <mergeCell ref="D58:D59"/>
    <mergeCell ref="E58:E59"/>
    <mergeCell ref="F58:F59"/>
    <mergeCell ref="S58:S59"/>
    <mergeCell ref="T58:T59"/>
    <mergeCell ref="K56:K57"/>
    <mergeCell ref="L56:L57"/>
    <mergeCell ref="M56:M57"/>
    <mergeCell ref="N56:N57"/>
    <mergeCell ref="O56:O57"/>
    <mergeCell ref="P56:P57"/>
    <mergeCell ref="B56:B57"/>
    <mergeCell ref="D56:F57"/>
    <mergeCell ref="G56:G57"/>
    <mergeCell ref="H56:H57"/>
    <mergeCell ref="I56:I57"/>
    <mergeCell ref="J56:J57"/>
    <mergeCell ref="P58:P59"/>
    <mergeCell ref="Q58:Q59"/>
    <mergeCell ref="R58:R59"/>
    <mergeCell ref="Q56:Q57"/>
    <mergeCell ref="R56:R57"/>
    <mergeCell ref="I60:I61"/>
    <mergeCell ref="J60:L61"/>
    <mergeCell ref="B65:C65"/>
    <mergeCell ref="D65:F65"/>
    <mergeCell ref="G65:I65"/>
    <mergeCell ref="J65:L65"/>
    <mergeCell ref="M65:O65"/>
    <mergeCell ref="P65:R65"/>
    <mergeCell ref="I66:I67"/>
    <mergeCell ref="J66:J67"/>
    <mergeCell ref="G68:I69"/>
    <mergeCell ref="J68:J69"/>
    <mergeCell ref="K68:K69"/>
    <mergeCell ref="L68:L69"/>
    <mergeCell ref="Q68:Q69"/>
    <mergeCell ref="R68:R69"/>
    <mergeCell ref="E60:E61"/>
    <mergeCell ref="F60:F61"/>
    <mergeCell ref="G60:G61"/>
    <mergeCell ref="H60:H61"/>
    <mergeCell ref="M58:M59"/>
    <mergeCell ref="N58:N59"/>
    <mergeCell ref="O58:O59"/>
    <mergeCell ref="B68:B69"/>
    <mergeCell ref="D68:D69"/>
    <mergeCell ref="E68:E69"/>
    <mergeCell ref="F68:F69"/>
    <mergeCell ref="S62:S63"/>
    <mergeCell ref="T62:T63"/>
    <mergeCell ref="K62:K63"/>
    <mergeCell ref="L62:L63"/>
    <mergeCell ref="M62:O63"/>
    <mergeCell ref="P62:P63"/>
    <mergeCell ref="Q62:Q63"/>
    <mergeCell ref="R62:R63"/>
    <mergeCell ref="B62:B63"/>
    <mergeCell ref="D62:D63"/>
    <mergeCell ref="E62:E63"/>
    <mergeCell ref="F62:F63"/>
    <mergeCell ref="G62:G63"/>
    <mergeCell ref="H62:H63"/>
    <mergeCell ref="I62:I63"/>
    <mergeCell ref="J62:J63"/>
    <mergeCell ref="M66:M67"/>
    <mergeCell ref="N66:N67"/>
    <mergeCell ref="O66:O67"/>
    <mergeCell ref="P66:P67"/>
    <mergeCell ref="Q66:Q67"/>
    <mergeCell ref="R66:R67"/>
    <mergeCell ref="S66:S67"/>
    <mergeCell ref="T66:T67"/>
    <mergeCell ref="S68:S69"/>
    <mergeCell ref="T68:T69"/>
    <mergeCell ref="K66:K67"/>
    <mergeCell ref="L66:L67"/>
    <mergeCell ref="B66:B67"/>
    <mergeCell ref="D66:F67"/>
    <mergeCell ref="G66:G67"/>
    <mergeCell ref="H66:H67"/>
    <mergeCell ref="S72:S73"/>
    <mergeCell ref="T72:T73"/>
    <mergeCell ref="K72:K73"/>
    <mergeCell ref="L72:L73"/>
    <mergeCell ref="M72:O73"/>
    <mergeCell ref="P72:P73"/>
    <mergeCell ref="Q72:Q73"/>
    <mergeCell ref="R72:R73"/>
    <mergeCell ref="B72:B73"/>
    <mergeCell ref="D72:D73"/>
    <mergeCell ref="E72:E73"/>
    <mergeCell ref="F72:F73"/>
    <mergeCell ref="T70:T71"/>
    <mergeCell ref="M70:M71"/>
    <mergeCell ref="N70:N71"/>
    <mergeCell ref="O70:O71"/>
    <mergeCell ref="P70:P71"/>
    <mergeCell ref="Q70:Q71"/>
    <mergeCell ref="R70:R71"/>
    <mergeCell ref="B70:B71"/>
    <mergeCell ref="D70:D71"/>
    <mergeCell ref="S70:S71"/>
    <mergeCell ref="B78:B79"/>
    <mergeCell ref="D78:D79"/>
    <mergeCell ref="E78:E79"/>
    <mergeCell ref="F78:F79"/>
    <mergeCell ref="G78:I79"/>
    <mergeCell ref="J78:J79"/>
    <mergeCell ref="K76:K77"/>
    <mergeCell ref="L76:L77"/>
    <mergeCell ref="M76:M77"/>
    <mergeCell ref="N76:N77"/>
    <mergeCell ref="O76:O77"/>
    <mergeCell ref="P76:P77"/>
    <mergeCell ref="B76:B77"/>
    <mergeCell ref="D76:F77"/>
    <mergeCell ref="G76:G77"/>
    <mergeCell ref="H76:H77"/>
    <mergeCell ref="I76:I77"/>
    <mergeCell ref="J76:J77"/>
    <mergeCell ref="M82:O83"/>
    <mergeCell ref="P82:P83"/>
    <mergeCell ref="Q82:Q83"/>
    <mergeCell ref="R82:R83"/>
    <mergeCell ref="S82:S83"/>
    <mergeCell ref="E70:E71"/>
    <mergeCell ref="F70:F71"/>
    <mergeCell ref="G70:G71"/>
    <mergeCell ref="H70:H71"/>
    <mergeCell ref="Q76:Q77"/>
    <mergeCell ref="R76:R77"/>
    <mergeCell ref="S76:S77"/>
    <mergeCell ref="Q78:Q79"/>
    <mergeCell ref="R78:R79"/>
    <mergeCell ref="S78:S79"/>
    <mergeCell ref="I70:I71"/>
    <mergeCell ref="J70:L71"/>
    <mergeCell ref="G72:G73"/>
    <mergeCell ref="H72:H73"/>
    <mergeCell ref="I72:I73"/>
    <mergeCell ref="J72:J73"/>
    <mergeCell ref="P75:R75"/>
    <mergeCell ref="B88:B89"/>
    <mergeCell ref="B82:B83"/>
    <mergeCell ref="D82:D83"/>
    <mergeCell ref="E82:E83"/>
    <mergeCell ref="F82:F83"/>
    <mergeCell ref="K82:K83"/>
    <mergeCell ref="L82:L83"/>
    <mergeCell ref="I80:I81"/>
    <mergeCell ref="J80:L81"/>
    <mergeCell ref="M80:M81"/>
    <mergeCell ref="N80:N81"/>
    <mergeCell ref="O80:O81"/>
    <mergeCell ref="P80:P81"/>
    <mergeCell ref="B80:B81"/>
    <mergeCell ref="D80:D81"/>
    <mergeCell ref="E80:E81"/>
    <mergeCell ref="F80:F81"/>
    <mergeCell ref="G80:G81"/>
    <mergeCell ref="H80:H81"/>
    <mergeCell ref="P88:P89"/>
    <mergeCell ref="B75:C75"/>
    <mergeCell ref="D75:F75"/>
    <mergeCell ref="G75:I75"/>
    <mergeCell ref="J75:L75"/>
    <mergeCell ref="M75:O75"/>
    <mergeCell ref="K78:K79"/>
    <mergeCell ref="L78:L79"/>
    <mergeCell ref="M78:M79"/>
    <mergeCell ref="N78:N79"/>
    <mergeCell ref="O78:O79"/>
    <mergeCell ref="P78:P79"/>
    <mergeCell ref="T76:T77"/>
    <mergeCell ref="T78:T79"/>
    <mergeCell ref="S60:S61"/>
    <mergeCell ref="T60:T61"/>
    <mergeCell ref="M60:M61"/>
    <mergeCell ref="N60:N61"/>
    <mergeCell ref="O60:O61"/>
    <mergeCell ref="P60:P61"/>
    <mergeCell ref="Q60:Q61"/>
    <mergeCell ref="R60:R61"/>
    <mergeCell ref="M68:M69"/>
    <mergeCell ref="N68:N69"/>
    <mergeCell ref="O68:O69"/>
    <mergeCell ref="P68:P69"/>
    <mergeCell ref="T94:T95"/>
    <mergeCell ref="K94:K95"/>
    <mergeCell ref="T82:T83"/>
    <mergeCell ref="Q80:Q81"/>
    <mergeCell ref="R80:R81"/>
    <mergeCell ref="S80:S81"/>
    <mergeCell ref="T80:T81"/>
    <mergeCell ref="B85:AG85"/>
    <mergeCell ref="B87:C87"/>
    <mergeCell ref="D87:F87"/>
    <mergeCell ref="G87:I87"/>
    <mergeCell ref="J87:L87"/>
    <mergeCell ref="M87:O87"/>
    <mergeCell ref="R88:R89"/>
    <mergeCell ref="L88:L89"/>
    <mergeCell ref="M88:M89"/>
    <mergeCell ref="N88:N89"/>
    <mergeCell ref="O88:O89"/>
    <mergeCell ref="P104:P105"/>
    <mergeCell ref="S104:S105"/>
    <mergeCell ref="Q104:Q105"/>
    <mergeCell ref="T102:T103"/>
    <mergeCell ref="S88:S89"/>
    <mergeCell ref="G82:G83"/>
    <mergeCell ref="H82:H83"/>
    <mergeCell ref="I82:I83"/>
    <mergeCell ref="J82:J83"/>
    <mergeCell ref="P87:R87"/>
    <mergeCell ref="H88:H89"/>
    <mergeCell ref="I88:I89"/>
    <mergeCell ref="J88:J89"/>
    <mergeCell ref="K88:K89"/>
    <mergeCell ref="P90:P91"/>
    <mergeCell ref="T92:T93"/>
    <mergeCell ref="P92:P93"/>
    <mergeCell ref="R92:R93"/>
    <mergeCell ref="S92:S93"/>
    <mergeCell ref="Q92:Q93"/>
    <mergeCell ref="Q88:Q89"/>
    <mergeCell ref="T88:T89"/>
    <mergeCell ref="R90:R91"/>
    <mergeCell ref="S90:S91"/>
    <mergeCell ref="T90:T91"/>
    <mergeCell ref="M90:M91"/>
    <mergeCell ref="N90:N91"/>
    <mergeCell ref="O90:O91"/>
    <mergeCell ref="G97:I97"/>
    <mergeCell ref="J97:L97"/>
    <mergeCell ref="H94:H95"/>
    <mergeCell ref="O92:O93"/>
  </mergeCells>
  <phoneticPr fontId="0" type="noConversion"/>
  <conditionalFormatting sqref="T104:T105">
    <cfRule type="expression" dxfId="19" priority="70">
      <formula>MOD($T104,8)=1</formula>
    </cfRule>
  </conditionalFormatting>
  <conditionalFormatting sqref="T94:T95">
    <cfRule type="expression" dxfId="18" priority="69">
      <formula>MOD($T94,8)=1</formula>
    </cfRule>
  </conditionalFormatting>
  <conditionalFormatting sqref="T82:T83">
    <cfRule type="expression" dxfId="17" priority="68">
      <formula>MOD($T82,8)=1</formula>
    </cfRule>
  </conditionalFormatting>
  <conditionalFormatting sqref="T72:T73">
    <cfRule type="expression" dxfId="16" priority="67">
      <formula>MOD($T72,8)=1</formula>
    </cfRule>
  </conditionalFormatting>
  <conditionalFormatting sqref="T62:T63">
    <cfRule type="expression" dxfId="15" priority="66">
      <formula>MOD($T62,8)=1</formula>
    </cfRule>
  </conditionalFormatting>
  <conditionalFormatting sqref="T52:T53">
    <cfRule type="expression" dxfId="14" priority="65">
      <formula>MOD($T52,8)=1</formula>
    </cfRule>
  </conditionalFormatting>
  <conditionalFormatting sqref="T40:T41">
    <cfRule type="expression" dxfId="13" priority="64">
      <formula>MOD($T40,8)=1</formula>
    </cfRule>
  </conditionalFormatting>
  <conditionalFormatting sqref="T30:T31">
    <cfRule type="expression" dxfId="12" priority="63">
      <formula>MOD($T30,8)=1</formula>
    </cfRule>
  </conditionalFormatting>
  <conditionalFormatting sqref="T20:T21">
    <cfRule type="expression" dxfId="11" priority="62">
      <formula>MOD($T20,8)=1</formula>
    </cfRule>
  </conditionalFormatting>
  <conditionalFormatting sqref="T10:T11">
    <cfRule type="expression" dxfId="10" priority="61">
      <formula>MOD($T10,8)=1</formula>
    </cfRule>
  </conditionalFormatting>
  <conditionalFormatting sqref="T136:T137">
    <cfRule type="expression" dxfId="9" priority="21">
      <formula>MOD($T136,8)=1</formula>
    </cfRule>
  </conditionalFormatting>
  <conditionalFormatting sqref="T146:T147">
    <cfRule type="expression" dxfId="8" priority="20">
      <formula>MOD($T146,8)=1</formula>
    </cfRule>
  </conditionalFormatting>
  <conditionalFormatting sqref="T156:T157">
    <cfRule type="expression" dxfId="7" priority="19">
      <formula>MOD($T156,8)=1</formula>
    </cfRule>
  </conditionalFormatting>
  <conditionalFormatting sqref="T166:T167">
    <cfRule type="expression" dxfId="6" priority="18">
      <formula>MOD($T166,8)=1</formula>
    </cfRule>
  </conditionalFormatting>
  <conditionalFormatting sqref="T124:T125">
    <cfRule type="expression" dxfId="5" priority="6">
      <formula>MOD($T124,8)=1</formula>
    </cfRule>
  </conditionalFormatting>
  <conditionalFormatting sqref="T114:T115">
    <cfRule type="expression" dxfId="4" priority="5">
      <formula>MOD($T114,8)=1</formula>
    </cfRule>
  </conditionalFormatting>
  <conditionalFormatting sqref="T178:T179">
    <cfRule type="expression" dxfId="3" priority="4">
      <formula>MOD($T178,8)=1</formula>
    </cfRule>
  </conditionalFormatting>
  <conditionalFormatting sqref="T188:T189">
    <cfRule type="expression" dxfId="2" priority="3">
      <formula>MOD($T188,8)=1</formula>
    </cfRule>
  </conditionalFormatting>
  <conditionalFormatting sqref="T198:T199">
    <cfRule type="expression" dxfId="1" priority="2">
      <formula>MOD($T198,8)=1</formula>
    </cfRule>
  </conditionalFormatting>
  <conditionalFormatting sqref="T208:T209">
    <cfRule type="expression" dxfId="0" priority="1">
      <formula>MOD($T208,8)=1</formula>
    </cfRule>
  </conditionalFormatting>
  <pageMargins left="0.39370078740157483" right="0.39370078740157483" top="0.35433070866141736" bottom="0.35433070866141736" header="0" footer="0"/>
  <pageSetup paperSize="9" scale="93" fitToHeight="0" orientation="landscape" horizontalDpi="300" verticalDpi="300" r:id="rId1"/>
  <headerFooter alignWithMargins="0"/>
  <rowBreaks count="4" manualBreakCount="4">
    <brk id="42" max="33" man="1"/>
    <brk id="84" max="33" man="1"/>
    <brk id="126" max="33" man="1"/>
    <brk id="168" max="33" man="1"/>
  </rowBreaks>
  <ignoredErrors>
    <ignoredError sqref="Y7 Y27 Y17 Y37 Y49 Y59 Y69 Y79 Y91 Y101 Y133 Y143 Y153 Y163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B549-CD40-42B4-824C-E1AD6F0FE525}">
  <sheetPr codeName="List14"/>
  <dimension ref="A1:U922"/>
  <sheetViews>
    <sheetView view="pageBreakPreview" topLeftCell="A169" zoomScale="85" zoomScaleNormal="110" zoomScaleSheetLayoutView="85" workbookViewId="0">
      <selection activeCell="W207" sqref="W207"/>
    </sheetView>
  </sheetViews>
  <sheetFormatPr defaultColWidth="9" defaultRowHeight="12.75"/>
  <cols>
    <col min="1" max="1" width="0.85546875" style="132" customWidth="1"/>
    <col min="2" max="2" width="21.5703125" style="135" customWidth="1"/>
    <col min="3" max="3" width="1.28515625" style="135" customWidth="1"/>
    <col min="4" max="4" width="2.5703125" style="135" customWidth="1"/>
    <col min="5" max="5" width="1.28515625" style="135" customWidth="1"/>
    <col min="6" max="6" width="21.5703125" style="135" customWidth="1"/>
    <col min="7" max="7" width="0.85546875" style="135" customWidth="1"/>
    <col min="8" max="9" width="0.42578125" style="135" customWidth="1"/>
    <col min="10" max="10" width="0.85546875" style="135" customWidth="1"/>
    <col min="11" max="11" width="21.140625" style="135" customWidth="1"/>
    <col min="12" max="12" width="1.28515625" style="135" customWidth="1"/>
    <col min="13" max="13" width="2.5703125" style="135" customWidth="1"/>
    <col min="14" max="14" width="1.28515625" style="135" customWidth="1"/>
    <col min="15" max="15" width="21.140625" style="135" customWidth="1"/>
    <col min="16" max="16" width="0.85546875" style="132" customWidth="1"/>
    <col min="17" max="17" width="9" style="132"/>
    <col min="18" max="20" width="9" style="134"/>
    <col min="21" max="21" width="11.5703125" style="133" customWidth="1"/>
    <col min="22" max="16384" width="9" style="132"/>
  </cols>
  <sheetData>
    <row r="1" spans="1:21" ht="12" customHeight="1">
      <c r="A1" s="162"/>
      <c r="B1" s="161"/>
      <c r="C1" s="161"/>
      <c r="D1" s="161"/>
      <c r="E1" s="161"/>
      <c r="F1" s="161"/>
      <c r="G1" s="160"/>
      <c r="J1" s="162"/>
      <c r="K1" s="161"/>
      <c r="L1" s="161"/>
      <c r="M1" s="161"/>
      <c r="N1" s="161"/>
      <c r="O1" s="161"/>
      <c r="P1" s="160"/>
      <c r="R1" s="179" t="s">
        <v>219</v>
      </c>
      <c r="S1" s="179" t="s">
        <v>218</v>
      </c>
      <c r="T1" s="179" t="s">
        <v>217</v>
      </c>
      <c r="U1" s="133" t="s">
        <v>216</v>
      </c>
    </row>
    <row r="2" spans="1:21" s="164" customFormat="1" ht="15" customHeight="1">
      <c r="A2" s="153"/>
      <c r="B2" s="159" t="str">
        <f>CONCATENATE("Rozhodčí: ",IF(T5&gt;0,IF(VLOOKUP(T5,seznam!$A$2:$C$153,2)&gt;0,VLOOKUP(T5,seznam!$A$2:$C$153,2),""),""))</f>
        <v>Rozhodčí: Chloupková Lucie</v>
      </c>
      <c r="C2" s="154"/>
      <c r="D2" s="154"/>
      <c r="E2" s="154"/>
      <c r="F2" s="158" t="str">
        <f>CONCATENATE("divize ",$R2,"          ","skup ",$S2,"    ",$T2)</f>
        <v>divize U11          skup A    1</v>
      </c>
      <c r="G2" s="157"/>
      <c r="H2" s="154"/>
      <c r="I2" s="154"/>
      <c r="J2" s="153"/>
      <c r="K2" s="159" t="str">
        <f>CONCATENATE("Rozhodčí: ",IF(T6&gt;0,IF(VLOOKUP(T6,seznam!$A$2:$C$153,2)&gt;0,VLOOKUP(T6,seznam!$A$2:$C$153,2),""),""))</f>
        <v>Rozhodčí: Zouharová Beáta</v>
      </c>
      <c r="L2" s="154"/>
      <c r="M2" s="154"/>
      <c r="N2" s="154"/>
      <c r="O2" s="158" t="str">
        <f>CONCATENATE("divize ",$R2,"          ","skup ",$S2,"    ",$T2)</f>
        <v>divize U11          skup A    1</v>
      </c>
      <c r="P2" s="157"/>
      <c r="R2" s="155" t="s">
        <v>71</v>
      </c>
      <c r="S2" s="156" t="s">
        <v>215</v>
      </c>
      <c r="T2" s="155">
        <v>1</v>
      </c>
      <c r="U2" s="178" t="b">
        <v>1</v>
      </c>
    </row>
    <row r="3" spans="1:21" s="164" customFormat="1" ht="11.1" customHeight="1" thickBot="1">
      <c r="A3" s="153"/>
      <c r="B3" s="151" t="s">
        <v>198</v>
      </c>
      <c r="C3" s="152"/>
      <c r="D3" s="152" t="s">
        <v>197</v>
      </c>
      <c r="E3" s="152"/>
      <c r="F3" s="151" t="s">
        <v>196</v>
      </c>
      <c r="G3" s="150"/>
      <c r="H3" s="152"/>
      <c r="I3" s="152"/>
      <c r="J3" s="153"/>
      <c r="K3" s="151" t="s">
        <v>198</v>
      </c>
      <c r="L3" s="152"/>
      <c r="M3" s="152" t="s">
        <v>197</v>
      </c>
      <c r="N3" s="152"/>
      <c r="O3" s="151" t="s">
        <v>196</v>
      </c>
      <c r="P3" s="150"/>
      <c r="R3" s="155"/>
      <c r="S3" s="155"/>
      <c r="T3" s="155"/>
      <c r="U3" s="172"/>
    </row>
    <row r="4" spans="1:21" ht="20.100000000000001" customHeight="1" thickBot="1">
      <c r="A4" s="142"/>
      <c r="B4" s="148" t="str">
        <f>IF(R5&gt;0,IF(VLOOKUP(R5,seznam!$A$2:$C$153,2)&gt;0,VLOOKUP(R5,seznam!$A$2:$C$153,2),"------"),"------")</f>
        <v>Voráč Pavel</v>
      </c>
      <c r="D4" s="149"/>
      <c r="F4" s="148" t="str">
        <f>IF(S5&gt;0,IF(VLOOKUP(S5,seznam!$A$2:$C$153,2)&gt;0,VLOOKUP(S5,seznam!$A$2:$C$153,2),"------"),"------")</f>
        <v>Zouharová Beáta</v>
      </c>
      <c r="G4" s="140"/>
      <c r="J4" s="142"/>
      <c r="K4" s="148" t="str">
        <f>IF(R6&gt;0,IF(VLOOKUP(R6,seznam!$A$2:$C$153,2)&gt;0,VLOOKUP(R6,seznam!$A$2:$C$153,2),"------"),"------")</f>
        <v>Chloupková Lucie</v>
      </c>
      <c r="M4" s="149"/>
      <c r="O4" s="148" t="str">
        <f>IF(S6&gt;0,IF(VLOOKUP(S6,seznam!$A$2:$C$153,2)&gt;0,VLOOKUP(S6,seznam!$A$2:$C$153,2),"------"),"------")</f>
        <v>Záviška Jakub</v>
      </c>
      <c r="P4" s="140"/>
      <c r="R4" s="170" t="s">
        <v>202</v>
      </c>
      <c r="S4" s="169" t="s">
        <v>201</v>
      </c>
      <c r="T4" s="168" t="s">
        <v>200</v>
      </c>
    </row>
    <row r="5" spans="1:21" ht="17.100000000000001" customHeight="1">
      <c r="A5" s="142"/>
      <c r="B5" s="147" t="s">
        <v>195</v>
      </c>
      <c r="C5" s="135" t="str">
        <f>IF(A4&gt;0,IF(VLOOKUP(A4,seznam!$A$2:$C$37,2)&gt;0,VLOOKUP(A4,seznam!$A$2:$C$37,2),"------"),"------")</f>
        <v>------</v>
      </c>
      <c r="D5" s="144" t="s">
        <v>6</v>
      </c>
      <c r="F5" s="147" t="s">
        <v>195</v>
      </c>
      <c r="G5" s="140"/>
      <c r="J5" s="142"/>
      <c r="K5" s="147" t="s">
        <v>195</v>
      </c>
      <c r="M5" s="144" t="s">
        <v>6</v>
      </c>
      <c r="O5" s="147" t="s">
        <v>195</v>
      </c>
      <c r="P5" s="140"/>
      <c r="R5" s="174">
        <f>I.Stupen!AJ4</f>
        <v>26</v>
      </c>
      <c r="S5" s="134">
        <f>I.Stupen!AK4</f>
        <v>88</v>
      </c>
      <c r="T5" s="166">
        <f>IF($U$2, R6,0)</f>
        <v>84</v>
      </c>
    </row>
    <row r="6" spans="1:21" ht="17.100000000000001" customHeight="1">
      <c r="A6" s="142"/>
      <c r="B6" s="147" t="s">
        <v>194</v>
      </c>
      <c r="D6" s="144" t="s">
        <v>6</v>
      </c>
      <c r="F6" s="147" t="s">
        <v>194</v>
      </c>
      <c r="G6" s="140"/>
      <c r="J6" s="142"/>
      <c r="K6" s="147" t="s">
        <v>194</v>
      </c>
      <c r="M6" s="144" t="s">
        <v>6</v>
      </c>
      <c r="O6" s="147" t="s">
        <v>194</v>
      </c>
      <c r="P6" s="140"/>
      <c r="R6" s="174">
        <f>I.Stupen!AJ5</f>
        <v>84</v>
      </c>
      <c r="S6" s="134">
        <f>I.Stupen!AK5</f>
        <v>63</v>
      </c>
      <c r="T6" s="166">
        <f>IF($U$2, S5,0)</f>
        <v>88</v>
      </c>
    </row>
    <row r="7" spans="1:21" ht="17.100000000000001" customHeight="1">
      <c r="A7" s="142"/>
      <c r="B7" s="147" t="s">
        <v>193</v>
      </c>
      <c r="D7" s="144" t="s">
        <v>6</v>
      </c>
      <c r="F7" s="147" t="s">
        <v>193</v>
      </c>
      <c r="G7" s="140"/>
      <c r="J7" s="142"/>
      <c r="K7" s="147" t="s">
        <v>193</v>
      </c>
      <c r="M7" s="144" t="s">
        <v>6</v>
      </c>
      <c r="O7" s="147" t="s">
        <v>193</v>
      </c>
      <c r="P7" s="140"/>
      <c r="R7" s="174">
        <f>I.Stupen!AJ6</f>
        <v>88</v>
      </c>
      <c r="S7" s="134">
        <f>I.Stupen!AK6</f>
        <v>63</v>
      </c>
      <c r="T7" s="166">
        <f>IF($U$2, R5,0)</f>
        <v>26</v>
      </c>
    </row>
    <row r="8" spans="1:21" ht="17.100000000000001" customHeight="1">
      <c r="A8" s="142"/>
      <c r="B8" s="146" t="s">
        <v>192</v>
      </c>
      <c r="D8" s="144" t="s">
        <v>6</v>
      </c>
      <c r="F8" s="146" t="s">
        <v>192</v>
      </c>
      <c r="G8" s="140"/>
      <c r="J8" s="142"/>
      <c r="K8" s="146" t="s">
        <v>192</v>
      </c>
      <c r="M8" s="144" t="s">
        <v>6</v>
      </c>
      <c r="O8" s="146" t="s">
        <v>192</v>
      </c>
      <c r="P8" s="140"/>
      <c r="R8" s="174">
        <f>I.Stupen!AJ7</f>
        <v>26</v>
      </c>
      <c r="S8" s="134">
        <f>I.Stupen!AK7</f>
        <v>84</v>
      </c>
      <c r="T8" s="166">
        <f>IF($U$2, S6,0)</f>
        <v>63</v>
      </c>
    </row>
    <row r="9" spans="1:21" ht="17.100000000000001" customHeight="1">
      <c r="A9" s="142"/>
      <c r="B9" s="146" t="s">
        <v>191</v>
      </c>
      <c r="D9" s="144" t="s">
        <v>6</v>
      </c>
      <c r="F9" s="146" t="s">
        <v>191</v>
      </c>
      <c r="G9" s="140"/>
      <c r="J9" s="142"/>
      <c r="K9" s="146" t="s">
        <v>191</v>
      </c>
      <c r="M9" s="144" t="s">
        <v>6</v>
      </c>
      <c r="O9" s="146" t="s">
        <v>191</v>
      </c>
      <c r="P9" s="140"/>
      <c r="R9" s="174">
        <f>I.Stupen!AJ8</f>
        <v>84</v>
      </c>
      <c r="S9" s="134">
        <f>I.Stupen!AK8</f>
        <v>88</v>
      </c>
      <c r="T9" s="166">
        <f>IF($U$2, R5,0)</f>
        <v>26</v>
      </c>
    </row>
    <row r="10" spans="1:21" ht="17.100000000000001" customHeight="1" thickBot="1">
      <c r="A10" s="145"/>
      <c r="B10" s="143" t="s">
        <v>190</v>
      </c>
      <c r="D10" s="144" t="s">
        <v>6</v>
      </c>
      <c r="F10" s="143" t="s">
        <v>190</v>
      </c>
      <c r="G10" s="140"/>
      <c r="J10" s="145"/>
      <c r="K10" s="143" t="s">
        <v>190</v>
      </c>
      <c r="M10" s="144" t="s">
        <v>6</v>
      </c>
      <c r="O10" s="143" t="s">
        <v>190</v>
      </c>
      <c r="P10" s="140"/>
      <c r="R10" s="171">
        <f>I.Stupen!AJ9</f>
        <v>63</v>
      </c>
      <c r="S10" s="173">
        <f>I.Stupen!AK9</f>
        <v>26</v>
      </c>
      <c r="T10" s="165">
        <f>IF($U$2, S5,0)</f>
        <v>88</v>
      </c>
    </row>
    <row r="11" spans="1:21" ht="17.100000000000001" customHeight="1" thickTop="1">
      <c r="A11" s="142"/>
      <c r="B11" s="141" t="s">
        <v>189</v>
      </c>
      <c r="G11" s="140"/>
      <c r="J11" s="142"/>
      <c r="K11" s="141" t="s">
        <v>189</v>
      </c>
      <c r="P11" s="140"/>
    </row>
    <row r="12" spans="1:21" ht="12" customHeight="1">
      <c r="A12" s="139"/>
      <c r="B12" s="138"/>
      <c r="C12" s="138"/>
      <c r="D12" s="138"/>
      <c r="E12" s="138"/>
      <c r="F12" s="138"/>
      <c r="G12" s="137"/>
      <c r="J12" s="139"/>
      <c r="K12" s="138"/>
      <c r="L12" s="138"/>
      <c r="M12" s="138"/>
      <c r="N12" s="138"/>
      <c r="O12" s="138"/>
      <c r="P12" s="137"/>
    </row>
    <row r="13" spans="1:21" ht="2.1" customHeight="1">
      <c r="H13" s="137"/>
      <c r="J13" s="132"/>
      <c r="P13" s="135"/>
    </row>
    <row r="14" spans="1:21" ht="2.1" customHeight="1">
      <c r="I14" s="163"/>
    </row>
    <row r="15" spans="1:21" ht="12" customHeight="1">
      <c r="A15" s="162"/>
      <c r="B15" s="161"/>
      <c r="C15" s="161"/>
      <c r="D15" s="161"/>
      <c r="E15" s="161"/>
      <c r="F15" s="161"/>
      <c r="G15" s="160"/>
      <c r="J15" s="162"/>
      <c r="K15" s="161"/>
      <c r="L15" s="161"/>
      <c r="M15" s="161"/>
      <c r="N15" s="161"/>
      <c r="O15" s="161"/>
      <c r="P15" s="160"/>
    </row>
    <row r="16" spans="1:21" s="164" customFormat="1" ht="15" customHeight="1">
      <c r="A16" s="153"/>
      <c r="B16" s="159" t="str">
        <f>CONCATENATE("Rozhodčí: ",IF(T7&gt;0,IF(VLOOKUP(T7,seznam!$A$2:$C$153,2)&gt;0,VLOOKUP(T7,seznam!$A$2:$C$153,2),""),""))</f>
        <v>Rozhodčí: Voráč Pavel</v>
      </c>
      <c r="C16" s="154"/>
      <c r="D16" s="154"/>
      <c r="E16" s="154"/>
      <c r="F16" s="158" t="str">
        <f>CONCATENATE("divize ",$R16,"          ","skup ",$S16,"    ",$T16)</f>
        <v>divize U11          skup A    2</v>
      </c>
      <c r="G16" s="157"/>
      <c r="H16" s="154"/>
      <c r="I16" s="154"/>
      <c r="J16" s="153"/>
      <c r="K16" s="159" t="str">
        <f>CONCATENATE("Rozhodčí: ",IF(T8&gt;0,IF(VLOOKUP(T8,seznam!$A$2:$C$153,2)&gt;0,VLOOKUP(T8,seznam!$A$2:$C$153,2),""),""))</f>
        <v>Rozhodčí: Záviška Jakub</v>
      </c>
      <c r="L16" s="154"/>
      <c r="M16" s="154"/>
      <c r="N16" s="154"/>
      <c r="O16" s="158" t="str">
        <f>CONCATENATE("divize ",$R16,"          ","skup ",$S16,"    ",$T16)</f>
        <v>divize U11          skup A    2</v>
      </c>
      <c r="P16" s="157"/>
      <c r="R16" s="155" t="s">
        <v>71</v>
      </c>
      <c r="S16" s="156" t="s">
        <v>215</v>
      </c>
      <c r="T16" s="155">
        <v>2</v>
      </c>
      <c r="U16" s="172"/>
    </row>
    <row r="17" spans="1:20" ht="11.1" customHeight="1" thickBot="1">
      <c r="A17" s="153"/>
      <c r="B17" s="151" t="s">
        <v>198</v>
      </c>
      <c r="C17" s="152"/>
      <c r="D17" s="152" t="s">
        <v>197</v>
      </c>
      <c r="E17" s="152"/>
      <c r="F17" s="151" t="s">
        <v>196</v>
      </c>
      <c r="G17" s="150"/>
      <c r="H17" s="154"/>
      <c r="I17" s="154"/>
      <c r="J17" s="153"/>
      <c r="K17" s="151" t="s">
        <v>198</v>
      </c>
      <c r="L17" s="152"/>
      <c r="M17" s="152" t="s">
        <v>197</v>
      </c>
      <c r="N17" s="152"/>
      <c r="O17" s="151" t="s">
        <v>196</v>
      </c>
      <c r="P17" s="150"/>
    </row>
    <row r="18" spans="1:20" ht="20.100000000000001" customHeight="1" thickBot="1">
      <c r="A18" s="142"/>
      <c r="B18" s="148" t="str">
        <f>IF(R7&gt;0,IF(VLOOKUP(R7,seznam!$A$2:$C$153,2)&gt;0,VLOOKUP(R7,seznam!$A$2:$C$153,2),"------"),"------")</f>
        <v>Zouharová Beáta</v>
      </c>
      <c r="D18" s="149"/>
      <c r="F18" s="148" t="str">
        <f>IF(S7&gt;0,IF(VLOOKUP(S7,seznam!$A$2:$C$153,2)&gt;0,VLOOKUP(S7,seznam!$A$2:$C$153,2),"------"),"------")</f>
        <v>Záviška Jakub</v>
      </c>
      <c r="G18" s="140"/>
      <c r="J18" s="142"/>
      <c r="K18" s="148" t="str">
        <f>IF(R8&gt;0,IF(VLOOKUP(R8,seznam!$A$2:$C$153,2)&gt;0,VLOOKUP(R8,seznam!$A$2:$C$153,2),"------"),"------")</f>
        <v>Voráč Pavel</v>
      </c>
      <c r="M18" s="149"/>
      <c r="O18" s="148" t="str">
        <f>IF(S8&gt;0,IF(VLOOKUP(S8,seznam!$A$2:$C$153,2)&gt;0,VLOOKUP(S8,seznam!$A$2:$C$153,2),"------"),"------")</f>
        <v>Chloupková Lucie</v>
      </c>
      <c r="P18" s="140"/>
    </row>
    <row r="19" spans="1:20" ht="17.100000000000001" customHeight="1">
      <c r="A19" s="142"/>
      <c r="B19" s="147" t="s">
        <v>195</v>
      </c>
      <c r="D19" s="144" t="s">
        <v>6</v>
      </c>
      <c r="F19" s="147" t="s">
        <v>195</v>
      </c>
      <c r="G19" s="140"/>
      <c r="J19" s="142"/>
      <c r="K19" s="147" t="s">
        <v>195</v>
      </c>
      <c r="M19" s="144" t="s">
        <v>6</v>
      </c>
      <c r="O19" s="147" t="s">
        <v>195</v>
      </c>
      <c r="P19" s="140"/>
    </row>
    <row r="20" spans="1:20" ht="17.100000000000001" customHeight="1">
      <c r="A20" s="142"/>
      <c r="B20" s="147" t="s">
        <v>194</v>
      </c>
      <c r="D20" s="144" t="s">
        <v>6</v>
      </c>
      <c r="F20" s="147" t="s">
        <v>194</v>
      </c>
      <c r="G20" s="140"/>
      <c r="J20" s="142"/>
      <c r="K20" s="147" t="s">
        <v>194</v>
      </c>
      <c r="M20" s="144" t="s">
        <v>6</v>
      </c>
      <c r="O20" s="147" t="s">
        <v>194</v>
      </c>
      <c r="P20" s="140"/>
    </row>
    <row r="21" spans="1:20" ht="17.100000000000001" customHeight="1">
      <c r="A21" s="142"/>
      <c r="B21" s="147" t="s">
        <v>193</v>
      </c>
      <c r="D21" s="144" t="s">
        <v>6</v>
      </c>
      <c r="F21" s="147" t="s">
        <v>193</v>
      </c>
      <c r="G21" s="140"/>
      <c r="J21" s="142"/>
      <c r="K21" s="147" t="s">
        <v>193</v>
      </c>
      <c r="M21" s="144" t="s">
        <v>6</v>
      </c>
      <c r="O21" s="147" t="s">
        <v>193</v>
      </c>
      <c r="P21" s="140"/>
    </row>
    <row r="22" spans="1:20" ht="17.100000000000001" customHeight="1">
      <c r="A22" s="142"/>
      <c r="B22" s="146" t="s">
        <v>192</v>
      </c>
      <c r="D22" s="144" t="s">
        <v>6</v>
      </c>
      <c r="F22" s="146" t="s">
        <v>192</v>
      </c>
      <c r="G22" s="140"/>
      <c r="J22" s="142"/>
      <c r="K22" s="146" t="s">
        <v>192</v>
      </c>
      <c r="M22" s="144" t="s">
        <v>6</v>
      </c>
      <c r="O22" s="146" t="s">
        <v>192</v>
      </c>
      <c r="P22" s="140"/>
    </row>
    <row r="23" spans="1:20" ht="17.100000000000001" customHeight="1">
      <c r="A23" s="142"/>
      <c r="B23" s="146" t="s">
        <v>191</v>
      </c>
      <c r="D23" s="144" t="s">
        <v>6</v>
      </c>
      <c r="F23" s="146" t="s">
        <v>191</v>
      </c>
      <c r="G23" s="140"/>
      <c r="J23" s="142"/>
      <c r="K23" s="146" t="s">
        <v>191</v>
      </c>
      <c r="M23" s="144" t="s">
        <v>6</v>
      </c>
      <c r="O23" s="146" t="s">
        <v>191</v>
      </c>
      <c r="P23" s="140"/>
    </row>
    <row r="24" spans="1:20" ht="17.100000000000001" customHeight="1" thickBot="1">
      <c r="A24" s="145"/>
      <c r="B24" s="143" t="s">
        <v>190</v>
      </c>
      <c r="D24" s="144" t="s">
        <v>6</v>
      </c>
      <c r="F24" s="143" t="s">
        <v>190</v>
      </c>
      <c r="G24" s="140"/>
      <c r="J24" s="145"/>
      <c r="K24" s="143" t="s">
        <v>190</v>
      </c>
      <c r="M24" s="144" t="s">
        <v>6</v>
      </c>
      <c r="O24" s="143" t="s">
        <v>190</v>
      </c>
      <c r="P24" s="140"/>
    </row>
    <row r="25" spans="1:20" ht="17.100000000000001" customHeight="1" thickTop="1">
      <c r="A25" s="142"/>
      <c r="B25" s="141" t="s">
        <v>189</v>
      </c>
      <c r="G25" s="140"/>
      <c r="J25" s="142"/>
      <c r="K25" s="141" t="s">
        <v>189</v>
      </c>
      <c r="P25" s="140"/>
    </row>
    <row r="26" spans="1:20" ht="12" customHeight="1">
      <c r="A26" s="139"/>
      <c r="B26" s="138"/>
      <c r="C26" s="138"/>
      <c r="D26" s="138"/>
      <c r="E26" s="138"/>
      <c r="F26" s="138"/>
      <c r="G26" s="137"/>
      <c r="J26" s="139"/>
      <c r="K26" s="138"/>
      <c r="L26" s="138"/>
      <c r="M26" s="138"/>
      <c r="N26" s="138"/>
      <c r="O26" s="138"/>
      <c r="P26" s="137"/>
    </row>
    <row r="27" spans="1:20" ht="2.1" customHeight="1">
      <c r="H27" s="137"/>
      <c r="J27" s="132"/>
    </row>
    <row r="28" spans="1:20" ht="1.5" customHeight="1">
      <c r="I28" s="163"/>
      <c r="J28" s="132"/>
    </row>
    <row r="29" spans="1:20" ht="12" customHeight="1">
      <c r="A29" s="162"/>
      <c r="B29" s="161"/>
      <c r="C29" s="161"/>
      <c r="D29" s="161"/>
      <c r="E29" s="161"/>
      <c r="F29" s="161"/>
      <c r="G29" s="160"/>
      <c r="J29" s="162"/>
      <c r="K29" s="161"/>
      <c r="L29" s="161"/>
      <c r="M29" s="161"/>
      <c r="N29" s="161"/>
      <c r="O29" s="161"/>
      <c r="P29" s="160"/>
    </row>
    <row r="30" spans="1:20" ht="15" customHeight="1">
      <c r="A30" s="153"/>
      <c r="B30" s="159" t="str">
        <f>CONCATENATE("Rozhodčí: ",IF(T9&gt;0,IF(VLOOKUP(T9,seznam!$A$2:$C$153,2)&gt;0,VLOOKUP(T9,seznam!$A$2:$C$153,2),""),""))</f>
        <v>Rozhodčí: Voráč Pavel</v>
      </c>
      <c r="C30" s="154"/>
      <c r="D30" s="154"/>
      <c r="E30" s="154"/>
      <c r="F30" s="158" t="str">
        <f>CONCATENATE("divize ",$R30,"          ","skup ",$S30,"    ",$T30)</f>
        <v>divize U11          skup A    3</v>
      </c>
      <c r="G30" s="157"/>
      <c r="J30" s="153"/>
      <c r="K30" s="159" t="str">
        <f>CONCATENATE("Rozhodčí: ",IF(T10&gt;0,IF(VLOOKUP(T10,seznam!$A$2:$C$153,2)&gt;0,VLOOKUP(T10,seznam!$A$2:$C$153,2),""),""))</f>
        <v>Rozhodčí: Zouharová Beáta</v>
      </c>
      <c r="L30" s="154"/>
      <c r="M30" s="154"/>
      <c r="N30" s="154"/>
      <c r="O30" s="158" t="str">
        <f>CONCATENATE("divize ",$R30,"          ","skup ",$S30,"    ",$T30)</f>
        <v>divize U11          skup A    3</v>
      </c>
      <c r="P30" s="157"/>
      <c r="R30" s="155" t="s">
        <v>71</v>
      </c>
      <c r="S30" s="156" t="s">
        <v>215</v>
      </c>
      <c r="T30" s="155">
        <v>3</v>
      </c>
    </row>
    <row r="31" spans="1:20" ht="11.1" customHeight="1" thickBot="1">
      <c r="A31" s="153"/>
      <c r="B31" s="151" t="s">
        <v>198</v>
      </c>
      <c r="C31" s="152"/>
      <c r="D31" s="152" t="s">
        <v>197</v>
      </c>
      <c r="E31" s="152"/>
      <c r="F31" s="151" t="s">
        <v>196</v>
      </c>
      <c r="G31" s="150"/>
      <c r="H31" s="154"/>
      <c r="I31" s="154"/>
      <c r="J31" s="153"/>
      <c r="K31" s="151" t="s">
        <v>198</v>
      </c>
      <c r="L31" s="152"/>
      <c r="M31" s="152" t="s">
        <v>197</v>
      </c>
      <c r="N31" s="152"/>
      <c r="O31" s="151" t="s">
        <v>196</v>
      </c>
      <c r="P31" s="150"/>
    </row>
    <row r="32" spans="1:20" ht="20.100000000000001" customHeight="1" thickBot="1">
      <c r="A32" s="142"/>
      <c r="B32" s="148" t="str">
        <f>IF(R9&gt;0,IF(VLOOKUP(R9,seznam!$A$2:$C$153,2)&gt;0,VLOOKUP(R9,seznam!$A$2:$C$153,2),"------"),"------")</f>
        <v>Chloupková Lucie</v>
      </c>
      <c r="D32" s="149"/>
      <c r="F32" s="148" t="str">
        <f>IF(S9&gt;0,IF(VLOOKUP(S9,seznam!$A$2:$C$153,2)&gt;0,VLOOKUP(S9,seznam!$A$2:$C$153,2),"------"),"------")</f>
        <v>Zouharová Beáta</v>
      </c>
      <c r="G32" s="140"/>
      <c r="J32" s="142"/>
      <c r="K32" s="148" t="str">
        <f>IF(R10&gt;0,IF(VLOOKUP(R10,seznam!$A$2:$C$153,2)&gt;0,VLOOKUP(R10,seznam!$A$2:$C$153,2),"------"),"------")</f>
        <v>Záviška Jakub</v>
      </c>
      <c r="M32" s="149"/>
      <c r="O32" s="148" t="str">
        <f>IF(S10&gt;0,IF(VLOOKUP(S10,seznam!$A$2:$C$153,2)&gt;0,VLOOKUP(S10,seznam!$A$2:$C$153,2),"------"),"------")</f>
        <v>Voráč Pavel</v>
      </c>
      <c r="P32" s="140"/>
    </row>
    <row r="33" spans="1:21" ht="17.100000000000001" customHeight="1">
      <c r="A33" s="142"/>
      <c r="B33" s="147" t="s">
        <v>195</v>
      </c>
      <c r="D33" s="144" t="s">
        <v>6</v>
      </c>
      <c r="F33" s="147" t="s">
        <v>195</v>
      </c>
      <c r="G33" s="140"/>
      <c r="J33" s="142"/>
      <c r="K33" s="147" t="s">
        <v>195</v>
      </c>
      <c r="M33" s="144" t="s">
        <v>6</v>
      </c>
      <c r="O33" s="147" t="s">
        <v>195</v>
      </c>
      <c r="P33" s="140"/>
    </row>
    <row r="34" spans="1:21" ht="17.100000000000001" customHeight="1">
      <c r="A34" s="142"/>
      <c r="B34" s="147" t="s">
        <v>194</v>
      </c>
      <c r="D34" s="144" t="s">
        <v>6</v>
      </c>
      <c r="F34" s="147" t="s">
        <v>194</v>
      </c>
      <c r="G34" s="140"/>
      <c r="J34" s="142"/>
      <c r="K34" s="147" t="s">
        <v>194</v>
      </c>
      <c r="M34" s="144" t="s">
        <v>6</v>
      </c>
      <c r="O34" s="147" t="s">
        <v>194</v>
      </c>
      <c r="P34" s="140"/>
    </row>
    <row r="35" spans="1:21" ht="17.100000000000001" customHeight="1">
      <c r="A35" s="142"/>
      <c r="B35" s="147" t="s">
        <v>193</v>
      </c>
      <c r="D35" s="144" t="s">
        <v>6</v>
      </c>
      <c r="F35" s="147" t="s">
        <v>193</v>
      </c>
      <c r="G35" s="140"/>
      <c r="J35" s="142"/>
      <c r="K35" s="147" t="s">
        <v>193</v>
      </c>
      <c r="M35" s="144" t="s">
        <v>6</v>
      </c>
      <c r="O35" s="147" t="s">
        <v>193</v>
      </c>
      <c r="P35" s="140"/>
    </row>
    <row r="36" spans="1:21" ht="17.100000000000001" customHeight="1">
      <c r="A36" s="142"/>
      <c r="B36" s="146" t="s">
        <v>192</v>
      </c>
      <c r="D36" s="144" t="s">
        <v>6</v>
      </c>
      <c r="F36" s="146" t="s">
        <v>192</v>
      </c>
      <c r="G36" s="140"/>
      <c r="J36" s="142"/>
      <c r="K36" s="146" t="s">
        <v>192</v>
      </c>
      <c r="M36" s="144" t="s">
        <v>6</v>
      </c>
      <c r="O36" s="146" t="s">
        <v>192</v>
      </c>
      <c r="P36" s="140"/>
    </row>
    <row r="37" spans="1:21" ht="17.100000000000001" customHeight="1">
      <c r="A37" s="142"/>
      <c r="B37" s="146" t="s">
        <v>191</v>
      </c>
      <c r="D37" s="144" t="s">
        <v>6</v>
      </c>
      <c r="F37" s="146" t="s">
        <v>191</v>
      </c>
      <c r="G37" s="140"/>
      <c r="J37" s="142"/>
      <c r="K37" s="146" t="s">
        <v>191</v>
      </c>
      <c r="M37" s="144" t="s">
        <v>6</v>
      </c>
      <c r="O37" s="146" t="s">
        <v>191</v>
      </c>
      <c r="P37" s="140"/>
    </row>
    <row r="38" spans="1:21" ht="17.100000000000001" customHeight="1" thickBot="1">
      <c r="A38" s="145"/>
      <c r="B38" s="143" t="s">
        <v>190</v>
      </c>
      <c r="D38" s="144" t="s">
        <v>6</v>
      </c>
      <c r="F38" s="143" t="s">
        <v>190</v>
      </c>
      <c r="G38" s="140"/>
      <c r="J38" s="145"/>
      <c r="K38" s="143" t="s">
        <v>190</v>
      </c>
      <c r="M38" s="144" t="s">
        <v>6</v>
      </c>
      <c r="O38" s="143" t="s">
        <v>190</v>
      </c>
      <c r="P38" s="140"/>
    </row>
    <row r="39" spans="1:21" ht="16.5" customHeight="1" thickTop="1">
      <c r="A39" s="142"/>
      <c r="B39" s="141" t="s">
        <v>189</v>
      </c>
      <c r="G39" s="140"/>
      <c r="J39" s="142"/>
      <c r="K39" s="141" t="s">
        <v>189</v>
      </c>
      <c r="P39" s="140"/>
    </row>
    <row r="40" spans="1:21" ht="12" customHeight="1">
      <c r="A40" s="139"/>
      <c r="B40" s="138"/>
      <c r="C40" s="138"/>
      <c r="D40" s="138"/>
      <c r="E40" s="138"/>
      <c r="F40" s="138"/>
      <c r="G40" s="137"/>
      <c r="J40" s="139"/>
      <c r="K40" s="138"/>
      <c r="L40" s="138"/>
      <c r="M40" s="138"/>
      <c r="N40" s="138"/>
      <c r="O40" s="138"/>
      <c r="P40" s="137"/>
    </row>
    <row r="41" spans="1:21" ht="1.5" customHeight="1">
      <c r="H41" s="137"/>
      <c r="I41" s="136"/>
      <c r="J41" s="132"/>
      <c r="P41" s="135"/>
    </row>
    <row r="42" spans="1:21" ht="1.5" customHeight="1">
      <c r="I42" s="163"/>
      <c r="J42" s="132"/>
    </row>
    <row r="43" spans="1:21" ht="12" customHeight="1">
      <c r="A43" s="162"/>
      <c r="B43" s="161"/>
      <c r="C43" s="161"/>
      <c r="D43" s="161"/>
      <c r="E43" s="161"/>
      <c r="F43" s="161"/>
      <c r="G43" s="160"/>
      <c r="J43" s="162"/>
      <c r="K43" s="161"/>
      <c r="L43" s="161"/>
      <c r="M43" s="161"/>
      <c r="N43" s="161"/>
      <c r="O43" s="161"/>
      <c r="P43" s="160"/>
    </row>
    <row r="44" spans="1:21" s="164" customFormat="1" ht="15" customHeight="1">
      <c r="A44" s="153"/>
      <c r="B44" s="159" t="str">
        <f>CONCATENATE("Rozhodčí: ",IF(T47&gt;0,IF(VLOOKUP(T47,seznam!$A$2:$C$153,2)&gt;0,VLOOKUP(T47,seznam!$A$2:$C$153,2),""),""))</f>
        <v>Rozhodčí: Podsedníková Nela</v>
      </c>
      <c r="C44" s="154"/>
      <c r="D44" s="154"/>
      <c r="E44" s="154"/>
      <c r="F44" s="158" t="str">
        <f>CONCATENATE("divize ",$R44,"          ","skup ",$S44,"    ",$T44)</f>
        <v>divize U11          skup B    1</v>
      </c>
      <c r="G44" s="157"/>
      <c r="H44" s="154"/>
      <c r="I44" s="154"/>
      <c r="J44" s="153"/>
      <c r="K44" s="159" t="str">
        <f>CONCATENATE("Rozhodčí: ",IF(T48&gt;0,IF(VLOOKUP(T48,seznam!$A$2:$C$153,2)&gt;0,VLOOKUP(T48,seznam!$A$2:$C$153,2),""),""))</f>
        <v>Rozhodčí: Polák Matěj</v>
      </c>
      <c r="L44" s="154"/>
      <c r="M44" s="154"/>
      <c r="N44" s="154"/>
      <c r="O44" s="158" t="str">
        <f>CONCATENATE("divize ",$R44,"          ","skup ",$S44,"    ",$T44)</f>
        <v>divize U11          skup B    1</v>
      </c>
      <c r="P44" s="157"/>
      <c r="R44" s="155" t="s">
        <v>71</v>
      </c>
      <c r="S44" s="156" t="s">
        <v>214</v>
      </c>
      <c r="T44" s="155">
        <v>1</v>
      </c>
      <c r="U44" s="172"/>
    </row>
    <row r="45" spans="1:21" s="164" customFormat="1" ht="11.1" customHeight="1" thickBot="1">
      <c r="A45" s="153"/>
      <c r="B45" s="151" t="s">
        <v>198</v>
      </c>
      <c r="C45" s="152"/>
      <c r="D45" s="152" t="s">
        <v>197</v>
      </c>
      <c r="E45" s="152"/>
      <c r="F45" s="151" t="s">
        <v>196</v>
      </c>
      <c r="G45" s="150"/>
      <c r="H45" s="152"/>
      <c r="I45" s="152"/>
      <c r="J45" s="153"/>
      <c r="K45" s="151" t="s">
        <v>198</v>
      </c>
      <c r="L45" s="152"/>
      <c r="M45" s="152" t="s">
        <v>197</v>
      </c>
      <c r="N45" s="152"/>
      <c r="O45" s="151" t="s">
        <v>196</v>
      </c>
      <c r="P45" s="150"/>
      <c r="R45" s="155"/>
      <c r="S45" s="155"/>
      <c r="T45" s="155"/>
      <c r="U45" s="172"/>
    </row>
    <row r="46" spans="1:21" ht="20.100000000000001" customHeight="1" thickBot="1">
      <c r="A46" s="142"/>
      <c r="B46" s="148" t="str">
        <f>IF(R47&gt;0,IF(VLOOKUP(R47,seznam!$A$2:$C$153,2)&gt;0,VLOOKUP(R47,seznam!$A$2:$C$153,2),"------"),"------")</f>
        <v>Přikryl Jan</v>
      </c>
      <c r="D46" s="149"/>
      <c r="F46" s="148" t="str">
        <f>IF(S47&gt;0,IF(VLOOKUP(S47,seznam!$A$2:$C$153,2)&gt;0,VLOOKUP(S47,seznam!$A$2:$C$153,2),"------"),"------")</f>
        <v>Polák Matěj</v>
      </c>
      <c r="G46" s="140"/>
      <c r="J46" s="142"/>
      <c r="K46" s="148" t="str">
        <f>IF(R48&gt;0,IF(VLOOKUP(R48,seznam!$A$2:$C$153,2)&gt;0,VLOOKUP(R48,seznam!$A$2:$C$153,2),"------"),"------")</f>
        <v>Podsedníková Nela</v>
      </c>
      <c r="M46" s="149"/>
      <c r="O46" s="148" t="str">
        <f>IF(S48&gt;0,IF(VLOOKUP(S48,seznam!$A$2:$C$153,2)&gt;0,VLOOKUP(S48,seznam!$A$2:$C$153,2),"------"),"------")</f>
        <v>Jonášová Kristýna</v>
      </c>
      <c r="P46" s="140"/>
      <c r="R46" s="170" t="s">
        <v>202</v>
      </c>
      <c r="S46" s="169" t="s">
        <v>201</v>
      </c>
      <c r="T46" s="168" t="s">
        <v>200</v>
      </c>
    </row>
    <row r="47" spans="1:21" ht="17.100000000000001" customHeight="1">
      <c r="A47" s="142"/>
      <c r="B47" s="147" t="s">
        <v>195</v>
      </c>
      <c r="C47" s="135" t="str">
        <f>IF(A46&gt;0,IF(VLOOKUP(A46,seznam!$A$2:$C$37,2)&gt;0,VLOOKUP(A46,seznam!$A$2:$C$37,2),"------"),"------")</f>
        <v>------</v>
      </c>
      <c r="D47" s="144" t="s">
        <v>6</v>
      </c>
      <c r="F47" s="147" t="s">
        <v>195</v>
      </c>
      <c r="G47" s="140"/>
      <c r="J47" s="142"/>
      <c r="K47" s="147" t="s">
        <v>195</v>
      </c>
      <c r="M47" s="144" t="s">
        <v>6</v>
      </c>
      <c r="O47" s="147" t="s">
        <v>195</v>
      </c>
      <c r="P47" s="140"/>
      <c r="R47" s="174">
        <f>I.Stupen!AJ14</f>
        <v>48</v>
      </c>
      <c r="S47" s="134">
        <f>I.Stupen!AK14</f>
        <v>62</v>
      </c>
      <c r="T47" s="166">
        <f>IF($U$2, R48,0)</f>
        <v>83</v>
      </c>
    </row>
    <row r="48" spans="1:21" ht="17.100000000000001" customHeight="1">
      <c r="A48" s="142"/>
      <c r="B48" s="147" t="s">
        <v>194</v>
      </c>
      <c r="D48" s="144" t="s">
        <v>6</v>
      </c>
      <c r="F48" s="147" t="s">
        <v>194</v>
      </c>
      <c r="G48" s="140"/>
      <c r="J48" s="142"/>
      <c r="K48" s="147" t="s">
        <v>194</v>
      </c>
      <c r="M48" s="144" t="s">
        <v>6</v>
      </c>
      <c r="O48" s="147" t="s">
        <v>194</v>
      </c>
      <c r="P48" s="140"/>
      <c r="R48" s="174">
        <f>I.Stupen!AJ15</f>
        <v>83</v>
      </c>
      <c r="S48" s="134">
        <f>I.Stupen!AK15</f>
        <v>77</v>
      </c>
      <c r="T48" s="166">
        <f>IF($U$2, S47,0)</f>
        <v>62</v>
      </c>
    </row>
    <row r="49" spans="1:21" ht="17.100000000000001" customHeight="1">
      <c r="A49" s="142"/>
      <c r="B49" s="147" t="s">
        <v>193</v>
      </c>
      <c r="D49" s="144" t="s">
        <v>6</v>
      </c>
      <c r="F49" s="147" t="s">
        <v>193</v>
      </c>
      <c r="G49" s="140"/>
      <c r="J49" s="142"/>
      <c r="K49" s="147" t="s">
        <v>193</v>
      </c>
      <c r="M49" s="144" t="s">
        <v>6</v>
      </c>
      <c r="O49" s="147" t="s">
        <v>193</v>
      </c>
      <c r="P49" s="140"/>
      <c r="R49" s="174">
        <f>I.Stupen!AJ16</f>
        <v>62</v>
      </c>
      <c r="S49" s="134">
        <f>I.Stupen!AK16</f>
        <v>77</v>
      </c>
      <c r="T49" s="166">
        <f>IF($U$2, R47,0)</f>
        <v>48</v>
      </c>
    </row>
    <row r="50" spans="1:21" ht="17.100000000000001" customHeight="1">
      <c r="A50" s="142"/>
      <c r="B50" s="146" t="s">
        <v>192</v>
      </c>
      <c r="D50" s="144" t="s">
        <v>6</v>
      </c>
      <c r="F50" s="146" t="s">
        <v>192</v>
      </c>
      <c r="G50" s="140"/>
      <c r="J50" s="142"/>
      <c r="K50" s="146" t="s">
        <v>192</v>
      </c>
      <c r="M50" s="144" t="s">
        <v>6</v>
      </c>
      <c r="O50" s="146" t="s">
        <v>192</v>
      </c>
      <c r="P50" s="140"/>
      <c r="R50" s="174">
        <f>I.Stupen!AJ17</f>
        <v>48</v>
      </c>
      <c r="S50" s="134">
        <f>I.Stupen!AK17</f>
        <v>83</v>
      </c>
      <c r="T50" s="166">
        <f>IF($U$2, S48,0)</f>
        <v>77</v>
      </c>
    </row>
    <row r="51" spans="1:21" ht="17.100000000000001" customHeight="1">
      <c r="A51" s="142"/>
      <c r="B51" s="146" t="s">
        <v>191</v>
      </c>
      <c r="D51" s="144" t="s">
        <v>6</v>
      </c>
      <c r="F51" s="146" t="s">
        <v>191</v>
      </c>
      <c r="G51" s="140"/>
      <c r="J51" s="142"/>
      <c r="K51" s="146" t="s">
        <v>191</v>
      </c>
      <c r="M51" s="144" t="s">
        <v>6</v>
      </c>
      <c r="O51" s="146" t="s">
        <v>191</v>
      </c>
      <c r="P51" s="140"/>
      <c r="R51" s="174">
        <f>I.Stupen!AJ18</f>
        <v>83</v>
      </c>
      <c r="S51" s="134">
        <f>I.Stupen!AK18</f>
        <v>62</v>
      </c>
      <c r="T51" s="166">
        <f>IF($U$2, R47,0)</f>
        <v>48</v>
      </c>
    </row>
    <row r="52" spans="1:21" ht="17.100000000000001" customHeight="1" thickBot="1">
      <c r="A52" s="145"/>
      <c r="B52" s="143" t="s">
        <v>190</v>
      </c>
      <c r="D52" s="144" t="s">
        <v>6</v>
      </c>
      <c r="F52" s="143" t="s">
        <v>190</v>
      </c>
      <c r="G52" s="140"/>
      <c r="J52" s="145"/>
      <c r="K52" s="143" t="s">
        <v>190</v>
      </c>
      <c r="M52" s="144" t="s">
        <v>6</v>
      </c>
      <c r="O52" s="143" t="s">
        <v>190</v>
      </c>
      <c r="P52" s="140"/>
      <c r="R52" s="171">
        <f>I.Stupen!AJ19</f>
        <v>77</v>
      </c>
      <c r="S52" s="173">
        <f>I.Stupen!AK19</f>
        <v>48</v>
      </c>
      <c r="T52" s="165">
        <f>IF($U$2, S47,0)</f>
        <v>62</v>
      </c>
    </row>
    <row r="53" spans="1:21" ht="17.100000000000001" customHeight="1" thickTop="1">
      <c r="A53" s="142"/>
      <c r="B53" s="141" t="s">
        <v>189</v>
      </c>
      <c r="G53" s="140"/>
      <c r="J53" s="142"/>
      <c r="K53" s="141" t="s">
        <v>189</v>
      </c>
      <c r="P53" s="140"/>
    </row>
    <row r="54" spans="1:21" ht="12" customHeight="1">
      <c r="A54" s="139"/>
      <c r="B54" s="138"/>
      <c r="C54" s="138"/>
      <c r="D54" s="138"/>
      <c r="E54" s="138"/>
      <c r="F54" s="138"/>
      <c r="G54" s="137"/>
      <c r="J54" s="139"/>
      <c r="K54" s="138"/>
      <c r="L54" s="138"/>
      <c r="M54" s="138"/>
      <c r="N54" s="138"/>
      <c r="O54" s="138"/>
      <c r="P54" s="137"/>
    </row>
    <row r="55" spans="1:21" ht="2.1" customHeight="1">
      <c r="H55" s="137"/>
      <c r="J55" s="132"/>
      <c r="P55" s="135"/>
    </row>
    <row r="56" spans="1:21" ht="2.1" customHeight="1">
      <c r="I56" s="163"/>
    </row>
    <row r="57" spans="1:21" ht="12" customHeight="1">
      <c r="A57" s="162"/>
      <c r="B57" s="161"/>
      <c r="C57" s="161"/>
      <c r="D57" s="161"/>
      <c r="E57" s="161"/>
      <c r="F57" s="161"/>
      <c r="G57" s="160"/>
      <c r="J57" s="162"/>
      <c r="K57" s="161"/>
      <c r="L57" s="161"/>
      <c r="M57" s="161"/>
      <c r="N57" s="161"/>
      <c r="O57" s="161"/>
      <c r="P57" s="160"/>
    </row>
    <row r="58" spans="1:21" s="164" customFormat="1" ht="15" customHeight="1">
      <c r="A58" s="153"/>
      <c r="B58" s="159" t="str">
        <f>CONCATENATE("Rozhodčí: ",IF(T49&gt;0,IF(VLOOKUP(T49,seznam!$A$2:$C$153,2)&gt;0,VLOOKUP(T49,seznam!$A$2:$C$153,2),""),""))</f>
        <v>Rozhodčí: Přikryl Jan</v>
      </c>
      <c r="C58" s="154"/>
      <c r="D58" s="154"/>
      <c r="E58" s="154"/>
      <c r="F58" s="158" t="str">
        <f>CONCATENATE("divize ",$R58,"          ","skup ",$S58,"    ",$T58)</f>
        <v>divize U11          skup B    2</v>
      </c>
      <c r="G58" s="157"/>
      <c r="H58" s="154"/>
      <c r="I58" s="154"/>
      <c r="J58" s="153"/>
      <c r="K58" s="159" t="str">
        <f>CONCATENATE("Rozhodčí: ",IF(T50&gt;0,IF(VLOOKUP(T50,seznam!$A$2:$C$153,2)&gt;0,VLOOKUP(T50,seznam!$A$2:$C$153,2),""),""))</f>
        <v>Rozhodčí: Jonášová Kristýna</v>
      </c>
      <c r="L58" s="154"/>
      <c r="M58" s="154"/>
      <c r="N58" s="154"/>
      <c r="O58" s="158" t="str">
        <f>CONCATENATE("divize ",$R58,"          ","skup ",$S58,"    ",$T58)</f>
        <v>divize U11          skup B    2</v>
      </c>
      <c r="P58" s="157"/>
      <c r="R58" s="155" t="s">
        <v>71</v>
      </c>
      <c r="S58" s="156" t="s">
        <v>214</v>
      </c>
      <c r="T58" s="155">
        <v>2</v>
      </c>
      <c r="U58" s="172"/>
    </row>
    <row r="59" spans="1:21" ht="11.1" customHeight="1" thickBot="1">
      <c r="A59" s="153"/>
      <c r="B59" s="151" t="s">
        <v>198</v>
      </c>
      <c r="C59" s="152"/>
      <c r="D59" s="152" t="s">
        <v>197</v>
      </c>
      <c r="E59" s="152"/>
      <c r="F59" s="151" t="s">
        <v>196</v>
      </c>
      <c r="G59" s="150"/>
      <c r="H59" s="154"/>
      <c r="I59" s="154"/>
      <c r="J59" s="153"/>
      <c r="K59" s="151" t="s">
        <v>198</v>
      </c>
      <c r="L59" s="152"/>
      <c r="M59" s="152" t="s">
        <v>197</v>
      </c>
      <c r="N59" s="152"/>
      <c r="O59" s="151" t="s">
        <v>196</v>
      </c>
      <c r="P59" s="150"/>
    </row>
    <row r="60" spans="1:21" ht="20.100000000000001" customHeight="1" thickBot="1">
      <c r="A60" s="142"/>
      <c r="B60" s="148" t="str">
        <f>IF(R49&gt;0,IF(VLOOKUP(R49,seznam!$A$2:$C$153,2)&gt;0,VLOOKUP(R49,seznam!$A$2:$C$153,2),"------"),"------")</f>
        <v>Polák Matěj</v>
      </c>
      <c r="D60" s="149"/>
      <c r="F60" s="148" t="str">
        <f>IF(S49&gt;0,IF(VLOOKUP(S49,seznam!$A$2:$C$153,2)&gt;0,VLOOKUP(S49,seznam!$A$2:$C$153,2),"------"),"------")</f>
        <v>Jonášová Kristýna</v>
      </c>
      <c r="G60" s="140"/>
      <c r="J60" s="142"/>
      <c r="K60" s="148" t="str">
        <f>IF(R50&gt;0,IF(VLOOKUP(R50,seznam!$A$2:$C$153,2)&gt;0,VLOOKUP(R50,seznam!$A$2:$C$153,2),"------"),"------")</f>
        <v>Přikryl Jan</v>
      </c>
      <c r="M60" s="149"/>
      <c r="O60" s="148" t="str">
        <f>IF(S50&gt;0,IF(VLOOKUP(S50,seznam!$A$2:$C$153,2)&gt;0,VLOOKUP(S50,seznam!$A$2:$C$153,2),"------"),"------")</f>
        <v>Podsedníková Nela</v>
      </c>
      <c r="P60" s="140"/>
    </row>
    <row r="61" spans="1:21" ht="17.100000000000001" customHeight="1">
      <c r="A61" s="142"/>
      <c r="B61" s="147" t="s">
        <v>195</v>
      </c>
      <c r="D61" s="144" t="s">
        <v>6</v>
      </c>
      <c r="F61" s="147" t="s">
        <v>195</v>
      </c>
      <c r="G61" s="140"/>
      <c r="J61" s="142"/>
      <c r="K61" s="147" t="s">
        <v>195</v>
      </c>
      <c r="M61" s="144" t="s">
        <v>6</v>
      </c>
      <c r="O61" s="147" t="s">
        <v>195</v>
      </c>
      <c r="P61" s="140"/>
    </row>
    <row r="62" spans="1:21" ht="17.100000000000001" customHeight="1">
      <c r="A62" s="142"/>
      <c r="B62" s="147" t="s">
        <v>194</v>
      </c>
      <c r="D62" s="144" t="s">
        <v>6</v>
      </c>
      <c r="F62" s="147" t="s">
        <v>194</v>
      </c>
      <c r="G62" s="140"/>
      <c r="J62" s="142"/>
      <c r="K62" s="147" t="s">
        <v>194</v>
      </c>
      <c r="M62" s="144" t="s">
        <v>6</v>
      </c>
      <c r="O62" s="147" t="s">
        <v>194</v>
      </c>
      <c r="P62" s="140"/>
    </row>
    <row r="63" spans="1:21" ht="17.100000000000001" customHeight="1">
      <c r="A63" s="142"/>
      <c r="B63" s="147" t="s">
        <v>193</v>
      </c>
      <c r="D63" s="144" t="s">
        <v>6</v>
      </c>
      <c r="F63" s="147" t="s">
        <v>193</v>
      </c>
      <c r="G63" s="140"/>
      <c r="J63" s="142"/>
      <c r="K63" s="147" t="s">
        <v>193</v>
      </c>
      <c r="M63" s="144" t="s">
        <v>6</v>
      </c>
      <c r="O63" s="147" t="s">
        <v>193</v>
      </c>
      <c r="P63" s="140"/>
    </row>
    <row r="64" spans="1:21" ht="17.100000000000001" customHeight="1">
      <c r="A64" s="142"/>
      <c r="B64" s="146" t="s">
        <v>192</v>
      </c>
      <c r="D64" s="144" t="s">
        <v>6</v>
      </c>
      <c r="F64" s="146" t="s">
        <v>192</v>
      </c>
      <c r="G64" s="140"/>
      <c r="J64" s="142"/>
      <c r="K64" s="146" t="s">
        <v>192</v>
      </c>
      <c r="M64" s="144" t="s">
        <v>6</v>
      </c>
      <c r="O64" s="146" t="s">
        <v>192</v>
      </c>
      <c r="P64" s="140"/>
    </row>
    <row r="65" spans="1:20" ht="17.100000000000001" customHeight="1">
      <c r="A65" s="142"/>
      <c r="B65" s="146" t="s">
        <v>191</v>
      </c>
      <c r="D65" s="144" t="s">
        <v>6</v>
      </c>
      <c r="F65" s="146" t="s">
        <v>191</v>
      </c>
      <c r="G65" s="140"/>
      <c r="J65" s="142"/>
      <c r="K65" s="146" t="s">
        <v>191</v>
      </c>
      <c r="M65" s="144" t="s">
        <v>6</v>
      </c>
      <c r="O65" s="146" t="s">
        <v>191</v>
      </c>
      <c r="P65" s="140"/>
    </row>
    <row r="66" spans="1:20" ht="17.100000000000001" customHeight="1" thickBot="1">
      <c r="A66" s="145"/>
      <c r="B66" s="143" t="s">
        <v>190</v>
      </c>
      <c r="D66" s="144" t="s">
        <v>6</v>
      </c>
      <c r="F66" s="143" t="s">
        <v>190</v>
      </c>
      <c r="G66" s="140"/>
      <c r="J66" s="145"/>
      <c r="K66" s="143" t="s">
        <v>190</v>
      </c>
      <c r="M66" s="144" t="s">
        <v>6</v>
      </c>
      <c r="O66" s="143" t="s">
        <v>190</v>
      </c>
      <c r="P66" s="140"/>
    </row>
    <row r="67" spans="1:20" ht="17.100000000000001" customHeight="1" thickTop="1">
      <c r="A67" s="142"/>
      <c r="B67" s="141" t="s">
        <v>189</v>
      </c>
      <c r="G67" s="140"/>
      <c r="J67" s="142"/>
      <c r="K67" s="141" t="s">
        <v>189</v>
      </c>
      <c r="P67" s="140"/>
    </row>
    <row r="68" spans="1:20" ht="12" customHeight="1">
      <c r="A68" s="139"/>
      <c r="B68" s="138"/>
      <c r="C68" s="138"/>
      <c r="D68" s="138"/>
      <c r="E68" s="138"/>
      <c r="F68" s="138"/>
      <c r="G68" s="137"/>
      <c r="J68" s="139"/>
      <c r="K68" s="138"/>
      <c r="L68" s="138"/>
      <c r="M68" s="138"/>
      <c r="N68" s="138"/>
      <c r="O68" s="138"/>
      <c r="P68" s="137"/>
    </row>
    <row r="69" spans="1:20" ht="2.1" customHeight="1">
      <c r="H69" s="137"/>
      <c r="J69" s="132"/>
    </row>
    <row r="70" spans="1:20" ht="2.1" customHeight="1">
      <c r="I70" s="163"/>
      <c r="J70" s="132"/>
    </row>
    <row r="71" spans="1:20" ht="12" customHeight="1">
      <c r="A71" s="162"/>
      <c r="B71" s="161"/>
      <c r="C71" s="161"/>
      <c r="D71" s="161"/>
      <c r="E71" s="161"/>
      <c r="F71" s="161"/>
      <c r="G71" s="160"/>
      <c r="J71" s="162"/>
      <c r="K71" s="161"/>
      <c r="L71" s="161"/>
      <c r="M71" s="161"/>
      <c r="N71" s="161"/>
      <c r="O71" s="161"/>
      <c r="P71" s="160"/>
    </row>
    <row r="72" spans="1:20" ht="15" customHeight="1">
      <c r="A72" s="153"/>
      <c r="B72" s="159" t="str">
        <f>CONCATENATE("Rozhodčí: ",IF(T51&gt;0,IF(VLOOKUP(T51,seznam!$A$2:$C$153,2)&gt;0,VLOOKUP(T51,seznam!$A$2:$C$153,2),""),""))</f>
        <v>Rozhodčí: Přikryl Jan</v>
      </c>
      <c r="C72" s="154"/>
      <c r="D72" s="154"/>
      <c r="E72" s="154"/>
      <c r="F72" s="158" t="str">
        <f>CONCATENATE("divize ",$R72,"          ","skup ",$S72,"    ",$T72)</f>
        <v>divize U11          skup B    3</v>
      </c>
      <c r="G72" s="157"/>
      <c r="J72" s="153"/>
      <c r="K72" s="159" t="str">
        <f>CONCATENATE("Rozhodčí: ",IF(T52&gt;0,IF(VLOOKUP(T52,seznam!$A$2:$C$153,2)&gt;0,VLOOKUP(T52,seznam!$A$2:$C$153,2),""),""))</f>
        <v>Rozhodčí: Polák Matěj</v>
      </c>
      <c r="L72" s="154"/>
      <c r="M72" s="154"/>
      <c r="N72" s="154"/>
      <c r="O72" s="158" t="str">
        <f>CONCATENATE("divize ",$R72,"          ","skup ",$S72,"    ",$T72)</f>
        <v>divize U11          skup B    3</v>
      </c>
      <c r="P72" s="157"/>
      <c r="R72" s="155" t="s">
        <v>71</v>
      </c>
      <c r="S72" s="156" t="s">
        <v>214</v>
      </c>
      <c r="T72" s="155">
        <v>3</v>
      </c>
    </row>
    <row r="73" spans="1:20" ht="11.1" customHeight="1" thickBot="1">
      <c r="A73" s="153"/>
      <c r="B73" s="151" t="s">
        <v>198</v>
      </c>
      <c r="C73" s="152"/>
      <c r="D73" s="152" t="s">
        <v>197</v>
      </c>
      <c r="E73" s="152"/>
      <c r="F73" s="151" t="s">
        <v>196</v>
      </c>
      <c r="G73" s="150"/>
      <c r="H73" s="154"/>
      <c r="I73" s="154"/>
      <c r="J73" s="153"/>
      <c r="K73" s="151" t="s">
        <v>198</v>
      </c>
      <c r="L73" s="152"/>
      <c r="M73" s="152" t="s">
        <v>197</v>
      </c>
      <c r="N73" s="152"/>
      <c r="O73" s="151" t="s">
        <v>196</v>
      </c>
      <c r="P73" s="150"/>
    </row>
    <row r="74" spans="1:20" ht="20.100000000000001" customHeight="1" thickBot="1">
      <c r="A74" s="142"/>
      <c r="B74" s="148" t="str">
        <f>IF(R51&gt;0,IF(VLOOKUP(R51,seznam!$A$2:$C$153,2)&gt;0,VLOOKUP(R51,seznam!$A$2:$C$153,2),"------"),"------")</f>
        <v>Podsedníková Nela</v>
      </c>
      <c r="D74" s="149"/>
      <c r="F74" s="148" t="str">
        <f>IF(S51&gt;0,IF(VLOOKUP(S51,seznam!$A$2:$C$153,2)&gt;0,VLOOKUP(S51,seznam!$A$2:$C$153,2),"------"),"------")</f>
        <v>Polák Matěj</v>
      </c>
      <c r="G74" s="140"/>
      <c r="J74" s="142"/>
      <c r="K74" s="148" t="str">
        <f>IF(R52&gt;0,IF(VLOOKUP(R52,seznam!$A$2:$C$153,2)&gt;0,VLOOKUP(R52,seznam!$A$2:$C$153,2),"------"),"------")</f>
        <v>Jonášová Kristýna</v>
      </c>
      <c r="M74" s="149"/>
      <c r="O74" s="148" t="str">
        <f>IF(S52&gt;0,IF(VLOOKUP(S52,seznam!$A$2:$C$153,2)&gt;0,VLOOKUP(S52,seznam!$A$2:$C$153,2),"------"),"------")</f>
        <v>Přikryl Jan</v>
      </c>
      <c r="P74" s="140"/>
    </row>
    <row r="75" spans="1:20" ht="17.100000000000001" customHeight="1">
      <c r="A75" s="142"/>
      <c r="B75" s="147" t="s">
        <v>195</v>
      </c>
      <c r="D75" s="144" t="s">
        <v>6</v>
      </c>
      <c r="F75" s="147" t="s">
        <v>195</v>
      </c>
      <c r="G75" s="140"/>
      <c r="J75" s="142"/>
      <c r="K75" s="147" t="s">
        <v>195</v>
      </c>
      <c r="M75" s="144" t="s">
        <v>6</v>
      </c>
      <c r="O75" s="147" t="s">
        <v>195</v>
      </c>
      <c r="P75" s="140"/>
    </row>
    <row r="76" spans="1:20" ht="17.100000000000001" customHeight="1">
      <c r="A76" s="142"/>
      <c r="B76" s="147" t="s">
        <v>194</v>
      </c>
      <c r="D76" s="144" t="s">
        <v>6</v>
      </c>
      <c r="F76" s="147" t="s">
        <v>194</v>
      </c>
      <c r="G76" s="140"/>
      <c r="J76" s="142"/>
      <c r="K76" s="147" t="s">
        <v>194</v>
      </c>
      <c r="M76" s="144" t="s">
        <v>6</v>
      </c>
      <c r="O76" s="147" t="s">
        <v>194</v>
      </c>
      <c r="P76" s="140"/>
    </row>
    <row r="77" spans="1:20" ht="17.100000000000001" customHeight="1">
      <c r="A77" s="142"/>
      <c r="B77" s="147" t="s">
        <v>193</v>
      </c>
      <c r="D77" s="144" t="s">
        <v>6</v>
      </c>
      <c r="F77" s="147" t="s">
        <v>193</v>
      </c>
      <c r="G77" s="140"/>
      <c r="J77" s="142"/>
      <c r="K77" s="147" t="s">
        <v>193</v>
      </c>
      <c r="M77" s="144" t="s">
        <v>6</v>
      </c>
      <c r="O77" s="147" t="s">
        <v>193</v>
      </c>
      <c r="P77" s="140"/>
    </row>
    <row r="78" spans="1:20" ht="17.100000000000001" customHeight="1">
      <c r="A78" s="142"/>
      <c r="B78" s="146" t="s">
        <v>192</v>
      </c>
      <c r="D78" s="144" t="s">
        <v>6</v>
      </c>
      <c r="F78" s="146" t="s">
        <v>192</v>
      </c>
      <c r="G78" s="140"/>
      <c r="J78" s="142"/>
      <c r="K78" s="146" t="s">
        <v>192</v>
      </c>
      <c r="M78" s="144" t="s">
        <v>6</v>
      </c>
      <c r="O78" s="146" t="s">
        <v>192</v>
      </c>
      <c r="P78" s="140"/>
    </row>
    <row r="79" spans="1:20" ht="17.100000000000001" customHeight="1">
      <c r="A79" s="142"/>
      <c r="B79" s="146" t="s">
        <v>191</v>
      </c>
      <c r="D79" s="144" t="s">
        <v>6</v>
      </c>
      <c r="F79" s="146" t="s">
        <v>191</v>
      </c>
      <c r="G79" s="140"/>
      <c r="J79" s="142"/>
      <c r="K79" s="146" t="s">
        <v>191</v>
      </c>
      <c r="M79" s="144" t="s">
        <v>6</v>
      </c>
      <c r="O79" s="146" t="s">
        <v>191</v>
      </c>
      <c r="P79" s="140"/>
    </row>
    <row r="80" spans="1:20" ht="17.100000000000001" customHeight="1" thickBot="1">
      <c r="A80" s="145"/>
      <c r="B80" s="143" t="s">
        <v>190</v>
      </c>
      <c r="D80" s="144" t="s">
        <v>6</v>
      </c>
      <c r="F80" s="143" t="s">
        <v>190</v>
      </c>
      <c r="G80" s="140"/>
      <c r="J80" s="145"/>
      <c r="K80" s="143" t="s">
        <v>190</v>
      </c>
      <c r="M80" s="144" t="s">
        <v>6</v>
      </c>
      <c r="O80" s="143" t="s">
        <v>190</v>
      </c>
      <c r="P80" s="140"/>
    </row>
    <row r="81" spans="1:21" ht="16.5" customHeight="1" thickTop="1">
      <c r="A81" s="142"/>
      <c r="B81" s="141" t="s">
        <v>189</v>
      </c>
      <c r="G81" s="140"/>
      <c r="J81" s="142"/>
      <c r="K81" s="141" t="s">
        <v>189</v>
      </c>
      <c r="P81" s="140"/>
    </row>
    <row r="82" spans="1:21" ht="12" customHeight="1">
      <c r="A82" s="139"/>
      <c r="B82" s="138"/>
      <c r="C82" s="138"/>
      <c r="D82" s="138"/>
      <c r="E82" s="138"/>
      <c r="F82" s="138"/>
      <c r="G82" s="137"/>
      <c r="J82" s="139"/>
      <c r="K82" s="138"/>
      <c r="L82" s="138"/>
      <c r="M82" s="138"/>
      <c r="N82" s="138"/>
      <c r="O82" s="138"/>
      <c r="P82" s="137"/>
    </row>
    <row r="83" spans="1:21" ht="1.5" customHeight="1">
      <c r="H83" s="137"/>
      <c r="I83" s="136"/>
      <c r="J83" s="132"/>
      <c r="P83" s="135"/>
    </row>
    <row r="84" spans="1:21" ht="2.1" customHeight="1">
      <c r="I84" s="163"/>
      <c r="J84" s="132"/>
    </row>
    <row r="85" spans="1:21" ht="12" customHeight="1">
      <c r="A85" s="162"/>
      <c r="B85" s="161"/>
      <c r="C85" s="161"/>
      <c r="D85" s="161"/>
      <c r="E85" s="161"/>
      <c r="F85" s="161"/>
      <c r="G85" s="160"/>
      <c r="J85" s="162"/>
      <c r="K85" s="161"/>
      <c r="L85" s="161"/>
      <c r="M85" s="161"/>
      <c r="N85" s="161"/>
      <c r="O85" s="161"/>
      <c r="P85" s="160"/>
    </row>
    <row r="86" spans="1:21" s="164" customFormat="1" ht="15" customHeight="1">
      <c r="A86" s="153"/>
      <c r="B86" s="159" t="str">
        <f>CONCATENATE("Rozhodčí: ",IF(T89&gt;0,IF(VLOOKUP(T89,seznam!$A$2:$C$153,2)&gt;0,VLOOKUP(T89,seznam!$A$2:$C$153,2),""),""))</f>
        <v>Rozhodčí: Voráčová Kateřina</v>
      </c>
      <c r="C86" s="154"/>
      <c r="D86" s="154"/>
      <c r="E86" s="154"/>
      <c r="F86" s="158" t="str">
        <f>CONCATENATE("divize ",$R86,"          ","skup ",$S86,"    ",$T86)</f>
        <v>divize U11          skup C    1</v>
      </c>
      <c r="G86" s="157"/>
      <c r="H86" s="154"/>
      <c r="I86" s="154"/>
      <c r="J86" s="153"/>
      <c r="K86" s="159" t="str">
        <f>CONCATENATE("Rozhodčí: ",IF(T90&gt;0,IF(VLOOKUP(T90,seznam!$A$2:$C$153,2)&gt;0,VLOOKUP(T90,seznam!$A$2:$C$153,2),""),""))</f>
        <v>Rozhodčí: Kramář Matěj</v>
      </c>
      <c r="L86" s="154"/>
      <c r="M86" s="154"/>
      <c r="N86" s="154"/>
      <c r="O86" s="158" t="str">
        <f>CONCATENATE("divize ",$R86,"          ","skup ",$S86,"    ",$T86)</f>
        <v>divize U11          skup C    1</v>
      </c>
      <c r="P86" s="157"/>
      <c r="R86" s="155" t="s">
        <v>71</v>
      </c>
      <c r="S86" s="156" t="s">
        <v>213</v>
      </c>
      <c r="T86" s="155">
        <v>1</v>
      </c>
      <c r="U86" s="172"/>
    </row>
    <row r="87" spans="1:21" s="164" customFormat="1" ht="11.1" customHeight="1" thickBot="1">
      <c r="A87" s="153"/>
      <c r="B87" s="151" t="s">
        <v>198</v>
      </c>
      <c r="C87" s="152"/>
      <c r="D87" s="152" t="s">
        <v>197</v>
      </c>
      <c r="E87" s="152"/>
      <c r="F87" s="151" t="s">
        <v>196</v>
      </c>
      <c r="G87" s="150"/>
      <c r="H87" s="152"/>
      <c r="I87" s="152"/>
      <c r="J87" s="153"/>
      <c r="K87" s="151" t="s">
        <v>198</v>
      </c>
      <c r="L87" s="152"/>
      <c r="M87" s="152" t="s">
        <v>197</v>
      </c>
      <c r="N87" s="152"/>
      <c r="O87" s="151" t="s">
        <v>196</v>
      </c>
      <c r="P87" s="150"/>
      <c r="R87" s="155"/>
      <c r="S87" s="155"/>
      <c r="T87" s="155"/>
      <c r="U87" s="172"/>
    </row>
    <row r="88" spans="1:21" ht="20.100000000000001" customHeight="1" thickBot="1">
      <c r="A88" s="142"/>
      <c r="B88" s="148" t="str">
        <f>IF(R89&gt;0,IF(VLOOKUP(R89,seznam!$A$2:$C$153,2)&gt;0,VLOOKUP(R89,seznam!$A$2:$C$153,2),"------"),"------")</f>
        <v>Křepelová Kamila</v>
      </c>
      <c r="D88" s="149"/>
      <c r="F88" s="148" t="str">
        <f>IF(S89&gt;0,IF(VLOOKUP(S89,seznam!$A$2:$C$153,2)&gt;0,VLOOKUP(S89,seznam!$A$2:$C$153,2),"------"),"------")</f>
        <v>Kramář Matěj</v>
      </c>
      <c r="G88" s="140"/>
      <c r="J88" s="142"/>
      <c r="K88" s="148" t="str">
        <f>IF(R90&gt;0,IF(VLOOKUP(R90,seznam!$A$2:$C$153,2)&gt;0,VLOOKUP(R90,seznam!$A$2:$C$153,2),"------"),"------")</f>
        <v>Voráčová Kateřina</v>
      </c>
      <c r="M88" s="149"/>
      <c r="O88" s="148" t="str">
        <f>IF(S90&gt;0,IF(VLOOKUP(S90,seznam!$A$2:$C$153,2)&gt;0,VLOOKUP(S90,seznam!$A$2:$C$153,2),"------"),"------")</f>
        <v>Záviška Jan</v>
      </c>
      <c r="P88" s="140"/>
      <c r="R88" s="170" t="s">
        <v>202</v>
      </c>
      <c r="S88" s="169" t="s">
        <v>201</v>
      </c>
      <c r="T88" s="168" t="s">
        <v>200</v>
      </c>
    </row>
    <row r="89" spans="1:21" ht="17.100000000000001" customHeight="1">
      <c r="A89" s="142"/>
      <c r="B89" s="147" t="s">
        <v>195</v>
      </c>
      <c r="C89" s="135" t="str">
        <f>IF(A88&gt;0,IF(VLOOKUP(A88,seznam!$A$2:$C$37,2)&gt;0,VLOOKUP(A88,seznam!$A$2:$C$37,2),"------"),"------")</f>
        <v>------</v>
      </c>
      <c r="D89" s="144" t="s">
        <v>6</v>
      </c>
      <c r="F89" s="147" t="s">
        <v>195</v>
      </c>
      <c r="G89" s="140"/>
      <c r="J89" s="142"/>
      <c r="K89" s="147" t="s">
        <v>195</v>
      </c>
      <c r="M89" s="144" t="s">
        <v>6</v>
      </c>
      <c r="O89" s="147" t="s">
        <v>195</v>
      </c>
      <c r="P89" s="140"/>
      <c r="R89" s="174">
        <f>I.Stupen!AJ24</f>
        <v>52</v>
      </c>
      <c r="S89" s="134">
        <f>I.Stupen!AK24</f>
        <v>121</v>
      </c>
      <c r="T89" s="166">
        <f>IF($U$2, R90,0)</f>
        <v>82</v>
      </c>
    </row>
    <row r="90" spans="1:21" ht="17.100000000000001" customHeight="1">
      <c r="A90" s="142"/>
      <c r="B90" s="147" t="s">
        <v>194</v>
      </c>
      <c r="D90" s="144" t="s">
        <v>6</v>
      </c>
      <c r="F90" s="147" t="s">
        <v>194</v>
      </c>
      <c r="G90" s="140"/>
      <c r="J90" s="142"/>
      <c r="K90" s="147" t="s">
        <v>194</v>
      </c>
      <c r="M90" s="144" t="s">
        <v>6</v>
      </c>
      <c r="O90" s="147" t="s">
        <v>194</v>
      </c>
      <c r="P90" s="140"/>
      <c r="R90" s="174">
        <f>I.Stupen!AJ25</f>
        <v>82</v>
      </c>
      <c r="S90" s="134">
        <f>I.Stupen!AK25</f>
        <v>76</v>
      </c>
      <c r="T90" s="166">
        <f>IF($U$2, S89,0)</f>
        <v>121</v>
      </c>
    </row>
    <row r="91" spans="1:21" ht="17.100000000000001" customHeight="1">
      <c r="A91" s="142"/>
      <c r="B91" s="147" t="s">
        <v>193</v>
      </c>
      <c r="D91" s="144" t="s">
        <v>6</v>
      </c>
      <c r="F91" s="147" t="s">
        <v>193</v>
      </c>
      <c r="G91" s="140"/>
      <c r="J91" s="142"/>
      <c r="K91" s="147" t="s">
        <v>193</v>
      </c>
      <c r="M91" s="144" t="s">
        <v>6</v>
      </c>
      <c r="O91" s="147" t="s">
        <v>193</v>
      </c>
      <c r="P91" s="140"/>
      <c r="R91" s="174">
        <f>I.Stupen!AJ26</f>
        <v>121</v>
      </c>
      <c r="S91" s="134">
        <f>I.Stupen!AK26</f>
        <v>76</v>
      </c>
      <c r="T91" s="166">
        <f>IF($U$2, R89,0)</f>
        <v>52</v>
      </c>
    </row>
    <row r="92" spans="1:21" ht="17.100000000000001" customHeight="1">
      <c r="A92" s="142"/>
      <c r="B92" s="146" t="s">
        <v>192</v>
      </c>
      <c r="D92" s="144" t="s">
        <v>6</v>
      </c>
      <c r="F92" s="146" t="s">
        <v>192</v>
      </c>
      <c r="G92" s="140"/>
      <c r="J92" s="142"/>
      <c r="K92" s="146" t="s">
        <v>192</v>
      </c>
      <c r="M92" s="144" t="s">
        <v>6</v>
      </c>
      <c r="O92" s="146" t="s">
        <v>192</v>
      </c>
      <c r="P92" s="140"/>
      <c r="R92" s="174">
        <f>I.Stupen!AJ27</f>
        <v>52</v>
      </c>
      <c r="S92" s="134">
        <f>I.Stupen!AK27</f>
        <v>82</v>
      </c>
      <c r="T92" s="166">
        <f>IF($U$2, S90,0)</f>
        <v>76</v>
      </c>
    </row>
    <row r="93" spans="1:21" ht="17.100000000000001" customHeight="1">
      <c r="A93" s="142"/>
      <c r="B93" s="146" t="s">
        <v>191</v>
      </c>
      <c r="D93" s="144" t="s">
        <v>6</v>
      </c>
      <c r="F93" s="146" t="s">
        <v>191</v>
      </c>
      <c r="G93" s="140"/>
      <c r="J93" s="142"/>
      <c r="K93" s="146" t="s">
        <v>191</v>
      </c>
      <c r="M93" s="144" t="s">
        <v>6</v>
      </c>
      <c r="O93" s="146" t="s">
        <v>191</v>
      </c>
      <c r="P93" s="140"/>
      <c r="R93" s="174">
        <f>I.Stupen!AJ28</f>
        <v>82</v>
      </c>
      <c r="S93" s="134">
        <f>I.Stupen!AK28</f>
        <v>121</v>
      </c>
      <c r="T93" s="166">
        <f>IF($U$2, R89,0)</f>
        <v>52</v>
      </c>
    </row>
    <row r="94" spans="1:21" ht="17.100000000000001" customHeight="1" thickBot="1">
      <c r="A94" s="145"/>
      <c r="B94" s="143" t="s">
        <v>190</v>
      </c>
      <c r="D94" s="144" t="s">
        <v>6</v>
      </c>
      <c r="F94" s="143" t="s">
        <v>190</v>
      </c>
      <c r="G94" s="140"/>
      <c r="J94" s="145"/>
      <c r="K94" s="143" t="s">
        <v>190</v>
      </c>
      <c r="M94" s="144" t="s">
        <v>6</v>
      </c>
      <c r="O94" s="143" t="s">
        <v>190</v>
      </c>
      <c r="P94" s="140"/>
      <c r="R94" s="171">
        <f>I.Stupen!AJ29</f>
        <v>76</v>
      </c>
      <c r="S94" s="173">
        <f>I.Stupen!AK29</f>
        <v>52</v>
      </c>
      <c r="T94" s="165">
        <f>IF($U$2, S89,0)</f>
        <v>121</v>
      </c>
    </row>
    <row r="95" spans="1:21" ht="17.100000000000001" customHeight="1" thickTop="1">
      <c r="A95" s="142"/>
      <c r="B95" s="141" t="s">
        <v>189</v>
      </c>
      <c r="G95" s="140"/>
      <c r="J95" s="142"/>
      <c r="K95" s="141" t="s">
        <v>189</v>
      </c>
      <c r="P95" s="140"/>
    </row>
    <row r="96" spans="1:21" ht="12" customHeight="1">
      <c r="A96" s="139"/>
      <c r="B96" s="138"/>
      <c r="C96" s="138"/>
      <c r="D96" s="138"/>
      <c r="E96" s="138"/>
      <c r="F96" s="138"/>
      <c r="G96" s="137"/>
      <c r="J96" s="139"/>
      <c r="K96" s="138"/>
      <c r="L96" s="138"/>
      <c r="M96" s="138"/>
      <c r="N96" s="138"/>
      <c r="O96" s="138"/>
      <c r="P96" s="137"/>
    </row>
    <row r="97" spans="1:21" ht="2.1" customHeight="1">
      <c r="H97" s="137"/>
      <c r="J97" s="132"/>
      <c r="P97" s="135"/>
    </row>
    <row r="98" spans="1:21" ht="2.1" customHeight="1">
      <c r="I98" s="163"/>
    </row>
    <row r="99" spans="1:21" ht="12" customHeight="1">
      <c r="A99" s="162"/>
      <c r="B99" s="161"/>
      <c r="C99" s="161"/>
      <c r="D99" s="161"/>
      <c r="E99" s="161"/>
      <c r="F99" s="161"/>
      <c r="G99" s="160"/>
      <c r="J99" s="162"/>
      <c r="K99" s="161"/>
      <c r="L99" s="161"/>
      <c r="M99" s="161"/>
      <c r="N99" s="161"/>
      <c r="O99" s="161"/>
      <c r="P99" s="160"/>
    </row>
    <row r="100" spans="1:21" s="164" customFormat="1" ht="15" customHeight="1">
      <c r="A100" s="153"/>
      <c r="B100" s="159" t="str">
        <f>CONCATENATE("Rozhodčí: ",IF(T91&gt;0,IF(VLOOKUP(T91,seznam!$A$2:$C$153,2)&gt;0,VLOOKUP(T91,seznam!$A$2:$C$153,2),""),""))</f>
        <v>Rozhodčí: Křepelová Kamila</v>
      </c>
      <c r="C100" s="154"/>
      <c r="D100" s="154"/>
      <c r="E100" s="154"/>
      <c r="F100" s="158" t="str">
        <f>CONCATENATE("divize ",$R100,"          ","skup ",$S100,"    ",$T100)</f>
        <v>divize U11          skup C    2</v>
      </c>
      <c r="G100" s="157"/>
      <c r="H100" s="154"/>
      <c r="I100" s="154"/>
      <c r="J100" s="153"/>
      <c r="K100" s="159" t="str">
        <f>CONCATENATE("Rozhodčí: ",IF(T92&gt;0,IF(VLOOKUP(T92,seznam!$A$2:$C$153,2)&gt;0,VLOOKUP(T92,seznam!$A$2:$C$153,2),""),""))</f>
        <v>Rozhodčí: Záviška Jan</v>
      </c>
      <c r="L100" s="154"/>
      <c r="M100" s="154"/>
      <c r="N100" s="154"/>
      <c r="O100" s="158" t="str">
        <f>CONCATENATE("divize ",$R100,"          ","skup ",$S100,"    ",$T100)</f>
        <v>divize U11          skup C    2</v>
      </c>
      <c r="P100" s="157"/>
      <c r="R100" s="155" t="s">
        <v>71</v>
      </c>
      <c r="S100" s="156" t="s">
        <v>213</v>
      </c>
      <c r="T100" s="155">
        <v>2</v>
      </c>
      <c r="U100" s="172"/>
    </row>
    <row r="101" spans="1:21" ht="11.1" customHeight="1" thickBot="1">
      <c r="A101" s="153"/>
      <c r="B101" s="151" t="s">
        <v>198</v>
      </c>
      <c r="C101" s="152"/>
      <c r="D101" s="152" t="s">
        <v>197</v>
      </c>
      <c r="E101" s="152"/>
      <c r="F101" s="151" t="s">
        <v>196</v>
      </c>
      <c r="G101" s="150"/>
      <c r="H101" s="154"/>
      <c r="I101" s="154"/>
      <c r="J101" s="153"/>
      <c r="K101" s="151" t="s">
        <v>198</v>
      </c>
      <c r="L101" s="152"/>
      <c r="M101" s="152" t="s">
        <v>197</v>
      </c>
      <c r="N101" s="152"/>
      <c r="O101" s="151" t="s">
        <v>196</v>
      </c>
      <c r="P101" s="150"/>
    </row>
    <row r="102" spans="1:21" ht="20.100000000000001" customHeight="1" thickBot="1">
      <c r="A102" s="142"/>
      <c r="B102" s="148" t="str">
        <f>IF(R91&gt;0,IF(VLOOKUP(R91,seznam!$A$2:$C$153,2)&gt;0,VLOOKUP(R91,seznam!$A$2:$C$153,2),"------"),"------")</f>
        <v>Kramář Matěj</v>
      </c>
      <c r="D102" s="149"/>
      <c r="F102" s="148" t="str">
        <f>IF(S91&gt;0,IF(VLOOKUP(S91,seznam!$A$2:$C$153,2)&gt;0,VLOOKUP(S91,seznam!$A$2:$C$153,2),"------"),"------")</f>
        <v>Záviška Jan</v>
      </c>
      <c r="G102" s="140"/>
      <c r="J102" s="142"/>
      <c r="K102" s="148" t="str">
        <f>IF(R92&gt;0,IF(VLOOKUP(R92,seznam!$A$2:$C$153,2)&gt;0,VLOOKUP(R92,seznam!$A$2:$C$153,2),"------"),"------")</f>
        <v>Křepelová Kamila</v>
      </c>
      <c r="M102" s="149"/>
      <c r="O102" s="148" t="str">
        <f>IF(S92&gt;0,IF(VLOOKUP(S92,seznam!$A$2:$C$153,2)&gt;0,VLOOKUP(S92,seznam!$A$2:$C$153,2),"------"),"------")</f>
        <v>Voráčová Kateřina</v>
      </c>
      <c r="P102" s="140"/>
    </row>
    <row r="103" spans="1:21" ht="17.100000000000001" customHeight="1">
      <c r="A103" s="142"/>
      <c r="B103" s="147" t="s">
        <v>195</v>
      </c>
      <c r="D103" s="144" t="s">
        <v>6</v>
      </c>
      <c r="F103" s="147" t="s">
        <v>195</v>
      </c>
      <c r="G103" s="140"/>
      <c r="J103" s="142"/>
      <c r="K103" s="147" t="s">
        <v>195</v>
      </c>
      <c r="M103" s="144" t="s">
        <v>6</v>
      </c>
      <c r="O103" s="147" t="s">
        <v>195</v>
      </c>
      <c r="P103" s="140"/>
    </row>
    <row r="104" spans="1:21" ht="17.100000000000001" customHeight="1">
      <c r="A104" s="142"/>
      <c r="B104" s="147" t="s">
        <v>194</v>
      </c>
      <c r="D104" s="144" t="s">
        <v>6</v>
      </c>
      <c r="F104" s="147" t="s">
        <v>194</v>
      </c>
      <c r="G104" s="140"/>
      <c r="J104" s="142"/>
      <c r="K104" s="147" t="s">
        <v>194</v>
      </c>
      <c r="M104" s="144" t="s">
        <v>6</v>
      </c>
      <c r="O104" s="147" t="s">
        <v>194</v>
      </c>
      <c r="P104" s="140"/>
    </row>
    <row r="105" spans="1:21" ht="17.100000000000001" customHeight="1">
      <c r="A105" s="142"/>
      <c r="B105" s="147" t="s">
        <v>193</v>
      </c>
      <c r="D105" s="144" t="s">
        <v>6</v>
      </c>
      <c r="F105" s="147" t="s">
        <v>193</v>
      </c>
      <c r="G105" s="140"/>
      <c r="J105" s="142"/>
      <c r="K105" s="147" t="s">
        <v>193</v>
      </c>
      <c r="M105" s="144" t="s">
        <v>6</v>
      </c>
      <c r="O105" s="147" t="s">
        <v>193</v>
      </c>
      <c r="P105" s="140"/>
    </row>
    <row r="106" spans="1:21" ht="17.100000000000001" customHeight="1">
      <c r="A106" s="142"/>
      <c r="B106" s="146" t="s">
        <v>192</v>
      </c>
      <c r="D106" s="144" t="s">
        <v>6</v>
      </c>
      <c r="F106" s="146" t="s">
        <v>192</v>
      </c>
      <c r="G106" s="140"/>
      <c r="J106" s="142"/>
      <c r="K106" s="146" t="s">
        <v>192</v>
      </c>
      <c r="M106" s="144" t="s">
        <v>6</v>
      </c>
      <c r="O106" s="146" t="s">
        <v>192</v>
      </c>
      <c r="P106" s="140"/>
    </row>
    <row r="107" spans="1:21" ht="17.100000000000001" customHeight="1">
      <c r="A107" s="142"/>
      <c r="B107" s="146" t="s">
        <v>191</v>
      </c>
      <c r="D107" s="144" t="s">
        <v>6</v>
      </c>
      <c r="F107" s="146" t="s">
        <v>191</v>
      </c>
      <c r="G107" s="140"/>
      <c r="J107" s="142"/>
      <c r="K107" s="146" t="s">
        <v>191</v>
      </c>
      <c r="M107" s="144" t="s">
        <v>6</v>
      </c>
      <c r="O107" s="146" t="s">
        <v>191</v>
      </c>
      <c r="P107" s="140"/>
    </row>
    <row r="108" spans="1:21" ht="17.100000000000001" customHeight="1" thickBot="1">
      <c r="A108" s="145"/>
      <c r="B108" s="143" t="s">
        <v>190</v>
      </c>
      <c r="D108" s="144" t="s">
        <v>6</v>
      </c>
      <c r="F108" s="143" t="s">
        <v>190</v>
      </c>
      <c r="G108" s="140"/>
      <c r="J108" s="145"/>
      <c r="K108" s="143" t="s">
        <v>190</v>
      </c>
      <c r="M108" s="144" t="s">
        <v>6</v>
      </c>
      <c r="O108" s="143" t="s">
        <v>190</v>
      </c>
      <c r="P108" s="140"/>
    </row>
    <row r="109" spans="1:21" ht="17.100000000000001" customHeight="1" thickTop="1">
      <c r="A109" s="142"/>
      <c r="B109" s="141" t="s">
        <v>189</v>
      </c>
      <c r="G109" s="140"/>
      <c r="J109" s="142"/>
      <c r="K109" s="141" t="s">
        <v>189</v>
      </c>
      <c r="P109" s="140"/>
    </row>
    <row r="110" spans="1:21" ht="12" customHeight="1">
      <c r="A110" s="139"/>
      <c r="B110" s="138"/>
      <c r="C110" s="138"/>
      <c r="D110" s="138"/>
      <c r="E110" s="138"/>
      <c r="F110" s="138"/>
      <c r="G110" s="137"/>
      <c r="J110" s="139"/>
      <c r="K110" s="138"/>
      <c r="L110" s="138"/>
      <c r="M110" s="138"/>
      <c r="N110" s="138"/>
      <c r="O110" s="138"/>
      <c r="P110" s="137"/>
    </row>
    <row r="111" spans="1:21" ht="2.1" customHeight="1">
      <c r="H111" s="137"/>
      <c r="J111" s="132"/>
    </row>
    <row r="112" spans="1:21" ht="2.1" customHeight="1">
      <c r="I112" s="163"/>
      <c r="J112" s="132"/>
    </row>
    <row r="113" spans="1:21" ht="12" customHeight="1">
      <c r="A113" s="162"/>
      <c r="B113" s="161"/>
      <c r="C113" s="161"/>
      <c r="D113" s="161"/>
      <c r="E113" s="161"/>
      <c r="F113" s="161"/>
      <c r="G113" s="160"/>
      <c r="J113" s="162"/>
      <c r="K113" s="161"/>
      <c r="L113" s="161"/>
      <c r="M113" s="161"/>
      <c r="N113" s="161"/>
      <c r="O113" s="161"/>
      <c r="P113" s="160"/>
    </row>
    <row r="114" spans="1:21" ht="15" customHeight="1">
      <c r="A114" s="153"/>
      <c r="B114" s="159" t="str">
        <f>CONCATENATE("Rozhodčí: ",IF(T93&gt;0,IF(VLOOKUP(T93,seznam!$A$2:$C$153,2)&gt;0,VLOOKUP(T93,seznam!$A$2:$C$153,2),""),""))</f>
        <v>Rozhodčí: Křepelová Kamila</v>
      </c>
      <c r="C114" s="154"/>
      <c r="D114" s="154"/>
      <c r="E114" s="154"/>
      <c r="F114" s="158" t="str">
        <f>CONCATENATE("divize ",$R114,"          ","skup ",$S114,"    ",$T114)</f>
        <v>divize U11          skup C    3</v>
      </c>
      <c r="G114" s="157"/>
      <c r="J114" s="153"/>
      <c r="K114" s="159" t="str">
        <f>CONCATENATE("Rozhodčí: ",IF(T94&gt;0,IF(VLOOKUP(T94,seznam!$A$2:$C$153,2)&gt;0,VLOOKUP(T94,seznam!$A$2:$C$153,2),""),""))</f>
        <v>Rozhodčí: Kramář Matěj</v>
      </c>
      <c r="L114" s="154"/>
      <c r="M114" s="154"/>
      <c r="N114" s="154"/>
      <c r="O114" s="158" t="str">
        <f>CONCATENATE("divize ",$R114,"          ","skup ",$S114,"    ",$T114)</f>
        <v>divize U11          skup C    3</v>
      </c>
      <c r="P114" s="157"/>
      <c r="R114" s="155" t="s">
        <v>71</v>
      </c>
      <c r="S114" s="156" t="s">
        <v>213</v>
      </c>
      <c r="T114" s="155">
        <v>3</v>
      </c>
    </row>
    <row r="115" spans="1:21" ht="11.1" customHeight="1" thickBot="1">
      <c r="A115" s="153"/>
      <c r="B115" s="151" t="s">
        <v>198</v>
      </c>
      <c r="C115" s="152"/>
      <c r="D115" s="152" t="s">
        <v>197</v>
      </c>
      <c r="E115" s="152"/>
      <c r="F115" s="151" t="s">
        <v>196</v>
      </c>
      <c r="G115" s="150"/>
      <c r="H115" s="154"/>
      <c r="I115" s="154"/>
      <c r="J115" s="153"/>
      <c r="K115" s="151" t="s">
        <v>198</v>
      </c>
      <c r="L115" s="152"/>
      <c r="M115" s="152" t="s">
        <v>197</v>
      </c>
      <c r="N115" s="152"/>
      <c r="O115" s="151" t="s">
        <v>196</v>
      </c>
      <c r="P115" s="150"/>
    </row>
    <row r="116" spans="1:21" ht="20.100000000000001" customHeight="1" thickBot="1">
      <c r="A116" s="142"/>
      <c r="B116" s="148" t="str">
        <f>IF(R93&gt;0,IF(VLOOKUP(R93,seznam!$A$2:$C$153,2)&gt;0,VLOOKUP(R93,seznam!$A$2:$C$153,2),"------"),"------")</f>
        <v>Voráčová Kateřina</v>
      </c>
      <c r="D116" s="149"/>
      <c r="F116" s="148" t="str">
        <f>IF(S93&gt;0,IF(VLOOKUP(S93,seznam!$A$2:$C$153,2)&gt;0,VLOOKUP(S93,seznam!$A$2:$C$153,2),"------"),"------")</f>
        <v>Kramář Matěj</v>
      </c>
      <c r="G116" s="140"/>
      <c r="J116" s="142"/>
      <c r="K116" s="148" t="str">
        <f>IF(R94&gt;0,IF(VLOOKUP(R94,seznam!$A$2:$C$153,2)&gt;0,VLOOKUP(R94,seznam!$A$2:$C$153,2),"------"),"------")</f>
        <v>Záviška Jan</v>
      </c>
      <c r="M116" s="149"/>
      <c r="O116" s="148" t="str">
        <f>IF(S94&gt;0,IF(VLOOKUP(S94,seznam!$A$2:$C$153,2)&gt;0,VLOOKUP(S94,seznam!$A$2:$C$153,2),"------"),"------")</f>
        <v>Křepelová Kamila</v>
      </c>
      <c r="P116" s="140"/>
    </row>
    <row r="117" spans="1:21" ht="17.100000000000001" customHeight="1">
      <c r="A117" s="142"/>
      <c r="B117" s="147" t="s">
        <v>195</v>
      </c>
      <c r="D117" s="144" t="s">
        <v>6</v>
      </c>
      <c r="F117" s="147" t="s">
        <v>195</v>
      </c>
      <c r="G117" s="140"/>
      <c r="J117" s="142"/>
      <c r="K117" s="147" t="s">
        <v>195</v>
      </c>
      <c r="M117" s="144" t="s">
        <v>6</v>
      </c>
      <c r="O117" s="147" t="s">
        <v>195</v>
      </c>
      <c r="P117" s="140"/>
    </row>
    <row r="118" spans="1:21" ht="17.100000000000001" customHeight="1">
      <c r="A118" s="142"/>
      <c r="B118" s="147" t="s">
        <v>194</v>
      </c>
      <c r="D118" s="144" t="s">
        <v>6</v>
      </c>
      <c r="F118" s="147" t="s">
        <v>194</v>
      </c>
      <c r="G118" s="140"/>
      <c r="J118" s="142"/>
      <c r="K118" s="147" t="s">
        <v>194</v>
      </c>
      <c r="M118" s="144" t="s">
        <v>6</v>
      </c>
      <c r="O118" s="147" t="s">
        <v>194</v>
      </c>
      <c r="P118" s="140"/>
    </row>
    <row r="119" spans="1:21" ht="17.100000000000001" customHeight="1">
      <c r="A119" s="142"/>
      <c r="B119" s="147" t="s">
        <v>193</v>
      </c>
      <c r="D119" s="144" t="s">
        <v>6</v>
      </c>
      <c r="F119" s="147" t="s">
        <v>193</v>
      </c>
      <c r="G119" s="140"/>
      <c r="J119" s="142"/>
      <c r="K119" s="147" t="s">
        <v>193</v>
      </c>
      <c r="M119" s="144" t="s">
        <v>6</v>
      </c>
      <c r="O119" s="147" t="s">
        <v>193</v>
      </c>
      <c r="P119" s="140"/>
    </row>
    <row r="120" spans="1:21" ht="17.100000000000001" customHeight="1">
      <c r="A120" s="142"/>
      <c r="B120" s="146" t="s">
        <v>192</v>
      </c>
      <c r="D120" s="144" t="s">
        <v>6</v>
      </c>
      <c r="F120" s="146" t="s">
        <v>192</v>
      </c>
      <c r="G120" s="140"/>
      <c r="J120" s="142"/>
      <c r="K120" s="146" t="s">
        <v>192</v>
      </c>
      <c r="M120" s="144" t="s">
        <v>6</v>
      </c>
      <c r="O120" s="146" t="s">
        <v>192</v>
      </c>
      <c r="P120" s="140"/>
    </row>
    <row r="121" spans="1:21" ht="17.100000000000001" customHeight="1">
      <c r="A121" s="142"/>
      <c r="B121" s="146" t="s">
        <v>191</v>
      </c>
      <c r="D121" s="144" t="s">
        <v>6</v>
      </c>
      <c r="F121" s="146" t="s">
        <v>191</v>
      </c>
      <c r="G121" s="140"/>
      <c r="J121" s="142"/>
      <c r="K121" s="146" t="s">
        <v>191</v>
      </c>
      <c r="M121" s="144" t="s">
        <v>6</v>
      </c>
      <c r="O121" s="146" t="s">
        <v>191</v>
      </c>
      <c r="P121" s="140"/>
    </row>
    <row r="122" spans="1:21" ht="17.100000000000001" customHeight="1" thickBot="1">
      <c r="A122" s="145"/>
      <c r="B122" s="143" t="s">
        <v>190</v>
      </c>
      <c r="D122" s="144" t="s">
        <v>6</v>
      </c>
      <c r="F122" s="143" t="s">
        <v>190</v>
      </c>
      <c r="G122" s="140"/>
      <c r="J122" s="145"/>
      <c r="K122" s="143" t="s">
        <v>190</v>
      </c>
      <c r="M122" s="144" t="s">
        <v>6</v>
      </c>
      <c r="O122" s="143" t="s">
        <v>190</v>
      </c>
      <c r="P122" s="140"/>
    </row>
    <row r="123" spans="1:21" ht="16.5" customHeight="1" thickTop="1">
      <c r="A123" s="142"/>
      <c r="B123" s="141" t="s">
        <v>189</v>
      </c>
      <c r="G123" s="140"/>
      <c r="J123" s="142"/>
      <c r="K123" s="141" t="s">
        <v>189</v>
      </c>
      <c r="P123" s="140"/>
    </row>
    <row r="124" spans="1:21" ht="12" customHeight="1">
      <c r="A124" s="139"/>
      <c r="B124" s="138"/>
      <c r="C124" s="138"/>
      <c r="D124" s="138"/>
      <c r="E124" s="138"/>
      <c r="F124" s="138"/>
      <c r="G124" s="137"/>
      <c r="J124" s="139"/>
      <c r="K124" s="138"/>
      <c r="L124" s="138"/>
      <c r="M124" s="138"/>
      <c r="N124" s="138"/>
      <c r="O124" s="138"/>
      <c r="P124" s="137"/>
    </row>
    <row r="125" spans="1:21" ht="1.5" customHeight="1">
      <c r="H125" s="137"/>
      <c r="I125" s="136"/>
      <c r="J125" s="132"/>
      <c r="P125" s="135"/>
    </row>
    <row r="126" spans="1:21" ht="2.1" customHeight="1">
      <c r="I126" s="163"/>
      <c r="J126" s="132"/>
    </row>
    <row r="127" spans="1:21" ht="12" customHeight="1">
      <c r="A127" s="162"/>
      <c r="B127" s="161"/>
      <c r="C127" s="161"/>
      <c r="D127" s="161"/>
      <c r="E127" s="161"/>
      <c r="F127" s="161"/>
      <c r="G127" s="160"/>
      <c r="J127" s="162"/>
      <c r="K127" s="161"/>
      <c r="L127" s="161"/>
      <c r="M127" s="161"/>
      <c r="N127" s="161"/>
      <c r="O127" s="161"/>
      <c r="P127" s="160"/>
    </row>
    <row r="128" spans="1:21" s="164" customFormat="1" ht="15" customHeight="1">
      <c r="A128" s="153"/>
      <c r="B128" s="159" t="str">
        <f>CONCATENATE("Rozhodčí: ",IF(T131&gt;0,IF(VLOOKUP(T131,seznam!$A$2:$C$153,2)&gt;0,VLOOKUP(T131,seznam!$A$2:$C$153,2),""),""))</f>
        <v>Rozhodčí: Pilitowská Ela</v>
      </c>
      <c r="C128" s="154"/>
      <c r="D128" s="154"/>
      <c r="E128" s="154"/>
      <c r="F128" s="158" t="str">
        <f>CONCATENATE("divize ",$R128,"          ","skup ",$S128,"    ",$T128)</f>
        <v>divize U11          skup D    1</v>
      </c>
      <c r="G128" s="157"/>
      <c r="H128" s="154"/>
      <c r="I128" s="154"/>
      <c r="J128" s="153"/>
      <c r="K128" s="159" t="str">
        <f>CONCATENATE("Rozhodčí: ",IF(T132&gt;0,IF(VLOOKUP(T132,seznam!$A$2:$C$153,2)&gt;0,VLOOKUP(T132,seznam!$A$2:$C$153,2),""),""))</f>
        <v xml:space="preserve">Rozhodčí: </v>
      </c>
      <c r="L128" s="154"/>
      <c r="M128" s="154"/>
      <c r="N128" s="154"/>
      <c r="O128" s="158" t="str">
        <f>CONCATENATE("divize ",$R128,"          ","skup ",$S128,"    ",$T128)</f>
        <v>divize U11          skup D    1</v>
      </c>
      <c r="P128" s="157"/>
      <c r="R128" s="155" t="s">
        <v>71</v>
      </c>
      <c r="S128" s="156" t="s">
        <v>212</v>
      </c>
      <c r="T128" s="155">
        <v>1</v>
      </c>
      <c r="U128" s="172"/>
    </row>
    <row r="129" spans="1:21" s="164" customFormat="1" ht="11.1" customHeight="1" thickBot="1">
      <c r="A129" s="153"/>
      <c r="B129" s="151" t="s">
        <v>198</v>
      </c>
      <c r="C129" s="152"/>
      <c r="D129" s="152" t="s">
        <v>197</v>
      </c>
      <c r="E129" s="152"/>
      <c r="F129" s="151" t="s">
        <v>196</v>
      </c>
      <c r="G129" s="150"/>
      <c r="H129" s="152"/>
      <c r="I129" s="152"/>
      <c r="J129" s="153"/>
      <c r="K129" s="151" t="s">
        <v>198</v>
      </c>
      <c r="L129" s="152"/>
      <c r="M129" s="152" t="s">
        <v>197</v>
      </c>
      <c r="N129" s="152"/>
      <c r="O129" s="151" t="s">
        <v>196</v>
      </c>
      <c r="P129" s="150"/>
      <c r="R129" s="155"/>
      <c r="S129" s="155"/>
      <c r="T129" s="155"/>
      <c r="U129" s="172"/>
    </row>
    <row r="130" spans="1:21" ht="20.100000000000001" customHeight="1" thickBot="1">
      <c r="A130" s="142"/>
      <c r="B130" s="148" t="str">
        <f>IF(R131&gt;0,IF(VLOOKUP(R131,seznam!$A$2:$C$153,2)&gt;0,VLOOKUP(R131,seznam!$A$2:$C$153,2),"------"),"------")</f>
        <v>Černý Ondřej</v>
      </c>
      <c r="D130" s="149"/>
      <c r="F130" s="148" t="str">
        <f>IF(S131&gt;0,IF(VLOOKUP(S131,seznam!$A$2:$C$153,2)&gt;0,VLOOKUP(S131,seznam!$A$2:$C$153,2),"------"),"------")</f>
        <v>------</v>
      </c>
      <c r="G130" s="140"/>
      <c r="J130" s="142"/>
      <c r="K130" s="148" t="str">
        <f>IF(R132&gt;0,IF(VLOOKUP(R132,seznam!$A$2:$C$153,2)&gt;0,VLOOKUP(R132,seznam!$A$2:$C$153,2),"------"),"------")</f>
        <v>Pilitowská Ela</v>
      </c>
      <c r="M130" s="149"/>
      <c r="O130" s="148" t="str">
        <f>IF(S132&gt;0,IF(VLOOKUP(S132,seznam!$A$2:$C$153,2)&gt;0,VLOOKUP(S132,seznam!$A$2:$C$153,2),"------"),"------")</f>
        <v>Krupková Amálie</v>
      </c>
      <c r="P130" s="140"/>
      <c r="R130" s="170" t="s">
        <v>202</v>
      </c>
      <c r="S130" s="169" t="s">
        <v>201</v>
      </c>
      <c r="T130" s="168" t="s">
        <v>200</v>
      </c>
    </row>
    <row r="131" spans="1:21" ht="17.100000000000001" customHeight="1">
      <c r="A131" s="142"/>
      <c r="B131" s="147" t="s">
        <v>195</v>
      </c>
      <c r="C131" s="135" t="str">
        <f>IF(A130&gt;0,IF(VLOOKUP(A130,seznam!$A$2:$C$37,2)&gt;0,VLOOKUP(A130,seznam!$A$2:$C$37,2),"------"),"------")</f>
        <v>------</v>
      </c>
      <c r="D131" s="144" t="s">
        <v>6</v>
      </c>
      <c r="F131" s="147" t="s">
        <v>195</v>
      </c>
      <c r="G131" s="140"/>
      <c r="J131" s="142"/>
      <c r="K131" s="147" t="s">
        <v>195</v>
      </c>
      <c r="M131" s="144" t="s">
        <v>6</v>
      </c>
      <c r="O131" s="147" t="s">
        <v>195</v>
      </c>
      <c r="P131" s="140"/>
      <c r="R131">
        <f>I.Stupen!AJ34</f>
        <v>115</v>
      </c>
      <c r="S131">
        <f>I.Stupen!AK34</f>
        <v>0</v>
      </c>
      <c r="T131" s="166">
        <f>IF($U$2, R132,0)</f>
        <v>79</v>
      </c>
    </row>
    <row r="132" spans="1:21" ht="17.100000000000001" customHeight="1">
      <c r="A132" s="142"/>
      <c r="B132" s="147" t="s">
        <v>194</v>
      </c>
      <c r="D132" s="144" t="s">
        <v>6</v>
      </c>
      <c r="F132" s="147" t="s">
        <v>194</v>
      </c>
      <c r="G132" s="140"/>
      <c r="J132" s="142"/>
      <c r="K132" s="147" t="s">
        <v>194</v>
      </c>
      <c r="M132" s="144" t="s">
        <v>6</v>
      </c>
      <c r="O132" s="147" t="s">
        <v>194</v>
      </c>
      <c r="P132" s="140"/>
      <c r="R132">
        <f>I.Stupen!AJ35</f>
        <v>79</v>
      </c>
      <c r="S132">
        <f>I.Stupen!AK35</f>
        <v>78</v>
      </c>
      <c r="T132" s="166">
        <f>IF($U$2, S131,0)</f>
        <v>0</v>
      </c>
    </row>
    <row r="133" spans="1:21" ht="17.100000000000001" customHeight="1">
      <c r="A133" s="142"/>
      <c r="B133" s="147" t="s">
        <v>193</v>
      </c>
      <c r="D133" s="144" t="s">
        <v>6</v>
      </c>
      <c r="F133" s="147" t="s">
        <v>193</v>
      </c>
      <c r="G133" s="140"/>
      <c r="J133" s="142"/>
      <c r="K133" s="147" t="s">
        <v>193</v>
      </c>
      <c r="M133" s="144" t="s">
        <v>6</v>
      </c>
      <c r="O133" s="147" t="s">
        <v>193</v>
      </c>
      <c r="P133" s="140"/>
      <c r="R133">
        <f>I.Stupen!AJ36</f>
        <v>0</v>
      </c>
      <c r="S133">
        <f>I.Stupen!AK36</f>
        <v>78</v>
      </c>
      <c r="T133" s="166">
        <f>IF($U$2, R131,0)</f>
        <v>115</v>
      </c>
    </row>
    <row r="134" spans="1:21" ht="17.100000000000001" customHeight="1">
      <c r="A134" s="142"/>
      <c r="B134" s="146" t="s">
        <v>192</v>
      </c>
      <c r="D134" s="144" t="s">
        <v>6</v>
      </c>
      <c r="F134" s="146" t="s">
        <v>192</v>
      </c>
      <c r="G134" s="140"/>
      <c r="J134" s="142"/>
      <c r="K134" s="146" t="s">
        <v>192</v>
      </c>
      <c r="M134" s="144" t="s">
        <v>6</v>
      </c>
      <c r="O134" s="146" t="s">
        <v>192</v>
      </c>
      <c r="P134" s="140"/>
      <c r="R134">
        <f>I.Stupen!AJ37</f>
        <v>115</v>
      </c>
      <c r="S134">
        <f>I.Stupen!AK37</f>
        <v>79</v>
      </c>
      <c r="T134" s="166">
        <f>IF($U$2, S132,0)</f>
        <v>78</v>
      </c>
    </row>
    <row r="135" spans="1:21" ht="17.100000000000001" customHeight="1">
      <c r="A135" s="142"/>
      <c r="B135" s="146" t="s">
        <v>191</v>
      </c>
      <c r="D135" s="144" t="s">
        <v>6</v>
      </c>
      <c r="F135" s="146" t="s">
        <v>191</v>
      </c>
      <c r="G135" s="140"/>
      <c r="J135" s="142"/>
      <c r="K135" s="146" t="s">
        <v>191</v>
      </c>
      <c r="M135" s="144" t="s">
        <v>6</v>
      </c>
      <c r="O135" s="146" t="s">
        <v>191</v>
      </c>
      <c r="P135" s="140"/>
      <c r="R135">
        <f>I.Stupen!AJ38</f>
        <v>79</v>
      </c>
      <c r="S135">
        <f>I.Stupen!AK38</f>
        <v>0</v>
      </c>
      <c r="T135" s="166">
        <f>IF($U$2, R131,0)</f>
        <v>115</v>
      </c>
    </row>
    <row r="136" spans="1:21" ht="17.100000000000001" customHeight="1" thickBot="1">
      <c r="A136" s="145"/>
      <c r="B136" s="143" t="s">
        <v>190</v>
      </c>
      <c r="D136" s="144" t="s">
        <v>6</v>
      </c>
      <c r="F136" s="143" t="s">
        <v>190</v>
      </c>
      <c r="G136" s="140"/>
      <c r="J136" s="145"/>
      <c r="K136" s="143" t="s">
        <v>190</v>
      </c>
      <c r="M136" s="144" t="s">
        <v>6</v>
      </c>
      <c r="O136" s="143" t="s">
        <v>190</v>
      </c>
      <c r="P136" s="140"/>
      <c r="R136">
        <f>I.Stupen!AJ39</f>
        <v>78</v>
      </c>
      <c r="S136">
        <f>I.Stupen!AK39</f>
        <v>115</v>
      </c>
      <c r="T136" s="165">
        <f>IF($U$2, S131,0)</f>
        <v>0</v>
      </c>
    </row>
    <row r="137" spans="1:21" ht="17.100000000000001" customHeight="1" thickTop="1">
      <c r="A137" s="142"/>
      <c r="B137" s="141" t="s">
        <v>189</v>
      </c>
      <c r="G137" s="140"/>
      <c r="J137" s="142"/>
      <c r="K137" s="141" t="s">
        <v>189</v>
      </c>
      <c r="P137" s="140"/>
    </row>
    <row r="138" spans="1:21" ht="12" customHeight="1">
      <c r="A138" s="139"/>
      <c r="B138" s="138"/>
      <c r="C138" s="138"/>
      <c r="D138" s="138"/>
      <c r="E138" s="138"/>
      <c r="F138" s="138"/>
      <c r="G138" s="137"/>
      <c r="J138" s="139"/>
      <c r="K138" s="138"/>
      <c r="L138" s="138"/>
      <c r="M138" s="138"/>
      <c r="N138" s="138"/>
      <c r="O138" s="138"/>
      <c r="P138" s="137"/>
    </row>
    <row r="139" spans="1:21" ht="2.1" customHeight="1">
      <c r="H139" s="137"/>
      <c r="J139" s="132"/>
      <c r="P139" s="135"/>
    </row>
    <row r="140" spans="1:21" ht="2.1" customHeight="1">
      <c r="I140" s="163"/>
    </row>
    <row r="141" spans="1:21" ht="12" customHeight="1">
      <c r="A141" s="162"/>
      <c r="B141" s="161"/>
      <c r="C141" s="161"/>
      <c r="D141" s="161"/>
      <c r="E141" s="161"/>
      <c r="F141" s="161"/>
      <c r="G141" s="160"/>
      <c r="J141" s="162"/>
      <c r="K141" s="161"/>
      <c r="L141" s="161"/>
      <c r="M141" s="161"/>
      <c r="N141" s="161"/>
      <c r="O141" s="161"/>
      <c r="P141" s="160"/>
    </row>
    <row r="142" spans="1:21" s="164" customFormat="1" ht="15" customHeight="1">
      <c r="A142" s="153"/>
      <c r="B142" s="159" t="str">
        <f>CONCATENATE("Rozhodčí: ",IF(T133&gt;0,IF(VLOOKUP(T133,seznam!$A$2:$C$153,2)&gt;0,VLOOKUP(T133,seznam!$A$2:$C$153,2),""),""))</f>
        <v>Rozhodčí: Černý Ondřej</v>
      </c>
      <c r="C142" s="154"/>
      <c r="D142" s="154"/>
      <c r="E142" s="154"/>
      <c r="F142" s="158" t="str">
        <f>CONCATENATE("divize ",$R142,"          ","skup ",$S142,"    ",$T142)</f>
        <v>divize U11          skup D    2</v>
      </c>
      <c r="G142" s="157"/>
      <c r="H142" s="154"/>
      <c r="I142" s="154"/>
      <c r="J142" s="153"/>
      <c r="K142" s="159" t="str">
        <f>CONCATENATE("Rozhodčí: ",IF(T134&gt;0,IF(VLOOKUP(T134,seznam!$A$2:$C$153,2)&gt;0,VLOOKUP(T134,seznam!$A$2:$C$153,2),""),""))</f>
        <v>Rozhodčí: Krupková Amálie</v>
      </c>
      <c r="L142" s="154"/>
      <c r="M142" s="154"/>
      <c r="N142" s="154"/>
      <c r="O142" s="158" t="str">
        <f>CONCATENATE("divize ",$R142,"          ","skup ",$S142,"    ",$T142)</f>
        <v>divize U11          skup D    2</v>
      </c>
      <c r="P142" s="157"/>
      <c r="R142" s="155" t="s">
        <v>71</v>
      </c>
      <c r="S142" s="156" t="s">
        <v>212</v>
      </c>
      <c r="T142" s="155">
        <v>2</v>
      </c>
      <c r="U142" s="172"/>
    </row>
    <row r="143" spans="1:21" ht="11.1" customHeight="1" thickBot="1">
      <c r="A143" s="153"/>
      <c r="B143" s="151" t="s">
        <v>198</v>
      </c>
      <c r="C143" s="152"/>
      <c r="D143" s="152" t="s">
        <v>197</v>
      </c>
      <c r="E143" s="152"/>
      <c r="F143" s="151" t="s">
        <v>196</v>
      </c>
      <c r="G143" s="150"/>
      <c r="H143" s="154"/>
      <c r="I143" s="154"/>
      <c r="J143" s="153"/>
      <c r="K143" s="151" t="s">
        <v>198</v>
      </c>
      <c r="L143" s="152"/>
      <c r="M143" s="152" t="s">
        <v>197</v>
      </c>
      <c r="N143" s="152"/>
      <c r="O143" s="151" t="s">
        <v>196</v>
      </c>
      <c r="P143" s="150"/>
    </row>
    <row r="144" spans="1:21" ht="20.100000000000001" customHeight="1" thickBot="1">
      <c r="A144" s="142"/>
      <c r="B144" s="148" t="str">
        <f>IF(R133&gt;0,IF(VLOOKUP(R133,seznam!$A$2:$C$153,2)&gt;0,VLOOKUP(R133,seznam!$A$2:$C$153,2),"------"),"------")</f>
        <v>------</v>
      </c>
      <c r="D144" s="149"/>
      <c r="F144" s="148" t="str">
        <f>IF(S133&gt;0,IF(VLOOKUP(S133,seznam!$A$2:$C$153,2)&gt;0,VLOOKUP(S133,seznam!$A$2:$C$153,2),"------"),"------")</f>
        <v>Krupková Amálie</v>
      </c>
      <c r="G144" s="140"/>
      <c r="J144" s="142"/>
      <c r="K144" s="148" t="str">
        <f>IF(R134&gt;0,IF(VLOOKUP(R134,seznam!$A$2:$C$153,2)&gt;0,VLOOKUP(R134,seznam!$A$2:$C$153,2),"------"),"------")</f>
        <v>Černý Ondřej</v>
      </c>
      <c r="M144" s="149"/>
      <c r="O144" s="148" t="str">
        <f>IF(S134&gt;0,IF(VLOOKUP(S134,seznam!$A$2:$C$153,2)&gt;0,VLOOKUP(S134,seznam!$A$2:$C$153,2),"------"),"------")</f>
        <v>Pilitowská Ela</v>
      </c>
      <c r="P144" s="140"/>
    </row>
    <row r="145" spans="1:20" ht="17.100000000000001" customHeight="1">
      <c r="A145" s="142"/>
      <c r="B145" s="147" t="s">
        <v>195</v>
      </c>
      <c r="D145" s="144" t="s">
        <v>6</v>
      </c>
      <c r="F145" s="147" t="s">
        <v>195</v>
      </c>
      <c r="G145" s="140"/>
      <c r="J145" s="142"/>
      <c r="K145" s="147" t="s">
        <v>195</v>
      </c>
      <c r="M145" s="144" t="s">
        <v>6</v>
      </c>
      <c r="O145" s="147" t="s">
        <v>195</v>
      </c>
      <c r="P145" s="140"/>
    </row>
    <row r="146" spans="1:20" ht="17.100000000000001" customHeight="1">
      <c r="A146" s="142"/>
      <c r="B146" s="147" t="s">
        <v>194</v>
      </c>
      <c r="D146" s="144" t="s">
        <v>6</v>
      </c>
      <c r="F146" s="147" t="s">
        <v>194</v>
      </c>
      <c r="G146" s="140"/>
      <c r="J146" s="142"/>
      <c r="K146" s="147" t="s">
        <v>194</v>
      </c>
      <c r="M146" s="144" t="s">
        <v>6</v>
      </c>
      <c r="O146" s="147" t="s">
        <v>194</v>
      </c>
      <c r="P146" s="140"/>
    </row>
    <row r="147" spans="1:20" ht="17.100000000000001" customHeight="1">
      <c r="A147" s="142"/>
      <c r="B147" s="147" t="s">
        <v>193</v>
      </c>
      <c r="D147" s="144" t="s">
        <v>6</v>
      </c>
      <c r="F147" s="147" t="s">
        <v>193</v>
      </c>
      <c r="G147" s="140"/>
      <c r="J147" s="142"/>
      <c r="K147" s="147" t="s">
        <v>193</v>
      </c>
      <c r="M147" s="144" t="s">
        <v>6</v>
      </c>
      <c r="O147" s="147" t="s">
        <v>193</v>
      </c>
      <c r="P147" s="140"/>
    </row>
    <row r="148" spans="1:20" ht="17.100000000000001" customHeight="1">
      <c r="A148" s="142"/>
      <c r="B148" s="146" t="s">
        <v>192</v>
      </c>
      <c r="D148" s="144" t="s">
        <v>6</v>
      </c>
      <c r="F148" s="146" t="s">
        <v>192</v>
      </c>
      <c r="G148" s="140"/>
      <c r="J148" s="142"/>
      <c r="K148" s="146" t="s">
        <v>192</v>
      </c>
      <c r="M148" s="144" t="s">
        <v>6</v>
      </c>
      <c r="O148" s="146" t="s">
        <v>192</v>
      </c>
      <c r="P148" s="140"/>
    </row>
    <row r="149" spans="1:20" ht="17.100000000000001" customHeight="1">
      <c r="A149" s="142"/>
      <c r="B149" s="146" t="s">
        <v>191</v>
      </c>
      <c r="D149" s="144" t="s">
        <v>6</v>
      </c>
      <c r="F149" s="146" t="s">
        <v>191</v>
      </c>
      <c r="G149" s="140"/>
      <c r="J149" s="142"/>
      <c r="K149" s="146" t="s">
        <v>191</v>
      </c>
      <c r="M149" s="144" t="s">
        <v>6</v>
      </c>
      <c r="O149" s="146" t="s">
        <v>191</v>
      </c>
      <c r="P149" s="140"/>
    </row>
    <row r="150" spans="1:20" ht="17.100000000000001" customHeight="1" thickBot="1">
      <c r="A150" s="145"/>
      <c r="B150" s="143" t="s">
        <v>190</v>
      </c>
      <c r="D150" s="144" t="s">
        <v>6</v>
      </c>
      <c r="F150" s="143" t="s">
        <v>190</v>
      </c>
      <c r="G150" s="140"/>
      <c r="J150" s="145"/>
      <c r="K150" s="143" t="s">
        <v>190</v>
      </c>
      <c r="M150" s="144" t="s">
        <v>6</v>
      </c>
      <c r="O150" s="143" t="s">
        <v>190</v>
      </c>
      <c r="P150" s="140"/>
    </row>
    <row r="151" spans="1:20" ht="17.100000000000001" customHeight="1" thickTop="1">
      <c r="A151" s="142"/>
      <c r="B151" s="141" t="s">
        <v>189</v>
      </c>
      <c r="G151" s="140"/>
      <c r="J151" s="142"/>
      <c r="K151" s="141" t="s">
        <v>189</v>
      </c>
      <c r="P151" s="140"/>
    </row>
    <row r="152" spans="1:20" ht="12" customHeight="1">
      <c r="A152" s="139"/>
      <c r="B152" s="138"/>
      <c r="C152" s="138"/>
      <c r="D152" s="138"/>
      <c r="E152" s="138"/>
      <c r="F152" s="138"/>
      <c r="G152" s="137"/>
      <c r="J152" s="139"/>
      <c r="K152" s="138"/>
      <c r="L152" s="138"/>
      <c r="M152" s="138"/>
      <c r="N152" s="138"/>
      <c r="O152" s="138"/>
      <c r="P152" s="137"/>
    </row>
    <row r="153" spans="1:20" ht="2.1" customHeight="1">
      <c r="H153" s="137"/>
      <c r="J153" s="132"/>
    </row>
    <row r="154" spans="1:20" ht="2.1" customHeight="1">
      <c r="I154" s="163"/>
      <c r="J154" s="132"/>
    </row>
    <row r="155" spans="1:20" ht="12" customHeight="1">
      <c r="A155" s="162"/>
      <c r="B155" s="161"/>
      <c r="C155" s="161"/>
      <c r="D155" s="161"/>
      <c r="E155" s="161"/>
      <c r="F155" s="161"/>
      <c r="G155" s="160"/>
      <c r="J155" s="162"/>
      <c r="K155" s="161"/>
      <c r="L155" s="161"/>
      <c r="M155" s="161"/>
      <c r="N155" s="161"/>
      <c r="O155" s="161"/>
      <c r="P155" s="160"/>
    </row>
    <row r="156" spans="1:20" ht="15" customHeight="1">
      <c r="A156" s="153"/>
      <c r="B156" s="159" t="str">
        <f>CONCATENATE("Rozhodčí: ",IF(T135&gt;0,IF(VLOOKUP(T135,seznam!$A$2:$C$153,2)&gt;0,VLOOKUP(T135,seznam!$A$2:$C$153,2),""),""))</f>
        <v>Rozhodčí: Černý Ondřej</v>
      </c>
      <c r="C156" s="154"/>
      <c r="D156" s="154"/>
      <c r="E156" s="154"/>
      <c r="F156" s="158" t="str">
        <f>CONCATENATE("divize ",$R156,"          ","skup ",$S156,"    ",$T156)</f>
        <v>divize U11          skup D    3</v>
      </c>
      <c r="G156" s="157"/>
      <c r="J156" s="153"/>
      <c r="K156" s="159" t="str">
        <f>CONCATENATE("Rozhodčí: ",IF(T136&gt;0,IF(VLOOKUP(T136,seznam!$A$2:$C$153,2)&gt;0,VLOOKUP(T136,seznam!$A$2:$C$153,2),""),""))</f>
        <v xml:space="preserve">Rozhodčí: </v>
      </c>
      <c r="L156" s="154"/>
      <c r="M156" s="154"/>
      <c r="N156" s="154"/>
      <c r="O156" s="158" t="str">
        <f>CONCATENATE("divize ",$R156,"          ","skup ",$S156,"    ",$T156)</f>
        <v>divize U11          skup D    3</v>
      </c>
      <c r="P156" s="157"/>
      <c r="R156" s="155" t="s">
        <v>71</v>
      </c>
      <c r="S156" s="156" t="s">
        <v>212</v>
      </c>
      <c r="T156" s="155">
        <v>3</v>
      </c>
    </row>
    <row r="157" spans="1:20" ht="11.1" customHeight="1" thickBot="1">
      <c r="A157" s="153"/>
      <c r="B157" s="151" t="s">
        <v>198</v>
      </c>
      <c r="C157" s="152"/>
      <c r="D157" s="152" t="s">
        <v>197</v>
      </c>
      <c r="E157" s="152"/>
      <c r="F157" s="151" t="s">
        <v>196</v>
      </c>
      <c r="G157" s="150"/>
      <c r="H157" s="154"/>
      <c r="I157" s="154"/>
      <c r="J157" s="153"/>
      <c r="K157" s="151" t="s">
        <v>198</v>
      </c>
      <c r="L157" s="152"/>
      <c r="M157" s="152" t="s">
        <v>197</v>
      </c>
      <c r="N157" s="152"/>
      <c r="O157" s="151" t="s">
        <v>196</v>
      </c>
      <c r="P157" s="150"/>
    </row>
    <row r="158" spans="1:20" ht="20.100000000000001" customHeight="1" thickBot="1">
      <c r="A158" s="142"/>
      <c r="B158" s="148" t="str">
        <f>IF(R135&gt;0,IF(VLOOKUP(R135,seznam!$A$2:$C$153,2)&gt;0,VLOOKUP(R135,seznam!$A$2:$C$153,2),"------"),"------")</f>
        <v>Pilitowská Ela</v>
      </c>
      <c r="D158" s="149"/>
      <c r="F158" s="148" t="str">
        <f>IF(S135&gt;0,IF(VLOOKUP(S135,seznam!$A$2:$C$153,2)&gt;0,VLOOKUP(S135,seznam!$A$2:$C$153,2),"------"),"------")</f>
        <v>------</v>
      </c>
      <c r="G158" s="140"/>
      <c r="J158" s="142"/>
      <c r="K158" s="148" t="str">
        <f>IF(R136&gt;0,IF(VLOOKUP(R136,seznam!$A$2:$C$153,2)&gt;0,VLOOKUP(R136,seznam!$A$2:$C$153,2),"------"),"------")</f>
        <v>Krupková Amálie</v>
      </c>
      <c r="M158" s="149"/>
      <c r="O158" s="148" t="str">
        <f>IF(S136&gt;0,IF(VLOOKUP(S136,seznam!$A$2:$C$153,2)&gt;0,VLOOKUP(S136,seznam!$A$2:$C$153,2),"------"),"------")</f>
        <v>Černý Ondřej</v>
      </c>
      <c r="P158" s="140"/>
    </row>
    <row r="159" spans="1:20" ht="17.100000000000001" customHeight="1">
      <c r="A159" s="142"/>
      <c r="B159" s="147" t="s">
        <v>195</v>
      </c>
      <c r="D159" s="144" t="s">
        <v>6</v>
      </c>
      <c r="F159" s="147" t="s">
        <v>195</v>
      </c>
      <c r="G159" s="140"/>
      <c r="J159" s="142"/>
      <c r="K159" s="147" t="s">
        <v>195</v>
      </c>
      <c r="M159" s="144" t="s">
        <v>6</v>
      </c>
      <c r="O159" s="147" t="s">
        <v>195</v>
      </c>
      <c r="P159" s="140"/>
    </row>
    <row r="160" spans="1:20" ht="17.100000000000001" customHeight="1">
      <c r="A160" s="142"/>
      <c r="B160" s="147" t="s">
        <v>194</v>
      </c>
      <c r="D160" s="144" t="s">
        <v>6</v>
      </c>
      <c r="F160" s="147" t="s">
        <v>194</v>
      </c>
      <c r="G160" s="140"/>
      <c r="J160" s="142"/>
      <c r="K160" s="147" t="s">
        <v>194</v>
      </c>
      <c r="M160" s="144" t="s">
        <v>6</v>
      </c>
      <c r="O160" s="147" t="s">
        <v>194</v>
      </c>
      <c r="P160" s="140"/>
    </row>
    <row r="161" spans="1:21" ht="17.100000000000001" customHeight="1">
      <c r="A161" s="142"/>
      <c r="B161" s="147" t="s">
        <v>193</v>
      </c>
      <c r="D161" s="144" t="s">
        <v>6</v>
      </c>
      <c r="F161" s="147" t="s">
        <v>193</v>
      </c>
      <c r="G161" s="140"/>
      <c r="J161" s="142"/>
      <c r="K161" s="147" t="s">
        <v>193</v>
      </c>
      <c r="M161" s="144" t="s">
        <v>6</v>
      </c>
      <c r="O161" s="147" t="s">
        <v>193</v>
      </c>
      <c r="P161" s="140"/>
    </row>
    <row r="162" spans="1:21" ht="17.100000000000001" customHeight="1">
      <c r="A162" s="142"/>
      <c r="B162" s="146" t="s">
        <v>192</v>
      </c>
      <c r="D162" s="144" t="s">
        <v>6</v>
      </c>
      <c r="F162" s="146" t="s">
        <v>192</v>
      </c>
      <c r="G162" s="140"/>
      <c r="J162" s="142"/>
      <c r="K162" s="146" t="s">
        <v>192</v>
      </c>
      <c r="M162" s="144" t="s">
        <v>6</v>
      </c>
      <c r="O162" s="146" t="s">
        <v>192</v>
      </c>
      <c r="P162" s="140"/>
    </row>
    <row r="163" spans="1:21" ht="17.100000000000001" customHeight="1">
      <c r="A163" s="142"/>
      <c r="B163" s="146" t="s">
        <v>191</v>
      </c>
      <c r="D163" s="144" t="s">
        <v>6</v>
      </c>
      <c r="F163" s="146" t="s">
        <v>191</v>
      </c>
      <c r="G163" s="140"/>
      <c r="J163" s="142"/>
      <c r="K163" s="146" t="s">
        <v>191</v>
      </c>
      <c r="M163" s="144" t="s">
        <v>6</v>
      </c>
      <c r="O163" s="146" t="s">
        <v>191</v>
      </c>
      <c r="P163" s="140"/>
    </row>
    <row r="164" spans="1:21" ht="17.100000000000001" customHeight="1" thickBot="1">
      <c r="A164" s="145"/>
      <c r="B164" s="143" t="s">
        <v>190</v>
      </c>
      <c r="D164" s="144" t="s">
        <v>6</v>
      </c>
      <c r="F164" s="143" t="s">
        <v>190</v>
      </c>
      <c r="G164" s="140"/>
      <c r="J164" s="145"/>
      <c r="K164" s="143" t="s">
        <v>190</v>
      </c>
      <c r="M164" s="144" t="s">
        <v>6</v>
      </c>
      <c r="O164" s="143" t="s">
        <v>190</v>
      </c>
      <c r="P164" s="140"/>
    </row>
    <row r="165" spans="1:21" ht="16.5" customHeight="1" thickTop="1">
      <c r="A165" s="142"/>
      <c r="B165" s="141" t="s">
        <v>189</v>
      </c>
      <c r="G165" s="140"/>
      <c r="J165" s="142"/>
      <c r="K165" s="141" t="s">
        <v>189</v>
      </c>
      <c r="P165" s="140"/>
    </row>
    <row r="166" spans="1:21" ht="12" customHeight="1">
      <c r="A166" s="139"/>
      <c r="B166" s="138"/>
      <c r="C166" s="138"/>
      <c r="D166" s="138"/>
      <c r="E166" s="138"/>
      <c r="F166" s="138"/>
      <c r="G166" s="137"/>
      <c r="J166" s="139"/>
      <c r="K166" s="138"/>
      <c r="L166" s="138"/>
      <c r="M166" s="138"/>
      <c r="N166" s="138"/>
      <c r="O166" s="138"/>
      <c r="P166" s="137"/>
    </row>
    <row r="167" spans="1:21" ht="1.5" customHeight="1">
      <c r="H167" s="137"/>
      <c r="I167" s="136"/>
      <c r="J167" s="132"/>
      <c r="P167" s="135"/>
    </row>
    <row r="168" spans="1:21" ht="2.1" customHeight="1">
      <c r="I168" s="163"/>
      <c r="J168" s="132"/>
    </row>
    <row r="169" spans="1:21" ht="12" customHeight="1">
      <c r="A169" s="162"/>
      <c r="B169" s="161"/>
      <c r="C169" s="161"/>
      <c r="D169" s="161"/>
      <c r="E169" s="161"/>
      <c r="F169" s="161"/>
      <c r="G169" s="160"/>
      <c r="J169" s="162"/>
      <c r="K169" s="161"/>
      <c r="L169" s="161"/>
      <c r="M169" s="161"/>
      <c r="N169" s="161"/>
      <c r="O169" s="161"/>
      <c r="P169" s="160"/>
    </row>
    <row r="170" spans="1:21" s="164" customFormat="1" ht="15" customHeight="1">
      <c r="A170" s="153"/>
      <c r="B170" s="159" t="str">
        <f>CONCATENATE("Rozhodčí: ",IF(T173&gt;0,IF(VLOOKUP(T173,seznam!$A$2:$C$153,2)&gt;0,VLOOKUP(T173,seznam!$A$2:$C$153,2),""),""))</f>
        <v>Rozhodčí: Prchal Jindřich</v>
      </c>
      <c r="C170" s="154"/>
      <c r="D170" s="154"/>
      <c r="E170" s="154"/>
      <c r="F170" s="158" t="str">
        <f>CONCATENATE("divize ",$R170,"          ","skup ",$S170,"    ",$T170)</f>
        <v>divize U15          skup A    1</v>
      </c>
      <c r="G170" s="157"/>
      <c r="H170" s="154"/>
      <c r="I170" s="154"/>
      <c r="J170" s="153"/>
      <c r="K170" s="159" t="str">
        <f>CONCATENATE("Rozhodčí: ",IF(T174&gt;0,IF(VLOOKUP(T174,seznam!$A$2:$C$153,2)&gt;0,VLOOKUP(T174,seznam!$A$2:$C$153,2),""),""))</f>
        <v>Rozhodčí: Řehák Šimon</v>
      </c>
      <c r="L170" s="154"/>
      <c r="M170" s="154"/>
      <c r="N170" s="154"/>
      <c r="O170" s="158" t="str">
        <f>CONCATENATE("divize ",$R170,"          ","skup ",$S170,"    ",$T170)</f>
        <v>divize U15          skup A    1</v>
      </c>
      <c r="P170" s="157"/>
      <c r="R170" s="155" t="s">
        <v>70</v>
      </c>
      <c r="S170" s="156" t="s">
        <v>215</v>
      </c>
      <c r="T170" s="155">
        <v>1</v>
      </c>
      <c r="U170" s="172"/>
    </row>
    <row r="171" spans="1:21" s="164" customFormat="1" ht="11.1" customHeight="1" thickBot="1">
      <c r="A171" s="153"/>
      <c r="B171" s="151" t="s">
        <v>198</v>
      </c>
      <c r="C171" s="152"/>
      <c r="D171" s="152" t="s">
        <v>197</v>
      </c>
      <c r="E171" s="152"/>
      <c r="F171" s="151" t="s">
        <v>196</v>
      </c>
      <c r="G171" s="150"/>
      <c r="H171" s="152"/>
      <c r="I171" s="152"/>
      <c r="J171" s="153"/>
      <c r="K171" s="151" t="s">
        <v>198</v>
      </c>
      <c r="L171" s="152"/>
      <c r="M171" s="152" t="s">
        <v>197</v>
      </c>
      <c r="N171" s="152"/>
      <c r="O171" s="151" t="s">
        <v>196</v>
      </c>
      <c r="P171" s="150"/>
      <c r="R171" s="155"/>
      <c r="S171" s="155"/>
      <c r="T171" s="155"/>
      <c r="U171" s="172"/>
    </row>
    <row r="172" spans="1:21" ht="20.100000000000001" customHeight="1" thickBot="1">
      <c r="A172" s="142"/>
      <c r="B172" s="148" t="str">
        <f>IF(R173&gt;0,IF(VLOOKUP(R173,seznam!$A$2:$C$153,2)&gt;0,VLOOKUP(R173,seznam!$A$2:$C$153,2),"------"),"------")</f>
        <v>Krištof Martin</v>
      </c>
      <c r="D172" s="149"/>
      <c r="F172" s="148" t="str">
        <f>IF(S173&gt;0,IF(VLOOKUP(S173,seznam!$A$2:$C$153,2)&gt;0,VLOOKUP(S173,seznam!$A$2:$C$153,2),"------"),"------")</f>
        <v>Řehák Šimon</v>
      </c>
      <c r="G172" s="140"/>
      <c r="J172" s="142"/>
      <c r="K172" s="148" t="str">
        <f>IF(R174&gt;0,IF(VLOOKUP(R174,seznam!$A$2:$C$153,2)&gt;0,VLOOKUP(R174,seznam!$A$2:$C$153,2),"------"),"------")</f>
        <v>Prchal Jindřich</v>
      </c>
      <c r="M172" s="149"/>
      <c r="O172" s="148" t="str">
        <f>IF(S174&gt;0,IF(VLOOKUP(S174,seznam!$A$2:$C$153,2)&gt;0,VLOOKUP(S174,seznam!$A$2:$C$153,2),"------"),"------")</f>
        <v>Kopanický Aleš</v>
      </c>
      <c r="P172" s="140"/>
      <c r="R172" s="170" t="s">
        <v>202</v>
      </c>
      <c r="S172" s="169" t="s">
        <v>201</v>
      </c>
      <c r="T172" s="168" t="s">
        <v>200</v>
      </c>
    </row>
    <row r="173" spans="1:21" ht="17.100000000000001" customHeight="1">
      <c r="A173" s="142"/>
      <c r="B173" s="147" t="s">
        <v>195</v>
      </c>
      <c r="C173" s="135" t="str">
        <f>IF(A172&gt;0,IF(VLOOKUP(A172,seznam!$A$2:$C$37,2)&gt;0,VLOOKUP(A172,seznam!$A$2:$C$37,2),"------"),"------")</f>
        <v>------</v>
      </c>
      <c r="D173" s="144" t="s">
        <v>6</v>
      </c>
      <c r="F173" s="147" t="s">
        <v>195</v>
      </c>
      <c r="G173" s="140"/>
      <c r="J173" s="142"/>
      <c r="K173" s="147" t="s">
        <v>195</v>
      </c>
      <c r="M173" s="144" t="s">
        <v>6</v>
      </c>
      <c r="O173" s="147" t="s">
        <v>195</v>
      </c>
      <c r="P173" s="140"/>
      <c r="R173" s="174">
        <f>I.Stupen!AJ46</f>
        <v>3</v>
      </c>
      <c r="S173" s="134">
        <f>I.Stupen!AK46</f>
        <v>124</v>
      </c>
      <c r="T173" s="166">
        <f>IF($U$2, R174,0)</f>
        <v>41</v>
      </c>
    </row>
    <row r="174" spans="1:21" ht="17.100000000000001" customHeight="1">
      <c r="A174" s="142"/>
      <c r="B174" s="147" t="s">
        <v>194</v>
      </c>
      <c r="D174" s="144" t="s">
        <v>6</v>
      </c>
      <c r="F174" s="147" t="s">
        <v>194</v>
      </c>
      <c r="G174" s="140"/>
      <c r="J174" s="142"/>
      <c r="K174" s="147" t="s">
        <v>194</v>
      </c>
      <c r="M174" s="144" t="s">
        <v>6</v>
      </c>
      <c r="O174" s="147" t="s">
        <v>194</v>
      </c>
      <c r="P174" s="140"/>
      <c r="R174" s="174">
        <f>I.Stupen!AJ47</f>
        <v>41</v>
      </c>
      <c r="S174" s="134">
        <f>I.Stupen!AK47</f>
        <v>25</v>
      </c>
      <c r="T174" s="166">
        <f>IF($U$2, S173,0)</f>
        <v>124</v>
      </c>
    </row>
    <row r="175" spans="1:21" ht="17.100000000000001" customHeight="1">
      <c r="A175" s="142"/>
      <c r="B175" s="147" t="s">
        <v>193</v>
      </c>
      <c r="D175" s="144" t="s">
        <v>6</v>
      </c>
      <c r="F175" s="147" t="s">
        <v>193</v>
      </c>
      <c r="G175" s="140"/>
      <c r="J175" s="142"/>
      <c r="K175" s="147" t="s">
        <v>193</v>
      </c>
      <c r="M175" s="144" t="s">
        <v>6</v>
      </c>
      <c r="O175" s="147" t="s">
        <v>193</v>
      </c>
      <c r="P175" s="140"/>
      <c r="R175" s="174">
        <f>I.Stupen!AJ48</f>
        <v>124</v>
      </c>
      <c r="S175" s="134">
        <f>I.Stupen!AK48</f>
        <v>25</v>
      </c>
      <c r="T175" s="166">
        <f>IF($U$2, R173,0)</f>
        <v>3</v>
      </c>
    </row>
    <row r="176" spans="1:21" ht="17.100000000000001" customHeight="1">
      <c r="A176" s="142"/>
      <c r="B176" s="146" t="s">
        <v>192</v>
      </c>
      <c r="D176" s="144" t="s">
        <v>6</v>
      </c>
      <c r="F176" s="146" t="s">
        <v>192</v>
      </c>
      <c r="G176" s="140"/>
      <c r="J176" s="142"/>
      <c r="K176" s="146" t="s">
        <v>192</v>
      </c>
      <c r="M176" s="144" t="s">
        <v>6</v>
      </c>
      <c r="O176" s="146" t="s">
        <v>192</v>
      </c>
      <c r="P176" s="140"/>
      <c r="R176" s="174">
        <f>I.Stupen!AJ49</f>
        <v>3</v>
      </c>
      <c r="S176" s="134">
        <f>I.Stupen!AK49</f>
        <v>41</v>
      </c>
      <c r="T176" s="166">
        <f>IF($U$2, S174,0)</f>
        <v>25</v>
      </c>
    </row>
    <row r="177" spans="1:21" ht="17.100000000000001" customHeight="1">
      <c r="A177" s="142"/>
      <c r="B177" s="146" t="s">
        <v>191</v>
      </c>
      <c r="D177" s="144" t="s">
        <v>6</v>
      </c>
      <c r="F177" s="146" t="s">
        <v>191</v>
      </c>
      <c r="G177" s="140"/>
      <c r="J177" s="142"/>
      <c r="K177" s="146" t="s">
        <v>191</v>
      </c>
      <c r="M177" s="144" t="s">
        <v>6</v>
      </c>
      <c r="O177" s="146" t="s">
        <v>191</v>
      </c>
      <c r="P177" s="140"/>
      <c r="R177" s="174">
        <f>I.Stupen!AJ50</f>
        <v>41</v>
      </c>
      <c r="S177" s="134">
        <f>I.Stupen!AK50</f>
        <v>124</v>
      </c>
      <c r="T177" s="166">
        <f>IF($U$2, R173,0)</f>
        <v>3</v>
      </c>
    </row>
    <row r="178" spans="1:21" ht="17.100000000000001" customHeight="1" thickBot="1">
      <c r="A178" s="145"/>
      <c r="B178" s="143" t="s">
        <v>190</v>
      </c>
      <c r="D178" s="144" t="s">
        <v>6</v>
      </c>
      <c r="F178" s="143" t="s">
        <v>190</v>
      </c>
      <c r="G178" s="140"/>
      <c r="J178" s="145"/>
      <c r="K178" s="143" t="s">
        <v>190</v>
      </c>
      <c r="M178" s="144" t="s">
        <v>6</v>
      </c>
      <c r="O178" s="143" t="s">
        <v>190</v>
      </c>
      <c r="P178" s="140"/>
      <c r="R178" s="171">
        <f>I.Stupen!AJ51</f>
        <v>25</v>
      </c>
      <c r="S178" s="173">
        <f>I.Stupen!AK51</f>
        <v>3</v>
      </c>
      <c r="T178" s="165">
        <f>IF($U$2, S173,0)</f>
        <v>124</v>
      </c>
    </row>
    <row r="179" spans="1:21" ht="17.100000000000001" customHeight="1" thickTop="1">
      <c r="A179" s="142"/>
      <c r="B179" s="141" t="s">
        <v>189</v>
      </c>
      <c r="G179" s="140"/>
      <c r="J179" s="142"/>
      <c r="K179" s="141" t="s">
        <v>189</v>
      </c>
      <c r="P179" s="140"/>
    </row>
    <row r="180" spans="1:21" ht="12" customHeight="1">
      <c r="A180" s="139"/>
      <c r="B180" s="138"/>
      <c r="C180" s="138"/>
      <c r="D180" s="138"/>
      <c r="E180" s="138"/>
      <c r="F180" s="138"/>
      <c r="G180" s="137"/>
      <c r="J180" s="139"/>
      <c r="K180" s="138"/>
      <c r="L180" s="138"/>
      <c r="M180" s="138"/>
      <c r="N180" s="138"/>
      <c r="O180" s="138"/>
      <c r="P180" s="137"/>
    </row>
    <row r="181" spans="1:21" ht="2.1" customHeight="1">
      <c r="H181" s="137"/>
      <c r="J181" s="132"/>
      <c r="P181" s="135"/>
    </row>
    <row r="182" spans="1:21" ht="2.1" customHeight="1">
      <c r="I182" s="163"/>
    </row>
    <row r="183" spans="1:21" ht="12" customHeight="1">
      <c r="A183" s="162"/>
      <c r="B183" s="161"/>
      <c r="C183" s="161"/>
      <c r="D183" s="161"/>
      <c r="E183" s="161"/>
      <c r="F183" s="161"/>
      <c r="G183" s="160"/>
      <c r="J183" s="162"/>
      <c r="K183" s="161"/>
      <c r="L183" s="161"/>
      <c r="M183" s="161"/>
      <c r="N183" s="161"/>
      <c r="O183" s="161"/>
      <c r="P183" s="160"/>
    </row>
    <row r="184" spans="1:21" s="164" customFormat="1" ht="15" customHeight="1">
      <c r="A184" s="153"/>
      <c r="B184" s="159" t="str">
        <f>CONCATENATE("Rozhodčí: ",IF(T175&gt;0,IF(VLOOKUP(T175,seznam!$A$2:$C$153,2)&gt;0,VLOOKUP(T175,seznam!$A$2:$C$153,2),""),""))</f>
        <v>Rozhodčí: Krištof Martin</v>
      </c>
      <c r="C184" s="154"/>
      <c r="D184" s="154"/>
      <c r="E184" s="154"/>
      <c r="F184" s="158" t="str">
        <f>CONCATENATE("divize ",$R184,"          ","skup ",$S184,"    ",$T184)</f>
        <v>divize U15          skup A    2</v>
      </c>
      <c r="G184" s="157"/>
      <c r="H184" s="154"/>
      <c r="I184" s="154"/>
      <c r="J184" s="153"/>
      <c r="K184" s="159" t="str">
        <f>CONCATENATE("Rozhodčí: ",IF(T176&gt;0,IF(VLOOKUP(T176,seznam!$A$2:$C$153,2)&gt;0,VLOOKUP(T176,seznam!$A$2:$C$153,2),""),""))</f>
        <v>Rozhodčí: Kopanický Aleš</v>
      </c>
      <c r="L184" s="154"/>
      <c r="M184" s="154"/>
      <c r="N184" s="154"/>
      <c r="O184" s="158" t="str">
        <f>CONCATENATE("divize ",$R184,"          ","skup ",$S184,"    ",$T184)</f>
        <v>divize U15          skup A    2</v>
      </c>
      <c r="P184" s="157"/>
      <c r="R184" s="155" t="s">
        <v>70</v>
      </c>
      <c r="S184" s="156" t="s">
        <v>215</v>
      </c>
      <c r="T184" s="155">
        <v>2</v>
      </c>
      <c r="U184" s="172"/>
    </row>
    <row r="185" spans="1:21" ht="11.1" customHeight="1" thickBot="1">
      <c r="A185" s="153"/>
      <c r="B185" s="151" t="s">
        <v>198</v>
      </c>
      <c r="C185" s="152"/>
      <c r="D185" s="152" t="s">
        <v>197</v>
      </c>
      <c r="E185" s="152"/>
      <c r="F185" s="151" t="s">
        <v>196</v>
      </c>
      <c r="G185" s="150"/>
      <c r="H185" s="154"/>
      <c r="I185" s="154"/>
      <c r="J185" s="153"/>
      <c r="K185" s="151" t="s">
        <v>198</v>
      </c>
      <c r="L185" s="152"/>
      <c r="M185" s="152" t="s">
        <v>197</v>
      </c>
      <c r="N185" s="152"/>
      <c r="O185" s="151" t="s">
        <v>196</v>
      </c>
      <c r="P185" s="150"/>
    </row>
    <row r="186" spans="1:21" ht="20.100000000000001" customHeight="1" thickBot="1">
      <c r="A186" s="142"/>
      <c r="B186" s="148" t="str">
        <f>IF(R175&gt;0,IF(VLOOKUP(R175,seznam!$A$2:$C$153,2)&gt;0,VLOOKUP(R175,seznam!$A$2:$C$153,2),"------"),"------")</f>
        <v>Řehák Šimon</v>
      </c>
      <c r="D186" s="149"/>
      <c r="F186" s="148" t="str">
        <f>IF(S175&gt;0,IF(VLOOKUP(S175,seznam!$A$2:$C$153,2)&gt;0,VLOOKUP(S175,seznam!$A$2:$C$153,2),"------"),"------")</f>
        <v>Kopanický Aleš</v>
      </c>
      <c r="G186" s="140"/>
      <c r="J186" s="142"/>
      <c r="K186" s="148" t="str">
        <f>IF(R176&gt;0,IF(VLOOKUP(R176,seznam!$A$2:$C$153,2)&gt;0,VLOOKUP(R176,seznam!$A$2:$C$153,2),"------"),"------")</f>
        <v>Krištof Martin</v>
      </c>
      <c r="M186" s="149"/>
      <c r="O186" s="148" t="str">
        <f>IF(S176&gt;0,IF(VLOOKUP(S176,seznam!$A$2:$C$153,2)&gt;0,VLOOKUP(S176,seznam!$A$2:$C$153,2),"------"),"------")</f>
        <v>Prchal Jindřich</v>
      </c>
      <c r="P186" s="140"/>
    </row>
    <row r="187" spans="1:21" ht="17.100000000000001" customHeight="1">
      <c r="A187" s="142"/>
      <c r="B187" s="147" t="s">
        <v>195</v>
      </c>
      <c r="D187" s="144" t="s">
        <v>6</v>
      </c>
      <c r="F187" s="147" t="s">
        <v>195</v>
      </c>
      <c r="G187" s="140"/>
      <c r="J187" s="142"/>
      <c r="K187" s="147" t="s">
        <v>195</v>
      </c>
      <c r="M187" s="144" t="s">
        <v>6</v>
      </c>
      <c r="O187" s="147" t="s">
        <v>195</v>
      </c>
      <c r="P187" s="140"/>
    </row>
    <row r="188" spans="1:21" ht="17.100000000000001" customHeight="1">
      <c r="A188" s="142"/>
      <c r="B188" s="147" t="s">
        <v>194</v>
      </c>
      <c r="D188" s="144" t="s">
        <v>6</v>
      </c>
      <c r="F188" s="147" t="s">
        <v>194</v>
      </c>
      <c r="G188" s="140"/>
      <c r="J188" s="142"/>
      <c r="K188" s="147" t="s">
        <v>194</v>
      </c>
      <c r="M188" s="144" t="s">
        <v>6</v>
      </c>
      <c r="O188" s="147" t="s">
        <v>194</v>
      </c>
      <c r="P188" s="140"/>
    </row>
    <row r="189" spans="1:21" ht="17.100000000000001" customHeight="1">
      <c r="A189" s="142"/>
      <c r="B189" s="147" t="s">
        <v>193</v>
      </c>
      <c r="D189" s="144" t="s">
        <v>6</v>
      </c>
      <c r="F189" s="147" t="s">
        <v>193</v>
      </c>
      <c r="G189" s="140"/>
      <c r="J189" s="142"/>
      <c r="K189" s="147" t="s">
        <v>193</v>
      </c>
      <c r="M189" s="144" t="s">
        <v>6</v>
      </c>
      <c r="O189" s="147" t="s">
        <v>193</v>
      </c>
      <c r="P189" s="140"/>
    </row>
    <row r="190" spans="1:21" ht="17.100000000000001" customHeight="1">
      <c r="A190" s="142"/>
      <c r="B190" s="146" t="s">
        <v>192</v>
      </c>
      <c r="D190" s="144" t="s">
        <v>6</v>
      </c>
      <c r="F190" s="146" t="s">
        <v>192</v>
      </c>
      <c r="G190" s="140"/>
      <c r="J190" s="142"/>
      <c r="K190" s="146" t="s">
        <v>192</v>
      </c>
      <c r="M190" s="144" t="s">
        <v>6</v>
      </c>
      <c r="O190" s="146" t="s">
        <v>192</v>
      </c>
      <c r="P190" s="140"/>
    </row>
    <row r="191" spans="1:21" ht="17.100000000000001" customHeight="1">
      <c r="A191" s="142"/>
      <c r="B191" s="146" t="s">
        <v>191</v>
      </c>
      <c r="D191" s="144" t="s">
        <v>6</v>
      </c>
      <c r="F191" s="146" t="s">
        <v>191</v>
      </c>
      <c r="G191" s="140"/>
      <c r="J191" s="142"/>
      <c r="K191" s="146" t="s">
        <v>191</v>
      </c>
      <c r="M191" s="144" t="s">
        <v>6</v>
      </c>
      <c r="O191" s="146" t="s">
        <v>191</v>
      </c>
      <c r="P191" s="140"/>
    </row>
    <row r="192" spans="1:21" ht="17.100000000000001" customHeight="1" thickBot="1">
      <c r="A192" s="145"/>
      <c r="B192" s="143" t="s">
        <v>190</v>
      </c>
      <c r="D192" s="144" t="s">
        <v>6</v>
      </c>
      <c r="F192" s="143" t="s">
        <v>190</v>
      </c>
      <c r="G192" s="140"/>
      <c r="J192" s="145"/>
      <c r="K192" s="143" t="s">
        <v>190</v>
      </c>
      <c r="M192" s="144" t="s">
        <v>6</v>
      </c>
      <c r="O192" s="143" t="s">
        <v>190</v>
      </c>
      <c r="P192" s="140"/>
    </row>
    <row r="193" spans="1:20" ht="17.100000000000001" customHeight="1" thickTop="1">
      <c r="A193" s="142"/>
      <c r="B193" s="141" t="s">
        <v>189</v>
      </c>
      <c r="G193" s="140"/>
      <c r="J193" s="142"/>
      <c r="K193" s="141" t="s">
        <v>189</v>
      </c>
      <c r="P193" s="140"/>
    </row>
    <row r="194" spans="1:20" ht="12" customHeight="1">
      <c r="A194" s="139"/>
      <c r="B194" s="138"/>
      <c r="C194" s="138"/>
      <c r="D194" s="138"/>
      <c r="E194" s="138"/>
      <c r="F194" s="138"/>
      <c r="G194" s="137"/>
      <c r="J194" s="139"/>
      <c r="K194" s="138"/>
      <c r="L194" s="138"/>
      <c r="M194" s="138"/>
      <c r="N194" s="138"/>
      <c r="O194" s="138"/>
      <c r="P194" s="137"/>
    </row>
    <row r="195" spans="1:20" ht="2.1" customHeight="1">
      <c r="H195" s="137"/>
      <c r="J195" s="132"/>
    </row>
    <row r="196" spans="1:20" ht="2.1" customHeight="1">
      <c r="I196" s="163"/>
      <c r="J196" s="132"/>
    </row>
    <row r="197" spans="1:20" ht="12" customHeight="1">
      <c r="A197" s="162"/>
      <c r="B197" s="161"/>
      <c r="C197" s="161"/>
      <c r="D197" s="161"/>
      <c r="E197" s="161"/>
      <c r="F197" s="161"/>
      <c r="G197" s="160"/>
      <c r="J197" s="162"/>
      <c r="K197" s="161"/>
      <c r="L197" s="161"/>
      <c r="M197" s="161"/>
      <c r="N197" s="161"/>
      <c r="O197" s="161"/>
      <c r="P197" s="160"/>
    </row>
    <row r="198" spans="1:20" ht="15" customHeight="1">
      <c r="A198" s="153"/>
      <c r="B198" s="159" t="str">
        <f>CONCATENATE("Rozhodčí: ",IF(T177&gt;0,IF(VLOOKUP(T177,seznam!$A$2:$C$153,2)&gt;0,VLOOKUP(T177,seznam!$A$2:$C$153,2),""),""))</f>
        <v>Rozhodčí: Krištof Martin</v>
      </c>
      <c r="C198" s="154"/>
      <c r="D198" s="154"/>
      <c r="E198" s="154"/>
      <c r="F198" s="158" t="str">
        <f>CONCATENATE("divize ",$R198,"          ","skup ",$S198,"    ",$T198)</f>
        <v>divize U15          skup A    3</v>
      </c>
      <c r="G198" s="157"/>
      <c r="J198" s="153"/>
      <c r="K198" s="159" t="str">
        <f>CONCATENATE("Rozhodčí: ",IF(T178&gt;0,IF(VLOOKUP(T178,seznam!$A$2:$C$153,2)&gt;0,VLOOKUP(T178,seznam!$A$2:$C$153,2),""),""))</f>
        <v>Rozhodčí: Řehák Šimon</v>
      </c>
      <c r="L198" s="154"/>
      <c r="M198" s="154"/>
      <c r="N198" s="154"/>
      <c r="O198" s="158" t="str">
        <f>CONCATENATE("divize ",$R198,"          ","skup ",$S198,"    ",$T198)</f>
        <v>divize U15          skup A    3</v>
      </c>
      <c r="P198" s="157"/>
      <c r="R198" s="155" t="s">
        <v>70</v>
      </c>
      <c r="S198" s="156" t="s">
        <v>215</v>
      </c>
      <c r="T198" s="155">
        <v>3</v>
      </c>
    </row>
    <row r="199" spans="1:20" ht="11.1" customHeight="1" thickBot="1">
      <c r="A199" s="153"/>
      <c r="B199" s="151" t="s">
        <v>198</v>
      </c>
      <c r="C199" s="152"/>
      <c r="D199" s="152" t="s">
        <v>197</v>
      </c>
      <c r="E199" s="152"/>
      <c r="F199" s="151" t="s">
        <v>196</v>
      </c>
      <c r="G199" s="150"/>
      <c r="H199" s="154"/>
      <c r="I199" s="154"/>
      <c r="J199" s="153"/>
      <c r="K199" s="151" t="s">
        <v>198</v>
      </c>
      <c r="L199" s="152"/>
      <c r="M199" s="152" t="s">
        <v>197</v>
      </c>
      <c r="N199" s="152"/>
      <c r="O199" s="151" t="s">
        <v>196</v>
      </c>
      <c r="P199" s="150"/>
    </row>
    <row r="200" spans="1:20" ht="20.100000000000001" customHeight="1" thickBot="1">
      <c r="A200" s="142"/>
      <c r="B200" s="148" t="str">
        <f>IF(R177&gt;0,IF(VLOOKUP(R177,seznam!$A$2:$C$153,2)&gt;0,VLOOKUP(R177,seznam!$A$2:$C$153,2),"------"),"------")</f>
        <v>Prchal Jindřich</v>
      </c>
      <c r="D200" s="149"/>
      <c r="F200" s="148" t="str">
        <f>IF(S177&gt;0,IF(VLOOKUP(S177,seznam!$A$2:$C$153,2)&gt;0,VLOOKUP(S177,seznam!$A$2:$C$153,2),"------"),"------")</f>
        <v>Řehák Šimon</v>
      </c>
      <c r="G200" s="140"/>
      <c r="J200" s="142"/>
      <c r="K200" s="148" t="str">
        <f>IF(R178&gt;0,IF(VLOOKUP(R178,seznam!$A$2:$C$153,2)&gt;0,VLOOKUP(R178,seznam!$A$2:$C$153,2),"------"),"------")</f>
        <v>Kopanický Aleš</v>
      </c>
      <c r="M200" s="149"/>
      <c r="O200" s="148" t="str">
        <f>IF(S178&gt;0,IF(VLOOKUP(S178,seznam!$A$2:$C$153,2)&gt;0,VLOOKUP(S178,seznam!$A$2:$C$153,2),"------"),"------")</f>
        <v>Krištof Martin</v>
      </c>
      <c r="P200" s="140"/>
    </row>
    <row r="201" spans="1:20" ht="17.100000000000001" customHeight="1">
      <c r="A201" s="142"/>
      <c r="B201" s="147" t="s">
        <v>195</v>
      </c>
      <c r="D201" s="144" t="s">
        <v>6</v>
      </c>
      <c r="F201" s="147" t="s">
        <v>195</v>
      </c>
      <c r="G201" s="140"/>
      <c r="J201" s="142"/>
      <c r="K201" s="147" t="s">
        <v>195</v>
      </c>
      <c r="M201" s="144" t="s">
        <v>6</v>
      </c>
      <c r="O201" s="147" t="s">
        <v>195</v>
      </c>
      <c r="P201" s="140"/>
    </row>
    <row r="202" spans="1:20" ht="17.100000000000001" customHeight="1">
      <c r="A202" s="142"/>
      <c r="B202" s="147" t="s">
        <v>194</v>
      </c>
      <c r="D202" s="144" t="s">
        <v>6</v>
      </c>
      <c r="F202" s="147" t="s">
        <v>194</v>
      </c>
      <c r="G202" s="140"/>
      <c r="J202" s="142"/>
      <c r="K202" s="147" t="s">
        <v>194</v>
      </c>
      <c r="M202" s="144" t="s">
        <v>6</v>
      </c>
      <c r="O202" s="147" t="s">
        <v>194</v>
      </c>
      <c r="P202" s="140"/>
    </row>
    <row r="203" spans="1:20" ht="17.100000000000001" customHeight="1">
      <c r="A203" s="142"/>
      <c r="B203" s="147" t="s">
        <v>193</v>
      </c>
      <c r="D203" s="144" t="s">
        <v>6</v>
      </c>
      <c r="F203" s="147" t="s">
        <v>193</v>
      </c>
      <c r="G203" s="140"/>
      <c r="J203" s="142"/>
      <c r="K203" s="147" t="s">
        <v>193</v>
      </c>
      <c r="M203" s="144" t="s">
        <v>6</v>
      </c>
      <c r="O203" s="147" t="s">
        <v>193</v>
      </c>
      <c r="P203" s="140"/>
    </row>
    <row r="204" spans="1:20" ht="17.100000000000001" customHeight="1">
      <c r="A204" s="142"/>
      <c r="B204" s="146" t="s">
        <v>192</v>
      </c>
      <c r="D204" s="144" t="s">
        <v>6</v>
      </c>
      <c r="F204" s="146" t="s">
        <v>192</v>
      </c>
      <c r="G204" s="140"/>
      <c r="J204" s="142"/>
      <c r="K204" s="146" t="s">
        <v>192</v>
      </c>
      <c r="M204" s="144" t="s">
        <v>6</v>
      </c>
      <c r="O204" s="146" t="s">
        <v>192</v>
      </c>
      <c r="P204" s="140"/>
    </row>
    <row r="205" spans="1:20" ht="17.100000000000001" customHeight="1">
      <c r="A205" s="142"/>
      <c r="B205" s="146" t="s">
        <v>191</v>
      </c>
      <c r="D205" s="144" t="s">
        <v>6</v>
      </c>
      <c r="F205" s="146" t="s">
        <v>191</v>
      </c>
      <c r="G205" s="140"/>
      <c r="J205" s="142"/>
      <c r="K205" s="146" t="s">
        <v>191</v>
      </c>
      <c r="M205" s="144" t="s">
        <v>6</v>
      </c>
      <c r="O205" s="146" t="s">
        <v>191</v>
      </c>
      <c r="P205" s="140"/>
    </row>
    <row r="206" spans="1:20" ht="17.100000000000001" customHeight="1" thickBot="1">
      <c r="A206" s="145"/>
      <c r="B206" s="143" t="s">
        <v>190</v>
      </c>
      <c r="D206" s="144" t="s">
        <v>6</v>
      </c>
      <c r="F206" s="143" t="s">
        <v>190</v>
      </c>
      <c r="G206" s="140"/>
      <c r="J206" s="145"/>
      <c r="K206" s="143" t="s">
        <v>190</v>
      </c>
      <c r="M206" s="144" t="s">
        <v>6</v>
      </c>
      <c r="O206" s="143" t="s">
        <v>190</v>
      </c>
      <c r="P206" s="140"/>
    </row>
    <row r="207" spans="1:20" ht="16.5" customHeight="1" thickTop="1">
      <c r="A207" s="142"/>
      <c r="B207" s="141" t="s">
        <v>189</v>
      </c>
      <c r="G207" s="140"/>
      <c r="J207" s="142"/>
      <c r="K207" s="141" t="s">
        <v>189</v>
      </c>
      <c r="P207" s="140"/>
    </row>
    <row r="208" spans="1:20" ht="12" customHeight="1">
      <c r="A208" s="139"/>
      <c r="B208" s="138"/>
      <c r="C208" s="138"/>
      <c r="D208" s="138"/>
      <c r="E208" s="138"/>
      <c r="F208" s="138"/>
      <c r="G208" s="137"/>
      <c r="J208" s="139"/>
      <c r="K208" s="138"/>
      <c r="L208" s="138"/>
      <c r="M208" s="138"/>
      <c r="N208" s="138"/>
      <c r="O208" s="138"/>
      <c r="P208" s="137"/>
    </row>
    <row r="209" spans="1:21" ht="1.5" customHeight="1">
      <c r="H209" s="137"/>
      <c r="I209" s="136"/>
      <c r="J209" s="132"/>
      <c r="P209" s="135"/>
    </row>
    <row r="210" spans="1:21" ht="2.1" customHeight="1">
      <c r="I210" s="163"/>
      <c r="J210" s="132"/>
    </row>
    <row r="211" spans="1:21" ht="12" customHeight="1">
      <c r="A211" s="162"/>
      <c r="B211" s="161"/>
      <c r="C211" s="161"/>
      <c r="D211" s="161"/>
      <c r="E211" s="161"/>
      <c r="F211" s="161"/>
      <c r="G211" s="160"/>
      <c r="J211" s="162"/>
      <c r="K211" s="161"/>
      <c r="L211" s="161"/>
      <c r="M211" s="161"/>
      <c r="N211" s="161"/>
      <c r="O211" s="161"/>
      <c r="P211" s="160"/>
    </row>
    <row r="212" spans="1:21" s="164" customFormat="1" ht="15" customHeight="1">
      <c r="A212" s="153"/>
      <c r="B212" s="159" t="str">
        <f>CONCATENATE("Rozhodčí: ",IF(T215&gt;0,IF(VLOOKUP(T215,seznam!$A$2:$C$153,2)&gt;0,VLOOKUP(T215,seznam!$A$2:$C$153,2),""),""))</f>
        <v>Rozhodčí: Ježek Oskar</v>
      </c>
      <c r="C212" s="154"/>
      <c r="D212" s="154"/>
      <c r="E212" s="154"/>
      <c r="F212" s="158" t="str">
        <f>CONCATENATE("divize ",$R212,"          ","skup ",$S212,"    ",$T212)</f>
        <v>divize U15          skup B    1</v>
      </c>
      <c r="G212" s="157"/>
      <c r="H212" s="154"/>
      <c r="I212" s="154"/>
      <c r="J212" s="153"/>
      <c r="K212" s="159" t="str">
        <f>CONCATENATE("Rozhodčí: ",IF(T216&gt;0,IF(VLOOKUP(T216,seznam!$A$2:$C$153,2)&gt;0,VLOOKUP(T216,seznam!$A$2:$C$153,2),""),""))</f>
        <v xml:space="preserve">Rozhodčí: </v>
      </c>
      <c r="L212" s="154"/>
      <c r="M212" s="154"/>
      <c r="N212" s="154"/>
      <c r="O212" s="158" t="str">
        <f>CONCATENATE("divize ",$R212,"          ","skup ",$S212,"    ",$T212)</f>
        <v>divize U15          skup B    1</v>
      </c>
      <c r="P212" s="157"/>
      <c r="R212" s="155" t="s">
        <v>70</v>
      </c>
      <c r="S212" s="156" t="s">
        <v>214</v>
      </c>
      <c r="T212" s="155">
        <v>1</v>
      </c>
      <c r="U212" s="172"/>
    </row>
    <row r="213" spans="1:21" s="164" customFormat="1" ht="11.1" customHeight="1" thickBot="1">
      <c r="A213" s="153"/>
      <c r="B213" s="151" t="s">
        <v>198</v>
      </c>
      <c r="C213" s="152"/>
      <c r="D213" s="152" t="s">
        <v>197</v>
      </c>
      <c r="E213" s="152"/>
      <c r="F213" s="151" t="s">
        <v>196</v>
      </c>
      <c r="G213" s="150"/>
      <c r="H213" s="152"/>
      <c r="I213" s="152"/>
      <c r="J213" s="153"/>
      <c r="K213" s="151" t="s">
        <v>198</v>
      </c>
      <c r="L213" s="152"/>
      <c r="M213" s="152" t="s">
        <v>197</v>
      </c>
      <c r="N213" s="152"/>
      <c r="O213" s="151" t="s">
        <v>196</v>
      </c>
      <c r="P213" s="150"/>
      <c r="R213" s="155"/>
      <c r="S213" s="155"/>
      <c r="T213" s="155"/>
      <c r="U213" s="172"/>
    </row>
    <row r="214" spans="1:21" ht="20.100000000000001" customHeight="1" thickBot="1">
      <c r="A214" s="142"/>
      <c r="B214" s="148" t="str">
        <f>IF(R215&gt;0,IF(VLOOKUP(R215,seznam!$A$2:$C$153,2)&gt;0,VLOOKUP(R215,seznam!$A$2:$C$153,2),"------"),"------")</f>
        <v>Barták Lukáš</v>
      </c>
      <c r="D214" s="149"/>
      <c r="F214" s="148" t="str">
        <f>IF(S215&gt;0,IF(VLOOKUP(S215,seznam!$A$2:$C$153,2)&gt;0,VLOOKUP(S215,seznam!$A$2:$C$153,2),"------"),"------")</f>
        <v>------</v>
      </c>
      <c r="G214" s="140"/>
      <c r="J214" s="142"/>
      <c r="K214" s="148" t="str">
        <f>IF(R216&gt;0,IF(VLOOKUP(R216,seznam!$A$2:$C$153,2)&gt;0,VLOOKUP(R216,seznam!$A$2:$C$153,2),"------"),"------")</f>
        <v>Ježek Oskar</v>
      </c>
      <c r="M214" s="149"/>
      <c r="O214" s="148" t="str">
        <f>IF(S216&gt;0,IF(VLOOKUP(S216,seznam!$A$2:$C$153,2)&gt;0,VLOOKUP(S216,seznam!$A$2:$C$153,2),"------"),"------")</f>
        <v>Křepela David</v>
      </c>
      <c r="P214" s="140"/>
      <c r="R214" s="170" t="s">
        <v>202</v>
      </c>
      <c r="S214" s="169" t="s">
        <v>201</v>
      </c>
      <c r="T214" s="168" t="s">
        <v>200</v>
      </c>
    </row>
    <row r="215" spans="1:21" ht="17.100000000000001" customHeight="1">
      <c r="A215" s="142"/>
      <c r="B215" s="147" t="s">
        <v>195</v>
      </c>
      <c r="C215" s="135" t="str">
        <f>IF(A214&gt;0,IF(VLOOKUP(A214,seznam!$A$2:$C$37,2)&gt;0,VLOOKUP(A214,seznam!$A$2:$C$37,2),"------"),"------")</f>
        <v>------</v>
      </c>
      <c r="D215" s="144" t="s">
        <v>6</v>
      </c>
      <c r="F215" s="147" t="s">
        <v>195</v>
      </c>
      <c r="G215" s="140"/>
      <c r="J215" s="142"/>
      <c r="K215" s="147" t="s">
        <v>195</v>
      </c>
      <c r="M215" s="144" t="s">
        <v>6</v>
      </c>
      <c r="O215" s="147" t="s">
        <v>195</v>
      </c>
      <c r="P215" s="140"/>
      <c r="R215" s="174">
        <f>I.Stupen!AJ56</f>
        <v>9</v>
      </c>
      <c r="S215" s="134">
        <f>I.Stupen!AK56</f>
        <v>0</v>
      </c>
      <c r="T215" s="166">
        <f>IF($U$2, R216,0)</f>
        <v>33</v>
      </c>
    </row>
    <row r="216" spans="1:21" ht="17.100000000000001" customHeight="1">
      <c r="A216" s="142"/>
      <c r="B216" s="147" t="s">
        <v>194</v>
      </c>
      <c r="D216" s="144" t="s">
        <v>6</v>
      </c>
      <c r="F216" s="147" t="s">
        <v>194</v>
      </c>
      <c r="G216" s="140"/>
      <c r="J216" s="142"/>
      <c r="K216" s="147" t="s">
        <v>194</v>
      </c>
      <c r="M216" s="144" t="s">
        <v>6</v>
      </c>
      <c r="O216" s="147" t="s">
        <v>194</v>
      </c>
      <c r="P216" s="140"/>
      <c r="R216" s="174">
        <f>I.Stupen!AJ57</f>
        <v>33</v>
      </c>
      <c r="S216" s="134">
        <f>I.Stupen!AK57</f>
        <v>28</v>
      </c>
      <c r="T216" s="166">
        <f>IF($U$2, S215,0)</f>
        <v>0</v>
      </c>
    </row>
    <row r="217" spans="1:21" ht="17.100000000000001" customHeight="1">
      <c r="A217" s="142"/>
      <c r="B217" s="147" t="s">
        <v>193</v>
      </c>
      <c r="D217" s="144" t="s">
        <v>6</v>
      </c>
      <c r="F217" s="147" t="s">
        <v>193</v>
      </c>
      <c r="G217" s="140"/>
      <c r="J217" s="142"/>
      <c r="K217" s="147" t="s">
        <v>193</v>
      </c>
      <c r="M217" s="144" t="s">
        <v>6</v>
      </c>
      <c r="O217" s="147" t="s">
        <v>193</v>
      </c>
      <c r="P217" s="140"/>
      <c r="R217" s="174">
        <f>I.Stupen!AJ58</f>
        <v>0</v>
      </c>
      <c r="S217" s="134">
        <f>I.Stupen!AK58</f>
        <v>28</v>
      </c>
      <c r="T217" s="166">
        <f>IF($U$2, R215,0)</f>
        <v>9</v>
      </c>
    </row>
    <row r="218" spans="1:21" ht="17.100000000000001" customHeight="1">
      <c r="A218" s="142"/>
      <c r="B218" s="146" t="s">
        <v>192</v>
      </c>
      <c r="D218" s="144" t="s">
        <v>6</v>
      </c>
      <c r="F218" s="146" t="s">
        <v>192</v>
      </c>
      <c r="G218" s="140"/>
      <c r="J218" s="142"/>
      <c r="K218" s="146" t="s">
        <v>192</v>
      </c>
      <c r="M218" s="144" t="s">
        <v>6</v>
      </c>
      <c r="O218" s="146" t="s">
        <v>192</v>
      </c>
      <c r="P218" s="140"/>
      <c r="R218" s="174">
        <f>I.Stupen!AJ59</f>
        <v>9</v>
      </c>
      <c r="S218" s="134">
        <f>I.Stupen!AK59</f>
        <v>33</v>
      </c>
      <c r="T218" s="166">
        <f>IF($U$2, S216,0)</f>
        <v>28</v>
      </c>
    </row>
    <row r="219" spans="1:21" ht="17.100000000000001" customHeight="1">
      <c r="A219" s="142"/>
      <c r="B219" s="146" t="s">
        <v>191</v>
      </c>
      <c r="D219" s="144" t="s">
        <v>6</v>
      </c>
      <c r="F219" s="146" t="s">
        <v>191</v>
      </c>
      <c r="G219" s="140"/>
      <c r="J219" s="142"/>
      <c r="K219" s="146" t="s">
        <v>191</v>
      </c>
      <c r="M219" s="144" t="s">
        <v>6</v>
      </c>
      <c r="O219" s="146" t="s">
        <v>191</v>
      </c>
      <c r="P219" s="140"/>
      <c r="R219" s="174">
        <f>I.Stupen!AJ60</f>
        <v>33</v>
      </c>
      <c r="S219" s="134">
        <f>I.Stupen!AK60</f>
        <v>0</v>
      </c>
      <c r="T219" s="166">
        <f>IF($U$2, R215,0)</f>
        <v>9</v>
      </c>
    </row>
    <row r="220" spans="1:21" ht="17.100000000000001" customHeight="1" thickBot="1">
      <c r="A220" s="145"/>
      <c r="B220" s="143" t="s">
        <v>190</v>
      </c>
      <c r="D220" s="144" t="s">
        <v>6</v>
      </c>
      <c r="F220" s="143" t="s">
        <v>190</v>
      </c>
      <c r="G220" s="140"/>
      <c r="J220" s="145"/>
      <c r="K220" s="143" t="s">
        <v>190</v>
      </c>
      <c r="M220" s="144" t="s">
        <v>6</v>
      </c>
      <c r="O220" s="143" t="s">
        <v>190</v>
      </c>
      <c r="P220" s="140"/>
      <c r="R220" s="171">
        <f>I.Stupen!AJ61</f>
        <v>28</v>
      </c>
      <c r="S220" s="173">
        <f>I.Stupen!AK61</f>
        <v>9</v>
      </c>
      <c r="T220" s="165">
        <f>IF($U$2, S215,0)</f>
        <v>0</v>
      </c>
    </row>
    <row r="221" spans="1:21" ht="17.100000000000001" customHeight="1" thickTop="1">
      <c r="A221" s="142"/>
      <c r="B221" s="141" t="s">
        <v>189</v>
      </c>
      <c r="G221" s="140"/>
      <c r="J221" s="142"/>
      <c r="K221" s="141" t="s">
        <v>189</v>
      </c>
      <c r="P221" s="140"/>
    </row>
    <row r="222" spans="1:21" ht="12" customHeight="1">
      <c r="A222" s="139"/>
      <c r="B222" s="138"/>
      <c r="C222" s="138"/>
      <c r="D222" s="138"/>
      <c r="E222" s="138"/>
      <c r="F222" s="138"/>
      <c r="G222" s="137"/>
      <c r="J222" s="139"/>
      <c r="K222" s="138"/>
      <c r="L222" s="138"/>
      <c r="M222" s="138"/>
      <c r="N222" s="138"/>
      <c r="O222" s="138"/>
      <c r="P222" s="137"/>
    </row>
    <row r="223" spans="1:21" ht="2.1" customHeight="1">
      <c r="H223" s="137"/>
      <c r="J223" s="132"/>
      <c r="P223" s="135"/>
    </row>
    <row r="224" spans="1:21" ht="2.1" customHeight="1">
      <c r="I224" s="163"/>
    </row>
    <row r="225" spans="1:21" ht="12" customHeight="1">
      <c r="A225" s="162"/>
      <c r="B225" s="161"/>
      <c r="C225" s="161"/>
      <c r="D225" s="161"/>
      <c r="E225" s="161"/>
      <c r="F225" s="161"/>
      <c r="G225" s="160"/>
      <c r="J225" s="162"/>
      <c r="K225" s="161"/>
      <c r="L225" s="161"/>
      <c r="M225" s="161"/>
      <c r="N225" s="161"/>
      <c r="O225" s="161"/>
      <c r="P225" s="160"/>
      <c r="R225" s="155" t="s">
        <v>70</v>
      </c>
    </row>
    <row r="226" spans="1:21" s="164" customFormat="1" ht="15" customHeight="1">
      <c r="A226" s="153"/>
      <c r="B226" s="159" t="str">
        <f>CONCATENATE("Rozhodčí: ",IF(T217&gt;0,IF(VLOOKUP(T217,seznam!$A$2:$C$153,2)&gt;0,VLOOKUP(T217,seznam!$A$2:$C$153,2),""),""))</f>
        <v>Rozhodčí: Barták Lukáš</v>
      </c>
      <c r="C226" s="154"/>
      <c r="D226" s="154"/>
      <c r="E226" s="154"/>
      <c r="F226" s="158" t="str">
        <f>CONCATENATE("divize ",$R226,"          ","skup ",$S226,"    ",$T226)</f>
        <v>divize 3          skup B    2</v>
      </c>
      <c r="G226" s="157"/>
      <c r="H226" s="154"/>
      <c r="I226" s="154"/>
      <c r="J226" s="153"/>
      <c r="K226" s="159" t="str">
        <f>CONCATENATE("Rozhodčí: ",IF(T218&gt;0,IF(VLOOKUP(T218,seznam!$A$2:$C$153,2)&gt;0,VLOOKUP(T218,seznam!$A$2:$C$153,2),""),""))</f>
        <v>Rozhodčí: Křepela David</v>
      </c>
      <c r="L226" s="154"/>
      <c r="M226" s="154"/>
      <c r="N226" s="154"/>
      <c r="O226" s="158" t="str">
        <f>CONCATENATE("divize ",$R226,"          ","skup ",$S226,"    ",$T226)</f>
        <v>divize 3          skup B    2</v>
      </c>
      <c r="P226" s="157"/>
      <c r="R226" s="155">
        <v>3</v>
      </c>
      <c r="S226" s="156" t="s">
        <v>214</v>
      </c>
      <c r="T226" s="155">
        <v>2</v>
      </c>
      <c r="U226" s="172"/>
    </row>
    <row r="227" spans="1:21" ht="11.1" customHeight="1" thickBot="1">
      <c r="A227" s="153"/>
      <c r="B227" s="151" t="s">
        <v>198</v>
      </c>
      <c r="C227" s="152"/>
      <c r="D227" s="152" t="s">
        <v>197</v>
      </c>
      <c r="E227" s="152"/>
      <c r="F227" s="151" t="s">
        <v>196</v>
      </c>
      <c r="G227" s="150"/>
      <c r="H227" s="154"/>
      <c r="I227" s="154"/>
      <c r="J227" s="153"/>
      <c r="K227" s="151" t="s">
        <v>198</v>
      </c>
      <c r="L227" s="152"/>
      <c r="M227" s="152" t="s">
        <v>197</v>
      </c>
      <c r="N227" s="152"/>
      <c r="O227" s="151" t="s">
        <v>196</v>
      </c>
      <c r="P227" s="150"/>
    </row>
    <row r="228" spans="1:21" ht="20.100000000000001" customHeight="1" thickBot="1">
      <c r="A228" s="142"/>
      <c r="B228" s="148" t="str">
        <f>IF(R217&gt;0,IF(VLOOKUP(R217,seznam!$A$2:$C$153,2)&gt;0,VLOOKUP(R217,seznam!$A$2:$C$153,2),"------"),"------")</f>
        <v>------</v>
      </c>
      <c r="D228" s="149"/>
      <c r="F228" s="148" t="str">
        <f>IF(S217&gt;0,IF(VLOOKUP(S217,seznam!$A$2:$C$153,2)&gt;0,VLOOKUP(S217,seznam!$A$2:$C$153,2),"------"),"------")</f>
        <v>Křepela David</v>
      </c>
      <c r="G228" s="140"/>
      <c r="J228" s="142"/>
      <c r="K228" s="148" t="str">
        <f>IF(R218&gt;0,IF(VLOOKUP(R218,seznam!$A$2:$C$153,2)&gt;0,VLOOKUP(R218,seznam!$A$2:$C$153,2),"------"),"------")</f>
        <v>Barták Lukáš</v>
      </c>
      <c r="M228" s="149"/>
      <c r="O228" s="148" t="str">
        <f>IF(S218&gt;0,IF(VLOOKUP(S218,seznam!$A$2:$C$153,2)&gt;0,VLOOKUP(S218,seznam!$A$2:$C$153,2),"------"),"------")</f>
        <v>Ježek Oskar</v>
      </c>
      <c r="P228" s="140"/>
    </row>
    <row r="229" spans="1:21" ht="17.100000000000001" customHeight="1">
      <c r="A229" s="142"/>
      <c r="B229" s="147" t="s">
        <v>195</v>
      </c>
      <c r="D229" s="144" t="s">
        <v>6</v>
      </c>
      <c r="F229" s="147" t="s">
        <v>195</v>
      </c>
      <c r="G229" s="140"/>
      <c r="J229" s="142"/>
      <c r="K229" s="147" t="s">
        <v>195</v>
      </c>
      <c r="M229" s="144" t="s">
        <v>6</v>
      </c>
      <c r="O229" s="147" t="s">
        <v>195</v>
      </c>
      <c r="P229" s="140"/>
    </row>
    <row r="230" spans="1:21" ht="17.100000000000001" customHeight="1">
      <c r="A230" s="142"/>
      <c r="B230" s="147" t="s">
        <v>194</v>
      </c>
      <c r="D230" s="144" t="s">
        <v>6</v>
      </c>
      <c r="F230" s="147" t="s">
        <v>194</v>
      </c>
      <c r="G230" s="140"/>
      <c r="J230" s="142"/>
      <c r="K230" s="147" t="s">
        <v>194</v>
      </c>
      <c r="M230" s="144" t="s">
        <v>6</v>
      </c>
      <c r="O230" s="147" t="s">
        <v>194</v>
      </c>
      <c r="P230" s="140"/>
    </row>
    <row r="231" spans="1:21" ht="17.100000000000001" customHeight="1">
      <c r="A231" s="142"/>
      <c r="B231" s="147" t="s">
        <v>193</v>
      </c>
      <c r="D231" s="144" t="s">
        <v>6</v>
      </c>
      <c r="F231" s="147" t="s">
        <v>193</v>
      </c>
      <c r="G231" s="140"/>
      <c r="J231" s="142"/>
      <c r="K231" s="147" t="s">
        <v>193</v>
      </c>
      <c r="M231" s="144" t="s">
        <v>6</v>
      </c>
      <c r="O231" s="147" t="s">
        <v>193</v>
      </c>
      <c r="P231" s="140"/>
    </row>
    <row r="232" spans="1:21" ht="17.100000000000001" customHeight="1">
      <c r="A232" s="142"/>
      <c r="B232" s="146" t="s">
        <v>192</v>
      </c>
      <c r="D232" s="144" t="s">
        <v>6</v>
      </c>
      <c r="F232" s="146" t="s">
        <v>192</v>
      </c>
      <c r="G232" s="140"/>
      <c r="J232" s="142"/>
      <c r="K232" s="146" t="s">
        <v>192</v>
      </c>
      <c r="M232" s="144" t="s">
        <v>6</v>
      </c>
      <c r="O232" s="146" t="s">
        <v>192</v>
      </c>
      <c r="P232" s="140"/>
    </row>
    <row r="233" spans="1:21" ht="17.100000000000001" customHeight="1">
      <c r="A233" s="142"/>
      <c r="B233" s="146" t="s">
        <v>191</v>
      </c>
      <c r="D233" s="144" t="s">
        <v>6</v>
      </c>
      <c r="F233" s="146" t="s">
        <v>191</v>
      </c>
      <c r="G233" s="140"/>
      <c r="J233" s="142"/>
      <c r="K233" s="146" t="s">
        <v>191</v>
      </c>
      <c r="M233" s="144" t="s">
        <v>6</v>
      </c>
      <c r="O233" s="146" t="s">
        <v>191</v>
      </c>
      <c r="P233" s="140"/>
    </row>
    <row r="234" spans="1:21" ht="17.100000000000001" customHeight="1" thickBot="1">
      <c r="A234" s="145"/>
      <c r="B234" s="143" t="s">
        <v>190</v>
      </c>
      <c r="D234" s="144" t="s">
        <v>6</v>
      </c>
      <c r="F234" s="143" t="s">
        <v>190</v>
      </c>
      <c r="G234" s="140"/>
      <c r="J234" s="145"/>
      <c r="K234" s="143" t="s">
        <v>190</v>
      </c>
      <c r="M234" s="144" t="s">
        <v>6</v>
      </c>
      <c r="O234" s="143" t="s">
        <v>190</v>
      </c>
      <c r="P234" s="140"/>
    </row>
    <row r="235" spans="1:21" ht="17.100000000000001" customHeight="1" thickTop="1">
      <c r="A235" s="142"/>
      <c r="B235" s="141" t="s">
        <v>189</v>
      </c>
      <c r="G235" s="140"/>
      <c r="J235" s="142"/>
      <c r="K235" s="141" t="s">
        <v>189</v>
      </c>
      <c r="P235" s="140"/>
    </row>
    <row r="236" spans="1:21" ht="12" customHeight="1">
      <c r="A236" s="139"/>
      <c r="B236" s="138"/>
      <c r="C236" s="138"/>
      <c r="D236" s="138"/>
      <c r="E236" s="138"/>
      <c r="F236" s="138"/>
      <c r="G236" s="137"/>
      <c r="J236" s="139"/>
      <c r="K236" s="138"/>
      <c r="L236" s="138"/>
      <c r="M236" s="138"/>
      <c r="N236" s="138"/>
      <c r="O236" s="138"/>
      <c r="P236" s="137"/>
    </row>
    <row r="237" spans="1:21" ht="2.1" customHeight="1">
      <c r="H237" s="137"/>
      <c r="J237" s="132"/>
    </row>
    <row r="238" spans="1:21" ht="2.1" customHeight="1">
      <c r="I238" s="163"/>
      <c r="J238" s="132"/>
    </row>
    <row r="239" spans="1:21" ht="12" customHeight="1">
      <c r="A239" s="162"/>
      <c r="B239" s="161"/>
      <c r="C239" s="161"/>
      <c r="D239" s="161"/>
      <c r="E239" s="161"/>
      <c r="F239" s="161"/>
      <c r="G239" s="160"/>
      <c r="J239" s="162"/>
      <c r="K239" s="161"/>
      <c r="L239" s="161"/>
      <c r="M239" s="161"/>
      <c r="N239" s="161"/>
      <c r="O239" s="161"/>
      <c r="P239" s="160"/>
    </row>
    <row r="240" spans="1:21" ht="15" customHeight="1">
      <c r="A240" s="153"/>
      <c r="B240" s="159" t="str">
        <f>CONCATENATE("Rozhodčí: ",IF(T219&gt;0,IF(VLOOKUP(T219,seznam!$A$2:$C$153,2)&gt;0,VLOOKUP(T219,seznam!$A$2:$C$153,2),""),""))</f>
        <v>Rozhodčí: Barták Lukáš</v>
      </c>
      <c r="C240" s="154"/>
      <c r="D240" s="154"/>
      <c r="E240" s="154"/>
      <c r="F240" s="158" t="str">
        <f>CONCATENATE("divize ",$R240,"          ","skup ",$S240,"    ",$T240)</f>
        <v>divize U15          skup B    3</v>
      </c>
      <c r="G240" s="157"/>
      <c r="J240" s="153"/>
      <c r="K240" s="159" t="str">
        <f>CONCATENATE("Rozhodčí: ",IF(T220&gt;0,IF(VLOOKUP(T220,seznam!$A$2:$C$153,2)&gt;0,VLOOKUP(T220,seznam!$A$2:$C$153,2),""),""))</f>
        <v xml:space="preserve">Rozhodčí: </v>
      </c>
      <c r="L240" s="154"/>
      <c r="M240" s="154"/>
      <c r="N240" s="154"/>
      <c r="O240" s="158" t="str">
        <f>CONCATENATE("divize ",$R240,"          ","skup ",$S240,"    ",$T240)</f>
        <v>divize U15          skup B    3</v>
      </c>
      <c r="P240" s="157"/>
      <c r="R240" s="155" t="s">
        <v>70</v>
      </c>
      <c r="S240" s="156" t="s">
        <v>214</v>
      </c>
      <c r="T240" s="155">
        <v>3</v>
      </c>
    </row>
    <row r="241" spans="1:21" ht="11.1" customHeight="1" thickBot="1">
      <c r="A241" s="153"/>
      <c r="B241" s="151" t="s">
        <v>198</v>
      </c>
      <c r="C241" s="152"/>
      <c r="D241" s="152" t="s">
        <v>197</v>
      </c>
      <c r="E241" s="152"/>
      <c r="F241" s="151" t="s">
        <v>196</v>
      </c>
      <c r="G241" s="150"/>
      <c r="H241" s="154"/>
      <c r="I241" s="154"/>
      <c r="J241" s="153"/>
      <c r="K241" s="151" t="s">
        <v>198</v>
      </c>
      <c r="L241" s="152"/>
      <c r="M241" s="152" t="s">
        <v>197</v>
      </c>
      <c r="N241" s="152"/>
      <c r="O241" s="151" t="s">
        <v>196</v>
      </c>
      <c r="P241" s="150"/>
    </row>
    <row r="242" spans="1:21" ht="20.100000000000001" customHeight="1" thickBot="1">
      <c r="A242" s="142"/>
      <c r="B242" s="148" t="str">
        <f>IF(R219&gt;0,IF(VLOOKUP(R219,seznam!$A$2:$C$153,2)&gt;0,VLOOKUP(R219,seznam!$A$2:$C$153,2),"------"),"------")</f>
        <v>Ježek Oskar</v>
      </c>
      <c r="D242" s="149"/>
      <c r="F242" s="148" t="str">
        <f>IF(S219&gt;0,IF(VLOOKUP(S219,seznam!$A$2:$C$153,2)&gt;0,VLOOKUP(S219,seznam!$A$2:$C$153,2),"------"),"------")</f>
        <v>------</v>
      </c>
      <c r="G242" s="140"/>
      <c r="J242" s="142"/>
      <c r="K242" s="148" t="str">
        <f>IF(R220&gt;0,IF(VLOOKUP(R220,seznam!$A$2:$C$153,2)&gt;0,VLOOKUP(R220,seznam!$A$2:$C$153,2),"------"),"------")</f>
        <v>Křepela David</v>
      </c>
      <c r="M242" s="149"/>
      <c r="O242" s="148" t="str">
        <f>IF(S220&gt;0,IF(VLOOKUP(S220,seznam!$A$2:$C$153,2)&gt;0,VLOOKUP(S220,seznam!$A$2:$C$153,2),"------"),"------")</f>
        <v>Barták Lukáš</v>
      </c>
      <c r="P242" s="140"/>
    </row>
    <row r="243" spans="1:21" ht="17.100000000000001" customHeight="1">
      <c r="A243" s="142"/>
      <c r="B243" s="147" t="s">
        <v>195</v>
      </c>
      <c r="D243" s="144" t="s">
        <v>6</v>
      </c>
      <c r="F243" s="147" t="s">
        <v>195</v>
      </c>
      <c r="G243" s="140"/>
      <c r="J243" s="142"/>
      <c r="K243" s="147" t="s">
        <v>195</v>
      </c>
      <c r="M243" s="144" t="s">
        <v>6</v>
      </c>
      <c r="O243" s="147" t="s">
        <v>195</v>
      </c>
      <c r="P243" s="140"/>
    </row>
    <row r="244" spans="1:21" ht="17.100000000000001" customHeight="1">
      <c r="A244" s="142"/>
      <c r="B244" s="147" t="s">
        <v>194</v>
      </c>
      <c r="D244" s="144" t="s">
        <v>6</v>
      </c>
      <c r="F244" s="147" t="s">
        <v>194</v>
      </c>
      <c r="G244" s="140"/>
      <c r="J244" s="142"/>
      <c r="K244" s="147" t="s">
        <v>194</v>
      </c>
      <c r="M244" s="144" t="s">
        <v>6</v>
      </c>
      <c r="O244" s="147" t="s">
        <v>194</v>
      </c>
      <c r="P244" s="140"/>
    </row>
    <row r="245" spans="1:21" ht="17.100000000000001" customHeight="1">
      <c r="A245" s="142"/>
      <c r="B245" s="147" t="s">
        <v>193</v>
      </c>
      <c r="D245" s="144" t="s">
        <v>6</v>
      </c>
      <c r="F245" s="147" t="s">
        <v>193</v>
      </c>
      <c r="G245" s="140"/>
      <c r="J245" s="142"/>
      <c r="K245" s="147" t="s">
        <v>193</v>
      </c>
      <c r="M245" s="144" t="s">
        <v>6</v>
      </c>
      <c r="O245" s="147" t="s">
        <v>193</v>
      </c>
      <c r="P245" s="140"/>
    </row>
    <row r="246" spans="1:21" ht="17.100000000000001" customHeight="1">
      <c r="A246" s="142"/>
      <c r="B246" s="146" t="s">
        <v>192</v>
      </c>
      <c r="D246" s="144" t="s">
        <v>6</v>
      </c>
      <c r="F246" s="146" t="s">
        <v>192</v>
      </c>
      <c r="G246" s="140"/>
      <c r="J246" s="142"/>
      <c r="K246" s="146" t="s">
        <v>192</v>
      </c>
      <c r="M246" s="144" t="s">
        <v>6</v>
      </c>
      <c r="O246" s="146" t="s">
        <v>192</v>
      </c>
      <c r="P246" s="140"/>
    </row>
    <row r="247" spans="1:21" ht="17.100000000000001" customHeight="1">
      <c r="A247" s="142"/>
      <c r="B247" s="146" t="s">
        <v>191</v>
      </c>
      <c r="D247" s="144" t="s">
        <v>6</v>
      </c>
      <c r="F247" s="146" t="s">
        <v>191</v>
      </c>
      <c r="G247" s="140"/>
      <c r="J247" s="142"/>
      <c r="K247" s="146" t="s">
        <v>191</v>
      </c>
      <c r="M247" s="144" t="s">
        <v>6</v>
      </c>
      <c r="O247" s="146" t="s">
        <v>191</v>
      </c>
      <c r="P247" s="140"/>
    </row>
    <row r="248" spans="1:21" ht="17.100000000000001" customHeight="1" thickBot="1">
      <c r="A248" s="145"/>
      <c r="B248" s="143" t="s">
        <v>190</v>
      </c>
      <c r="D248" s="144" t="s">
        <v>6</v>
      </c>
      <c r="F248" s="143" t="s">
        <v>190</v>
      </c>
      <c r="G248" s="140"/>
      <c r="J248" s="145"/>
      <c r="K248" s="143" t="s">
        <v>190</v>
      </c>
      <c r="M248" s="144" t="s">
        <v>6</v>
      </c>
      <c r="O248" s="143" t="s">
        <v>190</v>
      </c>
      <c r="P248" s="140"/>
    </row>
    <row r="249" spans="1:21" ht="16.5" customHeight="1" thickTop="1">
      <c r="A249" s="142"/>
      <c r="B249" s="141" t="s">
        <v>189</v>
      </c>
      <c r="G249" s="140"/>
      <c r="J249" s="142"/>
      <c r="K249" s="141" t="s">
        <v>189</v>
      </c>
      <c r="P249" s="140"/>
    </row>
    <row r="250" spans="1:21" ht="12" customHeight="1">
      <c r="A250" s="139"/>
      <c r="B250" s="138"/>
      <c r="C250" s="138"/>
      <c r="D250" s="138"/>
      <c r="E250" s="138"/>
      <c r="F250" s="138"/>
      <c r="G250" s="137"/>
      <c r="J250" s="139"/>
      <c r="K250" s="138"/>
      <c r="L250" s="138"/>
      <c r="M250" s="138"/>
      <c r="N250" s="138"/>
      <c r="O250" s="138"/>
      <c r="P250" s="137"/>
    </row>
    <row r="251" spans="1:21" ht="1.5" customHeight="1">
      <c r="H251" s="137"/>
      <c r="I251" s="136"/>
      <c r="J251" s="132"/>
      <c r="P251" s="135"/>
    </row>
    <row r="252" spans="1:21" ht="2.1" customHeight="1">
      <c r="I252" s="163"/>
      <c r="J252" s="132"/>
    </row>
    <row r="253" spans="1:21" ht="12" customHeight="1">
      <c r="A253" s="162"/>
      <c r="B253" s="161"/>
      <c r="C253" s="161"/>
      <c r="D253" s="161"/>
      <c r="E253" s="161"/>
      <c r="F253" s="161"/>
      <c r="G253" s="160"/>
      <c r="J253" s="162"/>
      <c r="K253" s="161"/>
      <c r="L253" s="161"/>
      <c r="M253" s="161"/>
      <c r="N253" s="161"/>
      <c r="O253" s="161"/>
      <c r="P253" s="160"/>
    </row>
    <row r="254" spans="1:21" s="164" customFormat="1" ht="15" customHeight="1">
      <c r="A254" s="153"/>
      <c r="B254" s="159" t="str">
        <f>CONCATENATE("Rozhodčí: ",IF(T257&gt;0,IF(VLOOKUP(T257,seznam!$A$2:$C$153,2)&gt;0,VLOOKUP(T257,seznam!$A$2:$C$153,2),""),""))</f>
        <v>Rozhodčí: Babka Matouš</v>
      </c>
      <c r="C254" s="154"/>
      <c r="D254" s="154"/>
      <c r="E254" s="154"/>
      <c r="F254" s="158" t="str">
        <f>CONCATENATE("divize ",$R254,"          ","skup ",$S254,"    ",$T254)</f>
        <v>divize U15          skup C    1</v>
      </c>
      <c r="G254" s="157"/>
      <c r="H254" s="154"/>
      <c r="I254" s="154"/>
      <c r="J254" s="153"/>
      <c r="K254" s="159" t="str">
        <f>CONCATENATE("Rozhodčí: ",IF(T258&gt;0,IF(VLOOKUP(T258,seznam!$A$2:$C$153,2)&gt;0,VLOOKUP(T258,seznam!$A$2:$C$153,2),""),""))</f>
        <v>Rozhodčí: Krejčí Štěpán</v>
      </c>
      <c r="L254" s="154"/>
      <c r="M254" s="154"/>
      <c r="N254" s="154"/>
      <c r="O254" s="158" t="str">
        <f>CONCATENATE("divize ",$R254,"          ","skup ",$S254,"    ",$T254)</f>
        <v>divize U15          skup C    1</v>
      </c>
      <c r="P254" s="157"/>
      <c r="R254" s="155" t="s">
        <v>70</v>
      </c>
      <c r="S254" s="156" t="s">
        <v>213</v>
      </c>
      <c r="T254" s="155">
        <v>1</v>
      </c>
      <c r="U254" s="172"/>
    </row>
    <row r="255" spans="1:21" s="164" customFormat="1" ht="11.1" customHeight="1" thickBot="1">
      <c r="A255" s="153"/>
      <c r="B255" s="151" t="s">
        <v>198</v>
      </c>
      <c r="C255" s="152"/>
      <c r="D255" s="152" t="s">
        <v>197</v>
      </c>
      <c r="E255" s="152"/>
      <c r="F255" s="151" t="s">
        <v>196</v>
      </c>
      <c r="G255" s="150"/>
      <c r="H255" s="152"/>
      <c r="I255" s="152"/>
      <c r="J255" s="153"/>
      <c r="K255" s="151" t="s">
        <v>198</v>
      </c>
      <c r="L255" s="152"/>
      <c r="M255" s="152" t="s">
        <v>197</v>
      </c>
      <c r="N255" s="152"/>
      <c r="O255" s="151" t="s">
        <v>196</v>
      </c>
      <c r="P255" s="150"/>
      <c r="R255" s="155"/>
      <c r="S255" s="155"/>
      <c r="T255" s="155"/>
      <c r="U255" s="172"/>
    </row>
    <row r="256" spans="1:21" ht="20.100000000000001" customHeight="1" thickBot="1">
      <c r="A256" s="142"/>
      <c r="B256" s="148" t="str">
        <f>IF(R257&gt;0,IF(VLOOKUP(R257,seznam!$A$2:$C$153,2)&gt;0,VLOOKUP(R257,seznam!$A$2:$C$153,2),"------"),"------")</f>
        <v>Krchňáková Viktorie</v>
      </c>
      <c r="D256" s="149"/>
      <c r="F256" s="148" t="str">
        <f>IF(S257&gt;0,IF(VLOOKUP(S257,seznam!$A$2:$C$153,2)&gt;0,VLOOKUP(S257,seznam!$A$2:$C$153,2),"------"),"------")</f>
        <v>Krejčí Štěpán</v>
      </c>
      <c r="G256" s="140"/>
      <c r="J256" s="142"/>
      <c r="K256" s="148" t="str">
        <f>IF(R258&gt;0,IF(VLOOKUP(R258,seznam!$A$2:$C$153,2)&gt;0,VLOOKUP(R258,seznam!$A$2:$C$153,2),"------"),"------")</f>
        <v>Babka Matouš</v>
      </c>
      <c r="M256" s="149"/>
      <c r="O256" s="148" t="str">
        <f>IF(S258&gt;0,IF(VLOOKUP(S258,seznam!$A$2:$C$153,2)&gt;0,VLOOKUP(S258,seznam!$A$2:$C$153,2),"------"),"------")</f>
        <v>Chloupek Tomáš</v>
      </c>
      <c r="P256" s="140"/>
      <c r="R256" s="170" t="s">
        <v>202</v>
      </c>
      <c r="S256" s="169" t="s">
        <v>201</v>
      </c>
      <c r="T256" s="168" t="s">
        <v>200</v>
      </c>
    </row>
    <row r="257" spans="1:21" ht="17.100000000000001" customHeight="1">
      <c r="A257" s="142"/>
      <c r="B257" s="147" t="s">
        <v>195</v>
      </c>
      <c r="C257" s="135" t="str">
        <f>IF(A256&gt;0,IF(VLOOKUP(A256,seznam!$A$2:$C$37,2)&gt;0,VLOOKUP(A256,seznam!$A$2:$C$37,2),"------"),"------")</f>
        <v>------</v>
      </c>
      <c r="D257" s="144" t="s">
        <v>6</v>
      </c>
      <c r="F257" s="147" t="s">
        <v>195</v>
      </c>
      <c r="G257" s="140"/>
      <c r="J257" s="142"/>
      <c r="K257" s="147" t="s">
        <v>195</v>
      </c>
      <c r="M257" s="144" t="s">
        <v>6</v>
      </c>
      <c r="O257" s="147" t="s">
        <v>195</v>
      </c>
      <c r="P257" s="140"/>
      <c r="R257" s="174">
        <f>I.Stupen!AJ66</f>
        <v>12</v>
      </c>
      <c r="S257" s="134">
        <f>I.Stupen!AK66</f>
        <v>123</v>
      </c>
      <c r="T257" s="166">
        <f>IF($U$2, R258,0)</f>
        <v>51</v>
      </c>
    </row>
    <row r="258" spans="1:21" ht="17.100000000000001" customHeight="1">
      <c r="A258" s="142"/>
      <c r="B258" s="147" t="s">
        <v>194</v>
      </c>
      <c r="D258" s="144" t="s">
        <v>6</v>
      </c>
      <c r="F258" s="147" t="s">
        <v>194</v>
      </c>
      <c r="G258" s="140"/>
      <c r="J258" s="142"/>
      <c r="K258" s="147" t="s">
        <v>194</v>
      </c>
      <c r="M258" s="144" t="s">
        <v>6</v>
      </c>
      <c r="O258" s="147" t="s">
        <v>194</v>
      </c>
      <c r="P258" s="140"/>
      <c r="R258" s="174">
        <f>I.Stupen!AJ67</f>
        <v>51</v>
      </c>
      <c r="S258" s="134">
        <f>I.Stupen!AK67</f>
        <v>29</v>
      </c>
      <c r="T258" s="166">
        <f>IF($U$2, S257,0)</f>
        <v>123</v>
      </c>
    </row>
    <row r="259" spans="1:21" ht="17.100000000000001" customHeight="1">
      <c r="A259" s="142"/>
      <c r="B259" s="147" t="s">
        <v>193</v>
      </c>
      <c r="D259" s="144" t="s">
        <v>6</v>
      </c>
      <c r="F259" s="147" t="s">
        <v>193</v>
      </c>
      <c r="G259" s="140"/>
      <c r="J259" s="142"/>
      <c r="K259" s="147" t="s">
        <v>193</v>
      </c>
      <c r="M259" s="144" t="s">
        <v>6</v>
      </c>
      <c r="O259" s="147" t="s">
        <v>193</v>
      </c>
      <c r="P259" s="140"/>
      <c r="R259" s="174">
        <f>I.Stupen!AJ68</f>
        <v>123</v>
      </c>
      <c r="S259" s="134">
        <f>I.Stupen!AK68</f>
        <v>29</v>
      </c>
      <c r="T259" s="166">
        <f>IF($U$2, R257,0)</f>
        <v>12</v>
      </c>
    </row>
    <row r="260" spans="1:21" ht="17.100000000000001" customHeight="1">
      <c r="A260" s="142"/>
      <c r="B260" s="146" t="s">
        <v>192</v>
      </c>
      <c r="D260" s="144" t="s">
        <v>6</v>
      </c>
      <c r="F260" s="146" t="s">
        <v>192</v>
      </c>
      <c r="G260" s="140"/>
      <c r="J260" s="142"/>
      <c r="K260" s="146" t="s">
        <v>192</v>
      </c>
      <c r="M260" s="144" t="s">
        <v>6</v>
      </c>
      <c r="O260" s="146" t="s">
        <v>192</v>
      </c>
      <c r="P260" s="140"/>
      <c r="R260" s="174">
        <f>I.Stupen!AJ69</f>
        <v>12</v>
      </c>
      <c r="S260" s="134">
        <f>I.Stupen!AK69</f>
        <v>51</v>
      </c>
      <c r="T260" s="166">
        <f>IF($U$2, S258,0)</f>
        <v>29</v>
      </c>
    </row>
    <row r="261" spans="1:21" ht="17.100000000000001" customHeight="1">
      <c r="A261" s="142"/>
      <c r="B261" s="146" t="s">
        <v>191</v>
      </c>
      <c r="D261" s="144" t="s">
        <v>6</v>
      </c>
      <c r="F261" s="146" t="s">
        <v>191</v>
      </c>
      <c r="G261" s="140"/>
      <c r="J261" s="142"/>
      <c r="K261" s="146" t="s">
        <v>191</v>
      </c>
      <c r="M261" s="144" t="s">
        <v>6</v>
      </c>
      <c r="O261" s="146" t="s">
        <v>191</v>
      </c>
      <c r="P261" s="140"/>
      <c r="R261" s="174">
        <f>I.Stupen!AJ70</f>
        <v>51</v>
      </c>
      <c r="S261" s="134">
        <f>I.Stupen!AK70</f>
        <v>123</v>
      </c>
      <c r="T261" s="166">
        <f>IF($U$2, R257,0)</f>
        <v>12</v>
      </c>
    </row>
    <row r="262" spans="1:21" ht="17.100000000000001" customHeight="1" thickBot="1">
      <c r="A262" s="145"/>
      <c r="B262" s="143" t="s">
        <v>190</v>
      </c>
      <c r="D262" s="144" t="s">
        <v>6</v>
      </c>
      <c r="F262" s="143" t="s">
        <v>190</v>
      </c>
      <c r="G262" s="140"/>
      <c r="J262" s="145"/>
      <c r="K262" s="143" t="s">
        <v>190</v>
      </c>
      <c r="M262" s="144" t="s">
        <v>6</v>
      </c>
      <c r="O262" s="143" t="s">
        <v>190</v>
      </c>
      <c r="P262" s="140"/>
      <c r="R262" s="171">
        <f>I.Stupen!AJ71</f>
        <v>29</v>
      </c>
      <c r="S262" s="173">
        <f>I.Stupen!AK71</f>
        <v>12</v>
      </c>
      <c r="T262" s="165">
        <f>IF($U$2, S257,0)</f>
        <v>123</v>
      </c>
    </row>
    <row r="263" spans="1:21" ht="17.100000000000001" customHeight="1" thickTop="1">
      <c r="A263" s="142"/>
      <c r="B263" s="141" t="s">
        <v>189</v>
      </c>
      <c r="G263" s="140"/>
      <c r="J263" s="142"/>
      <c r="K263" s="141" t="s">
        <v>189</v>
      </c>
      <c r="P263" s="140"/>
    </row>
    <row r="264" spans="1:21" ht="12" customHeight="1">
      <c r="A264" s="139"/>
      <c r="B264" s="138"/>
      <c r="C264" s="138"/>
      <c r="D264" s="138"/>
      <c r="E264" s="138"/>
      <c r="F264" s="138"/>
      <c r="G264" s="137"/>
      <c r="J264" s="139"/>
      <c r="K264" s="138"/>
      <c r="L264" s="138"/>
      <c r="M264" s="138"/>
      <c r="N264" s="138"/>
      <c r="O264" s="138"/>
      <c r="P264" s="137"/>
    </row>
    <row r="265" spans="1:21" ht="2.1" customHeight="1">
      <c r="H265" s="137"/>
      <c r="J265" s="132"/>
      <c r="P265" s="135"/>
    </row>
    <row r="266" spans="1:21" ht="2.1" customHeight="1">
      <c r="I266" s="163"/>
    </row>
    <row r="267" spans="1:21" ht="12" customHeight="1">
      <c r="A267" s="162"/>
      <c r="B267" s="161"/>
      <c r="C267" s="161"/>
      <c r="D267" s="161"/>
      <c r="E267" s="161"/>
      <c r="F267" s="161"/>
      <c r="G267" s="160"/>
      <c r="J267" s="162"/>
      <c r="K267" s="161"/>
      <c r="L267" s="161"/>
      <c r="M267" s="161"/>
      <c r="N267" s="161"/>
      <c r="O267" s="161"/>
      <c r="P267" s="160"/>
    </row>
    <row r="268" spans="1:21" s="164" customFormat="1" ht="15" customHeight="1">
      <c r="A268" s="153"/>
      <c r="B268" s="159" t="str">
        <f>CONCATENATE("Rozhodčí: ",IF(T259&gt;0,IF(VLOOKUP(T259,seznam!$A$2:$C$153,2)&gt;0,VLOOKUP(T259,seznam!$A$2:$C$153,2),""),""))</f>
        <v>Rozhodčí: Krchňáková Viktorie</v>
      </c>
      <c r="C268" s="154"/>
      <c r="D268" s="154"/>
      <c r="E268" s="154"/>
      <c r="F268" s="158" t="str">
        <f>CONCATENATE("divize ",$R268,"          ","skup ",$S268,"    ",$T268)</f>
        <v>divize U15          skup C    2</v>
      </c>
      <c r="G268" s="157"/>
      <c r="H268" s="154"/>
      <c r="I268" s="154"/>
      <c r="J268" s="153"/>
      <c r="K268" s="159" t="str">
        <f>CONCATENATE("Rozhodčí: ",IF(T260&gt;0,IF(VLOOKUP(T260,seznam!$A$2:$C$153,2)&gt;0,VLOOKUP(T260,seznam!$A$2:$C$153,2),""),""))</f>
        <v>Rozhodčí: Chloupek Tomáš</v>
      </c>
      <c r="L268" s="154"/>
      <c r="M268" s="154"/>
      <c r="N268" s="154"/>
      <c r="O268" s="158" t="str">
        <f>CONCATENATE("divize ",$R268,"          ","skup ",$S268,"    ",$T268)</f>
        <v>divize U15          skup C    2</v>
      </c>
      <c r="P268" s="157"/>
      <c r="R268" s="155" t="s">
        <v>70</v>
      </c>
      <c r="S268" s="156" t="s">
        <v>213</v>
      </c>
      <c r="T268" s="155">
        <v>2</v>
      </c>
      <c r="U268" s="172"/>
    </row>
    <row r="269" spans="1:21" ht="11.1" customHeight="1" thickBot="1">
      <c r="A269" s="153"/>
      <c r="B269" s="151" t="s">
        <v>198</v>
      </c>
      <c r="C269" s="152"/>
      <c r="D269" s="152" t="s">
        <v>197</v>
      </c>
      <c r="E269" s="152"/>
      <c r="F269" s="151" t="s">
        <v>196</v>
      </c>
      <c r="G269" s="150"/>
      <c r="H269" s="154"/>
      <c r="I269" s="154"/>
      <c r="J269" s="153"/>
      <c r="K269" s="151" t="s">
        <v>198</v>
      </c>
      <c r="L269" s="152"/>
      <c r="M269" s="152" t="s">
        <v>197</v>
      </c>
      <c r="N269" s="152"/>
      <c r="O269" s="151" t="s">
        <v>196</v>
      </c>
      <c r="P269" s="150"/>
    </row>
    <row r="270" spans="1:21" ht="20.100000000000001" customHeight="1" thickBot="1">
      <c r="A270" s="142"/>
      <c r="B270" s="148" t="str">
        <f>IF(R259&gt;0,IF(VLOOKUP(R259,seznam!$A$2:$C$153,2)&gt;0,VLOOKUP(R259,seznam!$A$2:$C$153,2),"------"),"------")</f>
        <v>Krejčí Štěpán</v>
      </c>
      <c r="D270" s="149"/>
      <c r="F270" s="148" t="str">
        <f>IF(S259&gt;0,IF(VLOOKUP(S259,seznam!$A$2:$C$153,2)&gt;0,VLOOKUP(S259,seznam!$A$2:$C$153,2),"------"),"------")</f>
        <v>Chloupek Tomáš</v>
      </c>
      <c r="G270" s="140"/>
      <c r="J270" s="142"/>
      <c r="K270" s="148" t="str">
        <f>IF(R260&gt;0,IF(VLOOKUP(R260,seznam!$A$2:$C$153,2)&gt;0,VLOOKUP(R260,seznam!$A$2:$C$153,2),"------"),"------")</f>
        <v>Krchňáková Viktorie</v>
      </c>
      <c r="M270" s="149"/>
      <c r="O270" s="148" t="str">
        <f>IF(S260&gt;0,IF(VLOOKUP(S260,seznam!$A$2:$C$153,2)&gt;0,VLOOKUP(S260,seznam!$A$2:$C$153,2),"------"),"------")</f>
        <v>Babka Matouš</v>
      </c>
      <c r="P270" s="140"/>
    </row>
    <row r="271" spans="1:21" ht="17.100000000000001" customHeight="1">
      <c r="A271" s="142"/>
      <c r="B271" s="147" t="s">
        <v>195</v>
      </c>
      <c r="D271" s="144" t="s">
        <v>6</v>
      </c>
      <c r="F271" s="147" t="s">
        <v>195</v>
      </c>
      <c r="G271" s="140"/>
      <c r="J271" s="142"/>
      <c r="K271" s="147" t="s">
        <v>195</v>
      </c>
      <c r="M271" s="144" t="s">
        <v>6</v>
      </c>
      <c r="O271" s="147" t="s">
        <v>195</v>
      </c>
      <c r="P271" s="140"/>
    </row>
    <row r="272" spans="1:21" ht="17.100000000000001" customHeight="1">
      <c r="A272" s="142"/>
      <c r="B272" s="147" t="s">
        <v>194</v>
      </c>
      <c r="D272" s="144" t="s">
        <v>6</v>
      </c>
      <c r="F272" s="147" t="s">
        <v>194</v>
      </c>
      <c r="G272" s="140"/>
      <c r="J272" s="142"/>
      <c r="K272" s="147" t="s">
        <v>194</v>
      </c>
      <c r="M272" s="144" t="s">
        <v>6</v>
      </c>
      <c r="O272" s="147" t="s">
        <v>194</v>
      </c>
      <c r="P272" s="140"/>
    </row>
    <row r="273" spans="1:20" ht="17.100000000000001" customHeight="1">
      <c r="A273" s="142"/>
      <c r="B273" s="147" t="s">
        <v>193</v>
      </c>
      <c r="D273" s="144" t="s">
        <v>6</v>
      </c>
      <c r="F273" s="147" t="s">
        <v>193</v>
      </c>
      <c r="G273" s="140"/>
      <c r="J273" s="142"/>
      <c r="K273" s="147" t="s">
        <v>193</v>
      </c>
      <c r="M273" s="144" t="s">
        <v>6</v>
      </c>
      <c r="O273" s="147" t="s">
        <v>193</v>
      </c>
      <c r="P273" s="140"/>
    </row>
    <row r="274" spans="1:20" ht="17.100000000000001" customHeight="1">
      <c r="A274" s="142"/>
      <c r="B274" s="146" t="s">
        <v>192</v>
      </c>
      <c r="D274" s="144" t="s">
        <v>6</v>
      </c>
      <c r="F274" s="146" t="s">
        <v>192</v>
      </c>
      <c r="G274" s="140"/>
      <c r="J274" s="142"/>
      <c r="K274" s="146" t="s">
        <v>192</v>
      </c>
      <c r="M274" s="144" t="s">
        <v>6</v>
      </c>
      <c r="O274" s="146" t="s">
        <v>192</v>
      </c>
      <c r="P274" s="140"/>
    </row>
    <row r="275" spans="1:20" ht="17.100000000000001" customHeight="1">
      <c r="A275" s="142"/>
      <c r="B275" s="146" t="s">
        <v>191</v>
      </c>
      <c r="D275" s="144" t="s">
        <v>6</v>
      </c>
      <c r="F275" s="146" t="s">
        <v>191</v>
      </c>
      <c r="G275" s="140"/>
      <c r="J275" s="142"/>
      <c r="K275" s="146" t="s">
        <v>191</v>
      </c>
      <c r="M275" s="144" t="s">
        <v>6</v>
      </c>
      <c r="O275" s="146" t="s">
        <v>191</v>
      </c>
      <c r="P275" s="140"/>
    </row>
    <row r="276" spans="1:20" ht="17.100000000000001" customHeight="1" thickBot="1">
      <c r="A276" s="145"/>
      <c r="B276" s="143" t="s">
        <v>190</v>
      </c>
      <c r="D276" s="144" t="s">
        <v>6</v>
      </c>
      <c r="F276" s="143" t="s">
        <v>190</v>
      </c>
      <c r="G276" s="140"/>
      <c r="J276" s="145"/>
      <c r="K276" s="143" t="s">
        <v>190</v>
      </c>
      <c r="M276" s="144" t="s">
        <v>6</v>
      </c>
      <c r="O276" s="143" t="s">
        <v>190</v>
      </c>
      <c r="P276" s="140"/>
    </row>
    <row r="277" spans="1:20" ht="17.100000000000001" customHeight="1" thickTop="1">
      <c r="A277" s="142"/>
      <c r="B277" s="141" t="s">
        <v>189</v>
      </c>
      <c r="G277" s="140"/>
      <c r="J277" s="142"/>
      <c r="K277" s="141" t="s">
        <v>189</v>
      </c>
      <c r="P277" s="140"/>
    </row>
    <row r="278" spans="1:20" ht="12" customHeight="1">
      <c r="A278" s="139"/>
      <c r="B278" s="138"/>
      <c r="C278" s="138"/>
      <c r="D278" s="138"/>
      <c r="E278" s="138"/>
      <c r="F278" s="138"/>
      <c r="G278" s="137"/>
      <c r="J278" s="139"/>
      <c r="K278" s="138"/>
      <c r="L278" s="138"/>
      <c r="M278" s="138"/>
      <c r="N278" s="138"/>
      <c r="O278" s="138"/>
      <c r="P278" s="137"/>
    </row>
    <row r="279" spans="1:20" ht="2.1" customHeight="1">
      <c r="H279" s="137"/>
      <c r="J279" s="132"/>
    </row>
    <row r="280" spans="1:20" ht="2.1" customHeight="1">
      <c r="I280" s="163"/>
      <c r="J280" s="132"/>
    </row>
    <row r="281" spans="1:20" ht="12" customHeight="1">
      <c r="A281" s="162"/>
      <c r="B281" s="161"/>
      <c r="C281" s="161"/>
      <c r="D281" s="161"/>
      <c r="E281" s="161"/>
      <c r="F281" s="161"/>
      <c r="G281" s="160"/>
      <c r="J281" s="162"/>
      <c r="K281" s="161"/>
      <c r="L281" s="161"/>
      <c r="M281" s="161"/>
      <c r="N281" s="161"/>
      <c r="O281" s="161"/>
      <c r="P281" s="160"/>
    </row>
    <row r="282" spans="1:20" ht="15" customHeight="1">
      <c r="A282" s="153"/>
      <c r="B282" s="159" t="str">
        <f>CONCATENATE("Rozhodčí: ",IF(T261&gt;0,IF(VLOOKUP(T261,seznam!$A$2:$C$153,2)&gt;0,VLOOKUP(T261,seznam!$A$2:$C$153,2),""),""))</f>
        <v>Rozhodčí: Krchňáková Viktorie</v>
      </c>
      <c r="C282" s="154"/>
      <c r="D282" s="154"/>
      <c r="E282" s="154"/>
      <c r="F282" s="158" t="str">
        <f>CONCATENATE("divize ",$R282,"          ","skup ",$S282,"    ",$T282)</f>
        <v>divize U15          skup C    3</v>
      </c>
      <c r="G282" s="157"/>
      <c r="J282" s="153"/>
      <c r="K282" s="159" t="str">
        <f>CONCATENATE("Rozhodčí: ",IF(T262&gt;0,IF(VLOOKUP(T262,seznam!$A$2:$C$153,2)&gt;0,VLOOKUP(T262,seznam!$A$2:$C$153,2),""),""))</f>
        <v>Rozhodčí: Krejčí Štěpán</v>
      </c>
      <c r="L282" s="154"/>
      <c r="M282" s="154"/>
      <c r="N282" s="154"/>
      <c r="O282" s="158" t="str">
        <f>CONCATENATE("divize ",$R282,"          ","skup ",$S282,"    ",$T282)</f>
        <v>divize U15          skup C    3</v>
      </c>
      <c r="P282" s="157"/>
      <c r="R282" s="155" t="s">
        <v>70</v>
      </c>
      <c r="S282" s="156" t="s">
        <v>213</v>
      </c>
      <c r="T282" s="155">
        <v>3</v>
      </c>
    </row>
    <row r="283" spans="1:20" ht="11.1" customHeight="1" thickBot="1">
      <c r="A283" s="153"/>
      <c r="B283" s="151" t="s">
        <v>198</v>
      </c>
      <c r="C283" s="152"/>
      <c r="D283" s="152" t="s">
        <v>197</v>
      </c>
      <c r="E283" s="152"/>
      <c r="F283" s="151" t="s">
        <v>196</v>
      </c>
      <c r="G283" s="150"/>
      <c r="H283" s="154"/>
      <c r="I283" s="154"/>
      <c r="J283" s="153"/>
      <c r="K283" s="151" t="s">
        <v>198</v>
      </c>
      <c r="L283" s="152"/>
      <c r="M283" s="152" t="s">
        <v>197</v>
      </c>
      <c r="N283" s="152"/>
      <c r="O283" s="151" t="s">
        <v>196</v>
      </c>
      <c r="P283" s="150"/>
    </row>
    <row r="284" spans="1:20" ht="20.100000000000001" customHeight="1" thickBot="1">
      <c r="A284" s="142"/>
      <c r="B284" s="148" t="str">
        <f>IF(R261&gt;0,IF(VLOOKUP(R261,seznam!$A$2:$C$153,2)&gt;0,VLOOKUP(R261,seznam!$A$2:$C$153,2),"------"),"------")</f>
        <v>Babka Matouš</v>
      </c>
      <c r="D284" s="149"/>
      <c r="F284" s="148" t="str">
        <f>IF(S261&gt;0,IF(VLOOKUP(S261,seznam!$A$2:$C$153,2)&gt;0,VLOOKUP(S261,seznam!$A$2:$C$153,2),"------"),"------")</f>
        <v>Krejčí Štěpán</v>
      </c>
      <c r="G284" s="140"/>
      <c r="J284" s="142"/>
      <c r="K284" s="148" t="str">
        <f>IF(R262&gt;0,IF(VLOOKUP(R262,seznam!$A$2:$C$153,2)&gt;0,VLOOKUP(R262,seznam!$A$2:$C$153,2),"------"),"------")</f>
        <v>Chloupek Tomáš</v>
      </c>
      <c r="M284" s="149"/>
      <c r="O284" s="148" t="str">
        <f>IF(S262&gt;0,IF(VLOOKUP(S262,seznam!$A$2:$C$153,2)&gt;0,VLOOKUP(S262,seznam!$A$2:$C$153,2),"------"),"------")</f>
        <v>Krchňáková Viktorie</v>
      </c>
      <c r="P284" s="140"/>
    </row>
    <row r="285" spans="1:20" ht="17.100000000000001" customHeight="1">
      <c r="A285" s="142"/>
      <c r="B285" s="147" t="s">
        <v>195</v>
      </c>
      <c r="D285" s="144" t="s">
        <v>6</v>
      </c>
      <c r="F285" s="147" t="s">
        <v>195</v>
      </c>
      <c r="G285" s="140"/>
      <c r="J285" s="142"/>
      <c r="K285" s="147" t="s">
        <v>195</v>
      </c>
      <c r="M285" s="144" t="s">
        <v>6</v>
      </c>
      <c r="O285" s="147" t="s">
        <v>195</v>
      </c>
      <c r="P285" s="140"/>
    </row>
    <row r="286" spans="1:20" ht="17.100000000000001" customHeight="1">
      <c r="A286" s="142"/>
      <c r="B286" s="147" t="s">
        <v>194</v>
      </c>
      <c r="D286" s="144" t="s">
        <v>6</v>
      </c>
      <c r="F286" s="147" t="s">
        <v>194</v>
      </c>
      <c r="G286" s="140"/>
      <c r="J286" s="142"/>
      <c r="K286" s="147" t="s">
        <v>194</v>
      </c>
      <c r="M286" s="144" t="s">
        <v>6</v>
      </c>
      <c r="O286" s="147" t="s">
        <v>194</v>
      </c>
      <c r="P286" s="140"/>
    </row>
    <row r="287" spans="1:20" ht="17.100000000000001" customHeight="1">
      <c r="A287" s="142"/>
      <c r="B287" s="147" t="s">
        <v>193</v>
      </c>
      <c r="D287" s="144" t="s">
        <v>6</v>
      </c>
      <c r="F287" s="147" t="s">
        <v>193</v>
      </c>
      <c r="G287" s="140"/>
      <c r="J287" s="142"/>
      <c r="K287" s="147" t="s">
        <v>193</v>
      </c>
      <c r="M287" s="144" t="s">
        <v>6</v>
      </c>
      <c r="O287" s="147" t="s">
        <v>193</v>
      </c>
      <c r="P287" s="140"/>
    </row>
    <row r="288" spans="1:20" ht="17.100000000000001" customHeight="1">
      <c r="A288" s="142"/>
      <c r="B288" s="146" t="s">
        <v>192</v>
      </c>
      <c r="D288" s="144" t="s">
        <v>6</v>
      </c>
      <c r="F288" s="146" t="s">
        <v>192</v>
      </c>
      <c r="G288" s="140"/>
      <c r="J288" s="142"/>
      <c r="K288" s="146" t="s">
        <v>192</v>
      </c>
      <c r="M288" s="144" t="s">
        <v>6</v>
      </c>
      <c r="O288" s="146" t="s">
        <v>192</v>
      </c>
      <c r="P288" s="140"/>
    </row>
    <row r="289" spans="1:21" ht="17.100000000000001" customHeight="1">
      <c r="A289" s="142"/>
      <c r="B289" s="146" t="s">
        <v>191</v>
      </c>
      <c r="D289" s="144" t="s">
        <v>6</v>
      </c>
      <c r="F289" s="146" t="s">
        <v>191</v>
      </c>
      <c r="G289" s="140"/>
      <c r="J289" s="142"/>
      <c r="K289" s="146" t="s">
        <v>191</v>
      </c>
      <c r="M289" s="144" t="s">
        <v>6</v>
      </c>
      <c r="O289" s="146" t="s">
        <v>191</v>
      </c>
      <c r="P289" s="140"/>
    </row>
    <row r="290" spans="1:21" ht="17.100000000000001" customHeight="1" thickBot="1">
      <c r="A290" s="145"/>
      <c r="B290" s="143" t="s">
        <v>190</v>
      </c>
      <c r="D290" s="144" t="s">
        <v>6</v>
      </c>
      <c r="F290" s="143" t="s">
        <v>190</v>
      </c>
      <c r="G290" s="140"/>
      <c r="J290" s="145"/>
      <c r="K290" s="143" t="s">
        <v>190</v>
      </c>
      <c r="M290" s="144" t="s">
        <v>6</v>
      </c>
      <c r="O290" s="143" t="s">
        <v>190</v>
      </c>
      <c r="P290" s="140"/>
    </row>
    <row r="291" spans="1:21" ht="16.5" customHeight="1" thickTop="1">
      <c r="A291" s="142"/>
      <c r="B291" s="141" t="s">
        <v>189</v>
      </c>
      <c r="G291" s="140"/>
      <c r="J291" s="142"/>
      <c r="K291" s="141" t="s">
        <v>189</v>
      </c>
      <c r="P291" s="140"/>
    </row>
    <row r="292" spans="1:21" ht="12" customHeight="1">
      <c r="A292" s="139"/>
      <c r="B292" s="138"/>
      <c r="C292" s="138"/>
      <c r="D292" s="138"/>
      <c r="E292" s="138"/>
      <c r="F292" s="138"/>
      <c r="G292" s="137"/>
      <c r="J292" s="139"/>
      <c r="K292" s="138"/>
      <c r="L292" s="138"/>
      <c r="M292" s="138"/>
      <c r="N292" s="138"/>
      <c r="O292" s="138"/>
      <c r="P292" s="137"/>
    </row>
    <row r="293" spans="1:21" ht="1.5" customHeight="1">
      <c r="H293" s="137"/>
      <c r="I293" s="136"/>
      <c r="J293" s="132"/>
      <c r="P293" s="135"/>
    </row>
    <row r="294" spans="1:21" ht="2.1" customHeight="1">
      <c r="I294" s="163"/>
      <c r="J294" s="132"/>
    </row>
    <row r="295" spans="1:21" ht="12" customHeight="1">
      <c r="A295" s="162"/>
      <c r="B295" s="161"/>
      <c r="C295" s="161"/>
      <c r="D295" s="161"/>
      <c r="E295" s="161"/>
      <c r="F295" s="161"/>
      <c r="G295" s="160"/>
      <c r="J295" s="162"/>
      <c r="K295" s="161"/>
      <c r="L295" s="161"/>
      <c r="M295" s="161"/>
      <c r="N295" s="161"/>
      <c r="O295" s="161"/>
      <c r="P295" s="160"/>
    </row>
    <row r="296" spans="1:21" s="164" customFormat="1" ht="15" customHeight="1">
      <c r="A296" s="153"/>
      <c r="B296" s="159" t="str">
        <f>CONCATENATE("Rozhodčí: ",IF(T299&gt;0,IF(VLOOKUP(T299,seznam!$A$2:$C$153,2)&gt;0,VLOOKUP(T299,seznam!$A$2:$C$153,2),""),""))</f>
        <v>Rozhodčí: Gavula Marek</v>
      </c>
      <c r="C296" s="154"/>
      <c r="D296" s="154"/>
      <c r="E296" s="154"/>
      <c r="F296" s="158" t="str">
        <f>CONCATENATE("divize ",$R296,"          ","skup ",$S296,"    ",$T296)</f>
        <v>divize U15          skup D    1</v>
      </c>
      <c r="G296" s="157"/>
      <c r="H296" s="154"/>
      <c r="I296" s="154"/>
      <c r="J296" s="153"/>
      <c r="K296" s="159" t="str">
        <f>CONCATENATE("Rozhodčí: ",IF(T300&gt;0,IF(VLOOKUP(T300,seznam!$A$2:$C$153,2)&gt;0,VLOOKUP(T300,seznam!$A$2:$C$153,2),""),""))</f>
        <v>Rozhodčí: Krejčí Vojtěch</v>
      </c>
      <c r="L296" s="154"/>
      <c r="M296" s="154"/>
      <c r="N296" s="154"/>
      <c r="O296" s="158" t="str">
        <f>CONCATENATE("divize ",$R296,"          ","skup ",$S296,"    ",$T296)</f>
        <v>divize U15          skup D    1</v>
      </c>
      <c r="P296" s="157"/>
      <c r="R296" s="155" t="s">
        <v>70</v>
      </c>
      <c r="S296" s="156" t="s">
        <v>212</v>
      </c>
      <c r="T296" s="155">
        <v>1</v>
      </c>
      <c r="U296" s="172"/>
    </row>
    <row r="297" spans="1:21" s="164" customFormat="1" ht="11.1" customHeight="1" thickBot="1">
      <c r="A297" s="153"/>
      <c r="B297" s="151" t="s">
        <v>198</v>
      </c>
      <c r="C297" s="152"/>
      <c r="D297" s="152" t="s">
        <v>197</v>
      </c>
      <c r="E297" s="152"/>
      <c r="F297" s="151" t="s">
        <v>196</v>
      </c>
      <c r="G297" s="150"/>
      <c r="H297" s="152"/>
      <c r="I297" s="152"/>
      <c r="J297" s="153"/>
      <c r="K297" s="151" t="s">
        <v>198</v>
      </c>
      <c r="L297" s="152"/>
      <c r="M297" s="152" t="s">
        <v>197</v>
      </c>
      <c r="N297" s="152"/>
      <c r="O297" s="151" t="s">
        <v>196</v>
      </c>
      <c r="P297" s="150"/>
      <c r="R297" s="155"/>
      <c r="S297" s="155"/>
      <c r="T297" s="155"/>
      <c r="U297" s="172"/>
    </row>
    <row r="298" spans="1:21" ht="20.100000000000001" customHeight="1" thickBot="1">
      <c r="A298" s="142"/>
      <c r="B298" s="148" t="str">
        <f>IF(R299&gt;0,IF(VLOOKUP(R299,seznam!$A$2:$C$153,2)&gt;0,VLOOKUP(R299,seznam!$A$2:$C$153,2),"------"),"------")</f>
        <v>Fousková Jarmila</v>
      </c>
      <c r="D298" s="149"/>
      <c r="F298" s="148" t="str">
        <f>IF(S299&gt;0,IF(VLOOKUP(S299,seznam!$A$2:$C$153,2)&gt;0,VLOOKUP(S299,seznam!$A$2:$C$153,2),"------"),"------")</f>
        <v>Krejčí Vojtěch</v>
      </c>
      <c r="G298" s="140"/>
      <c r="J298" s="142"/>
      <c r="K298" s="148" t="str">
        <f>IF(R300&gt;0,IF(VLOOKUP(R300,seznam!$A$2:$C$153,2)&gt;0,VLOOKUP(R300,seznam!$A$2:$C$153,2),"------"),"------")</f>
        <v>Gavula Marek</v>
      </c>
      <c r="M298" s="149"/>
      <c r="O298" s="148" t="str">
        <f>IF(S300&gt;0,IF(VLOOKUP(S300,seznam!$A$2:$C$153,2)&gt;0,VLOOKUP(S300,seznam!$A$2:$C$153,2),"------"),"------")</f>
        <v>Bárta Martin</v>
      </c>
      <c r="P298" s="140"/>
      <c r="R298" s="170" t="s">
        <v>202</v>
      </c>
      <c r="S298" s="169" t="s">
        <v>201</v>
      </c>
      <c r="T298" s="168" t="s">
        <v>200</v>
      </c>
    </row>
    <row r="299" spans="1:21" ht="17.100000000000001" customHeight="1">
      <c r="A299" s="142"/>
      <c r="B299" s="147" t="s">
        <v>195</v>
      </c>
      <c r="C299" s="135" t="str">
        <f>IF(A298&gt;0,IF(VLOOKUP(A298,seznam!$A$2:$C$37,2)&gt;0,VLOOKUP(A298,seznam!$A$2:$C$37,2),"------"),"------")</f>
        <v>------</v>
      </c>
      <c r="D299" s="144" t="s">
        <v>6</v>
      </c>
      <c r="F299" s="147" t="s">
        <v>195</v>
      </c>
      <c r="G299" s="140"/>
      <c r="J299" s="142"/>
      <c r="K299" s="147" t="s">
        <v>195</v>
      </c>
      <c r="M299" s="144" t="s">
        <v>6</v>
      </c>
      <c r="O299" s="147" t="s">
        <v>195</v>
      </c>
      <c r="P299" s="140"/>
      <c r="R299" s="174">
        <f>I.Stupen!AJ76</f>
        <v>15</v>
      </c>
      <c r="S299" s="134">
        <f>I.Stupen!AK76</f>
        <v>122</v>
      </c>
      <c r="T299" s="166">
        <f>IF($U$2, R300,0)</f>
        <v>47</v>
      </c>
    </row>
    <row r="300" spans="1:21" ht="17.100000000000001" customHeight="1">
      <c r="A300" s="142"/>
      <c r="B300" s="147" t="s">
        <v>194</v>
      </c>
      <c r="D300" s="144" t="s">
        <v>6</v>
      </c>
      <c r="F300" s="147" t="s">
        <v>194</v>
      </c>
      <c r="G300" s="140"/>
      <c r="J300" s="142"/>
      <c r="K300" s="147" t="s">
        <v>194</v>
      </c>
      <c r="M300" s="144" t="s">
        <v>6</v>
      </c>
      <c r="O300" s="147" t="s">
        <v>194</v>
      </c>
      <c r="P300" s="140"/>
      <c r="R300" s="174">
        <f>I.Stupen!AJ77</f>
        <v>47</v>
      </c>
      <c r="S300" s="134">
        <f>I.Stupen!AK77</f>
        <v>36</v>
      </c>
      <c r="T300" s="166">
        <f>IF($U$2, S299,0)</f>
        <v>122</v>
      </c>
    </row>
    <row r="301" spans="1:21" ht="17.100000000000001" customHeight="1">
      <c r="A301" s="142"/>
      <c r="B301" s="147" t="s">
        <v>193</v>
      </c>
      <c r="D301" s="144" t="s">
        <v>6</v>
      </c>
      <c r="F301" s="147" t="s">
        <v>193</v>
      </c>
      <c r="G301" s="140"/>
      <c r="J301" s="142"/>
      <c r="K301" s="147" t="s">
        <v>193</v>
      </c>
      <c r="M301" s="144" t="s">
        <v>6</v>
      </c>
      <c r="O301" s="147" t="s">
        <v>193</v>
      </c>
      <c r="P301" s="140"/>
      <c r="R301" s="174">
        <f>I.Stupen!AJ78</f>
        <v>122</v>
      </c>
      <c r="S301" s="134">
        <f>I.Stupen!AK78</f>
        <v>36</v>
      </c>
      <c r="T301" s="166">
        <f>IF($U$2, R299,0)</f>
        <v>15</v>
      </c>
    </row>
    <row r="302" spans="1:21" ht="17.100000000000001" customHeight="1">
      <c r="A302" s="142"/>
      <c r="B302" s="146" t="s">
        <v>192</v>
      </c>
      <c r="D302" s="144" t="s">
        <v>6</v>
      </c>
      <c r="F302" s="146" t="s">
        <v>192</v>
      </c>
      <c r="G302" s="140"/>
      <c r="J302" s="142"/>
      <c r="K302" s="146" t="s">
        <v>192</v>
      </c>
      <c r="M302" s="144" t="s">
        <v>6</v>
      </c>
      <c r="O302" s="146" t="s">
        <v>192</v>
      </c>
      <c r="P302" s="140"/>
      <c r="R302" s="174">
        <f>I.Stupen!AJ79</f>
        <v>15</v>
      </c>
      <c r="S302" s="134">
        <f>I.Stupen!AK79</f>
        <v>47</v>
      </c>
      <c r="T302" s="166">
        <f>IF($U$2, S300,0)</f>
        <v>36</v>
      </c>
    </row>
    <row r="303" spans="1:21" ht="17.100000000000001" customHeight="1">
      <c r="A303" s="142"/>
      <c r="B303" s="146" t="s">
        <v>191</v>
      </c>
      <c r="D303" s="144" t="s">
        <v>6</v>
      </c>
      <c r="F303" s="146" t="s">
        <v>191</v>
      </c>
      <c r="G303" s="140"/>
      <c r="J303" s="142"/>
      <c r="K303" s="146" t="s">
        <v>191</v>
      </c>
      <c r="M303" s="144" t="s">
        <v>6</v>
      </c>
      <c r="O303" s="146" t="s">
        <v>191</v>
      </c>
      <c r="P303" s="140"/>
      <c r="R303" s="174">
        <f>I.Stupen!AJ80</f>
        <v>47</v>
      </c>
      <c r="S303" s="134">
        <f>I.Stupen!AK80</f>
        <v>122</v>
      </c>
      <c r="T303" s="166">
        <f>IF($U$2, R299,0)</f>
        <v>15</v>
      </c>
    </row>
    <row r="304" spans="1:21" ht="17.100000000000001" customHeight="1" thickBot="1">
      <c r="A304" s="145"/>
      <c r="B304" s="143" t="s">
        <v>190</v>
      </c>
      <c r="D304" s="144" t="s">
        <v>6</v>
      </c>
      <c r="F304" s="143" t="s">
        <v>190</v>
      </c>
      <c r="G304" s="140"/>
      <c r="J304" s="145"/>
      <c r="K304" s="143" t="s">
        <v>190</v>
      </c>
      <c r="M304" s="144" t="s">
        <v>6</v>
      </c>
      <c r="O304" s="143" t="s">
        <v>190</v>
      </c>
      <c r="P304" s="140"/>
      <c r="R304" s="171">
        <f>I.Stupen!AJ81</f>
        <v>36</v>
      </c>
      <c r="S304" s="173">
        <f>I.Stupen!AK81</f>
        <v>15</v>
      </c>
      <c r="T304" s="165">
        <f>IF($U$2, S299,0)</f>
        <v>122</v>
      </c>
    </row>
    <row r="305" spans="1:21" ht="17.100000000000001" customHeight="1" thickTop="1">
      <c r="A305" s="142"/>
      <c r="B305" s="141" t="s">
        <v>189</v>
      </c>
      <c r="G305" s="140"/>
      <c r="J305" s="142"/>
      <c r="K305" s="141" t="s">
        <v>189</v>
      </c>
      <c r="P305" s="140"/>
    </row>
    <row r="306" spans="1:21" ht="12" customHeight="1">
      <c r="A306" s="139"/>
      <c r="B306" s="138"/>
      <c r="C306" s="138"/>
      <c r="D306" s="138"/>
      <c r="E306" s="138"/>
      <c r="F306" s="138"/>
      <c r="G306" s="137"/>
      <c r="J306" s="139"/>
      <c r="K306" s="138"/>
      <c r="L306" s="138"/>
      <c r="M306" s="138"/>
      <c r="N306" s="138"/>
      <c r="O306" s="138"/>
      <c r="P306" s="137"/>
    </row>
    <row r="307" spans="1:21" ht="2.1" customHeight="1">
      <c r="H307" s="137"/>
      <c r="J307" s="132"/>
      <c r="P307" s="135"/>
    </row>
    <row r="308" spans="1:21" ht="2.1" customHeight="1">
      <c r="I308" s="163"/>
    </row>
    <row r="309" spans="1:21" ht="12" customHeight="1">
      <c r="A309" s="162"/>
      <c r="B309" s="161"/>
      <c r="C309" s="161"/>
      <c r="D309" s="161"/>
      <c r="E309" s="161"/>
      <c r="F309" s="161"/>
      <c r="G309" s="160"/>
      <c r="J309" s="162"/>
      <c r="K309" s="161"/>
      <c r="L309" s="161"/>
      <c r="M309" s="161"/>
      <c r="N309" s="161"/>
      <c r="O309" s="161"/>
      <c r="P309" s="160"/>
    </row>
    <row r="310" spans="1:21" s="164" customFormat="1" ht="15" customHeight="1">
      <c r="A310" s="153"/>
      <c r="B310" s="159" t="str">
        <f>CONCATENATE("Rozhodčí: ",IF(T301&gt;0,IF(VLOOKUP(T301,seznam!$A$2:$C$153,2)&gt;0,VLOOKUP(T301,seznam!$A$2:$C$153,2),""),""))</f>
        <v>Rozhodčí: Fousková Jarmila</v>
      </c>
      <c r="C310" s="154"/>
      <c r="D310" s="154"/>
      <c r="E310" s="154"/>
      <c r="F310" s="158" t="str">
        <f>CONCATENATE("divize ",$R310,"          ","skup ",$S310,"    ",$T310)</f>
        <v>divize U15          skup D    2</v>
      </c>
      <c r="G310" s="157"/>
      <c r="H310" s="154"/>
      <c r="I310" s="154"/>
      <c r="J310" s="153"/>
      <c r="K310" s="159" t="str">
        <f>CONCATENATE("Rozhodčí: ",IF(T302&gt;0,IF(VLOOKUP(T302,seznam!$A$2:$C$153,2)&gt;0,VLOOKUP(T302,seznam!$A$2:$C$153,2),""),""))</f>
        <v>Rozhodčí: Bárta Martin</v>
      </c>
      <c r="L310" s="154"/>
      <c r="M310" s="154"/>
      <c r="N310" s="154"/>
      <c r="O310" s="158" t="str">
        <f>CONCATENATE("divize ",$R310,"          ","skup ",$S310,"    ",$T310)</f>
        <v>divize U15          skup D    2</v>
      </c>
      <c r="P310" s="157"/>
      <c r="R310" s="155" t="s">
        <v>70</v>
      </c>
      <c r="S310" s="156" t="s">
        <v>212</v>
      </c>
      <c r="T310" s="155">
        <v>2</v>
      </c>
      <c r="U310" s="172"/>
    </row>
    <row r="311" spans="1:21" ht="11.1" customHeight="1" thickBot="1">
      <c r="A311" s="153"/>
      <c r="B311" s="151" t="s">
        <v>198</v>
      </c>
      <c r="C311" s="152"/>
      <c r="D311" s="152" t="s">
        <v>197</v>
      </c>
      <c r="E311" s="152"/>
      <c r="F311" s="151" t="s">
        <v>196</v>
      </c>
      <c r="G311" s="150"/>
      <c r="H311" s="154"/>
      <c r="I311" s="154"/>
      <c r="J311" s="153"/>
      <c r="K311" s="151" t="s">
        <v>198</v>
      </c>
      <c r="L311" s="152"/>
      <c r="M311" s="152" t="s">
        <v>197</v>
      </c>
      <c r="N311" s="152"/>
      <c r="O311" s="151" t="s">
        <v>196</v>
      </c>
      <c r="P311" s="150"/>
    </row>
    <row r="312" spans="1:21" ht="20.100000000000001" customHeight="1" thickBot="1">
      <c r="A312" s="142"/>
      <c r="B312" s="148" t="str">
        <f>IF(R301&gt;0,IF(VLOOKUP(R301,seznam!$A$2:$C$153,2)&gt;0,VLOOKUP(R301,seznam!$A$2:$C$153,2),"------"),"------")</f>
        <v>Krejčí Vojtěch</v>
      </c>
      <c r="D312" s="149"/>
      <c r="F312" s="148" t="str">
        <f>IF(S301&gt;0,IF(VLOOKUP(S301,seznam!$A$2:$C$153,2)&gt;0,VLOOKUP(S301,seznam!$A$2:$C$153,2),"------"),"------")</f>
        <v>Bárta Martin</v>
      </c>
      <c r="G312" s="140"/>
      <c r="J312" s="142"/>
      <c r="K312" s="148" t="str">
        <f>IF(R302&gt;0,IF(VLOOKUP(R302,seznam!$A$2:$C$153,2)&gt;0,VLOOKUP(R302,seznam!$A$2:$C$153,2),"------"),"------")</f>
        <v>Fousková Jarmila</v>
      </c>
      <c r="M312" s="149"/>
      <c r="O312" s="148" t="str">
        <f>IF(S302&gt;0,IF(VLOOKUP(S302,seznam!$A$2:$C$153,2)&gt;0,VLOOKUP(S302,seznam!$A$2:$C$153,2),"------"),"------")</f>
        <v>Gavula Marek</v>
      </c>
      <c r="P312" s="140"/>
    </row>
    <row r="313" spans="1:21" ht="17.100000000000001" customHeight="1">
      <c r="A313" s="142"/>
      <c r="B313" s="147" t="s">
        <v>195</v>
      </c>
      <c r="D313" s="144" t="s">
        <v>6</v>
      </c>
      <c r="F313" s="147" t="s">
        <v>195</v>
      </c>
      <c r="G313" s="140"/>
      <c r="J313" s="142"/>
      <c r="K313" s="147" t="s">
        <v>195</v>
      </c>
      <c r="M313" s="144" t="s">
        <v>6</v>
      </c>
      <c r="O313" s="147" t="s">
        <v>195</v>
      </c>
      <c r="P313" s="140"/>
    </row>
    <row r="314" spans="1:21" ht="17.100000000000001" customHeight="1">
      <c r="A314" s="142"/>
      <c r="B314" s="147" t="s">
        <v>194</v>
      </c>
      <c r="D314" s="144" t="s">
        <v>6</v>
      </c>
      <c r="F314" s="147" t="s">
        <v>194</v>
      </c>
      <c r="G314" s="140"/>
      <c r="J314" s="142"/>
      <c r="K314" s="147" t="s">
        <v>194</v>
      </c>
      <c r="M314" s="144" t="s">
        <v>6</v>
      </c>
      <c r="O314" s="147" t="s">
        <v>194</v>
      </c>
      <c r="P314" s="140"/>
    </row>
    <row r="315" spans="1:21" ht="17.100000000000001" customHeight="1">
      <c r="A315" s="142"/>
      <c r="B315" s="147" t="s">
        <v>193</v>
      </c>
      <c r="D315" s="144" t="s">
        <v>6</v>
      </c>
      <c r="F315" s="147" t="s">
        <v>193</v>
      </c>
      <c r="G315" s="140"/>
      <c r="J315" s="142"/>
      <c r="K315" s="147" t="s">
        <v>193</v>
      </c>
      <c r="M315" s="144" t="s">
        <v>6</v>
      </c>
      <c r="O315" s="147" t="s">
        <v>193</v>
      </c>
      <c r="P315" s="140"/>
    </row>
    <row r="316" spans="1:21" ht="17.100000000000001" customHeight="1">
      <c r="A316" s="142"/>
      <c r="B316" s="146" t="s">
        <v>192</v>
      </c>
      <c r="D316" s="144" t="s">
        <v>6</v>
      </c>
      <c r="F316" s="146" t="s">
        <v>192</v>
      </c>
      <c r="G316" s="140"/>
      <c r="J316" s="142"/>
      <c r="K316" s="146" t="s">
        <v>192</v>
      </c>
      <c r="M316" s="144" t="s">
        <v>6</v>
      </c>
      <c r="O316" s="146" t="s">
        <v>192</v>
      </c>
      <c r="P316" s="140"/>
    </row>
    <row r="317" spans="1:21" ht="17.100000000000001" customHeight="1">
      <c r="A317" s="142"/>
      <c r="B317" s="146" t="s">
        <v>191</v>
      </c>
      <c r="D317" s="144" t="s">
        <v>6</v>
      </c>
      <c r="F317" s="146" t="s">
        <v>191</v>
      </c>
      <c r="G317" s="140"/>
      <c r="J317" s="142"/>
      <c r="K317" s="146" t="s">
        <v>191</v>
      </c>
      <c r="M317" s="144" t="s">
        <v>6</v>
      </c>
      <c r="O317" s="146" t="s">
        <v>191</v>
      </c>
      <c r="P317" s="140"/>
    </row>
    <row r="318" spans="1:21" ht="17.100000000000001" customHeight="1" thickBot="1">
      <c r="A318" s="145"/>
      <c r="B318" s="143" t="s">
        <v>190</v>
      </c>
      <c r="D318" s="144" t="s">
        <v>6</v>
      </c>
      <c r="F318" s="143" t="s">
        <v>190</v>
      </c>
      <c r="G318" s="140"/>
      <c r="J318" s="145"/>
      <c r="K318" s="143" t="s">
        <v>190</v>
      </c>
      <c r="M318" s="144" t="s">
        <v>6</v>
      </c>
      <c r="O318" s="143" t="s">
        <v>190</v>
      </c>
      <c r="P318" s="140"/>
    </row>
    <row r="319" spans="1:21" ht="17.100000000000001" customHeight="1" thickTop="1">
      <c r="A319" s="142"/>
      <c r="B319" s="141" t="s">
        <v>189</v>
      </c>
      <c r="G319" s="140"/>
      <c r="J319" s="142"/>
      <c r="K319" s="141" t="s">
        <v>189</v>
      </c>
      <c r="P319" s="140"/>
    </row>
    <row r="320" spans="1:21" ht="12" customHeight="1">
      <c r="A320" s="139"/>
      <c r="B320" s="138"/>
      <c r="C320" s="138"/>
      <c r="D320" s="138"/>
      <c r="E320" s="138"/>
      <c r="F320" s="138"/>
      <c r="G320" s="137"/>
      <c r="J320" s="139"/>
      <c r="K320" s="138"/>
      <c r="L320" s="138"/>
      <c r="M320" s="138"/>
      <c r="N320" s="138"/>
      <c r="O320" s="138"/>
      <c r="P320" s="137"/>
    </row>
    <row r="321" spans="1:20" ht="2.1" customHeight="1">
      <c r="H321" s="137"/>
      <c r="J321" s="132"/>
    </row>
    <row r="322" spans="1:20" ht="2.1" customHeight="1">
      <c r="I322" s="163"/>
      <c r="J322" s="132"/>
    </row>
    <row r="323" spans="1:20" ht="12" customHeight="1">
      <c r="A323" s="162"/>
      <c r="B323" s="161"/>
      <c r="C323" s="161"/>
      <c r="D323" s="161"/>
      <c r="E323" s="161"/>
      <c r="F323" s="161"/>
      <c r="G323" s="160"/>
      <c r="J323" s="162"/>
      <c r="K323" s="161"/>
      <c r="L323" s="161"/>
      <c r="M323" s="161"/>
      <c r="N323" s="161"/>
      <c r="O323" s="161"/>
      <c r="P323" s="160"/>
    </row>
    <row r="324" spans="1:20" ht="15" customHeight="1">
      <c r="A324" s="153"/>
      <c r="B324" s="159" t="str">
        <f>CONCATENATE("Rozhodčí: ",IF(T303&gt;0,IF(VLOOKUP(T303,seznam!$A$2:$C$153,2)&gt;0,VLOOKUP(T303,seznam!$A$2:$C$153,2),""),""))</f>
        <v>Rozhodčí: Fousková Jarmila</v>
      </c>
      <c r="C324" s="154"/>
      <c r="D324" s="154"/>
      <c r="E324" s="154"/>
      <c r="F324" s="158" t="str">
        <f>CONCATENATE("divize ",$R324,"          ","skup ",$S324,"    ",$T324)</f>
        <v>divize U15          skup D    3</v>
      </c>
      <c r="G324" s="157"/>
      <c r="J324" s="153"/>
      <c r="K324" s="159" t="str">
        <f>CONCATENATE("Rozhodčí: ",IF(T304&gt;0,IF(VLOOKUP(T304,seznam!$A$2:$C$153,2)&gt;0,VLOOKUP(T304,seznam!$A$2:$C$153,2),""),""))</f>
        <v>Rozhodčí: Krejčí Vojtěch</v>
      </c>
      <c r="L324" s="154"/>
      <c r="M324" s="154"/>
      <c r="N324" s="154"/>
      <c r="O324" s="158" t="str">
        <f>CONCATENATE("divize ",$R324,"          ","skup ",$S324,"    ",$T324)</f>
        <v>divize U15          skup D    3</v>
      </c>
      <c r="P324" s="157"/>
      <c r="R324" s="155" t="s">
        <v>70</v>
      </c>
      <c r="S324" s="156" t="s">
        <v>212</v>
      </c>
      <c r="T324" s="155">
        <v>3</v>
      </c>
    </row>
    <row r="325" spans="1:20" ht="11.1" customHeight="1" thickBot="1">
      <c r="A325" s="153"/>
      <c r="B325" s="151" t="s">
        <v>198</v>
      </c>
      <c r="C325" s="152"/>
      <c r="D325" s="152" t="s">
        <v>197</v>
      </c>
      <c r="E325" s="152"/>
      <c r="F325" s="151" t="s">
        <v>196</v>
      </c>
      <c r="G325" s="150"/>
      <c r="H325" s="154"/>
      <c r="I325" s="154"/>
      <c r="J325" s="153"/>
      <c r="K325" s="151" t="s">
        <v>198</v>
      </c>
      <c r="L325" s="152"/>
      <c r="M325" s="152" t="s">
        <v>197</v>
      </c>
      <c r="N325" s="152"/>
      <c r="O325" s="151" t="s">
        <v>196</v>
      </c>
      <c r="P325" s="150"/>
    </row>
    <row r="326" spans="1:20" ht="20.100000000000001" customHeight="1" thickBot="1">
      <c r="A326" s="142"/>
      <c r="B326" s="148" t="str">
        <f>IF(R303&gt;0,IF(VLOOKUP(R303,seznam!$A$2:$C$153,2)&gt;0,VLOOKUP(R303,seznam!$A$2:$C$153,2),"------"),"------")</f>
        <v>Gavula Marek</v>
      </c>
      <c r="D326" s="149"/>
      <c r="F326" s="148" t="str">
        <f>IF(S303&gt;0,IF(VLOOKUP(S303,seznam!$A$2:$C$153,2)&gt;0,VLOOKUP(S303,seznam!$A$2:$C$153,2),"------"),"------")</f>
        <v>Krejčí Vojtěch</v>
      </c>
      <c r="G326" s="140"/>
      <c r="J326" s="142"/>
      <c r="K326" s="148" t="str">
        <f>IF(R304&gt;0,IF(VLOOKUP(R304,seznam!$A$2:$C$153,2)&gt;0,VLOOKUP(R304,seznam!$A$2:$C$153,2),"------"),"------")</f>
        <v>Bárta Martin</v>
      </c>
      <c r="M326" s="149"/>
      <c r="O326" s="148" t="str">
        <f>IF(S304&gt;0,IF(VLOOKUP(S304,seznam!$A$2:$C$153,2)&gt;0,VLOOKUP(S304,seznam!$A$2:$C$153,2),"------"),"------")</f>
        <v>Fousková Jarmila</v>
      </c>
      <c r="P326" s="140"/>
    </row>
    <row r="327" spans="1:20" ht="17.100000000000001" customHeight="1">
      <c r="A327" s="142"/>
      <c r="B327" s="147" t="s">
        <v>195</v>
      </c>
      <c r="D327" s="144" t="s">
        <v>6</v>
      </c>
      <c r="F327" s="147" t="s">
        <v>195</v>
      </c>
      <c r="G327" s="140"/>
      <c r="J327" s="142"/>
      <c r="K327" s="147" t="s">
        <v>195</v>
      </c>
      <c r="M327" s="144" t="s">
        <v>6</v>
      </c>
      <c r="O327" s="147" t="s">
        <v>195</v>
      </c>
      <c r="P327" s="140"/>
    </row>
    <row r="328" spans="1:20" ht="17.100000000000001" customHeight="1">
      <c r="A328" s="142"/>
      <c r="B328" s="147" t="s">
        <v>194</v>
      </c>
      <c r="D328" s="144" t="s">
        <v>6</v>
      </c>
      <c r="F328" s="147" t="s">
        <v>194</v>
      </c>
      <c r="G328" s="140"/>
      <c r="J328" s="142"/>
      <c r="K328" s="147" t="s">
        <v>194</v>
      </c>
      <c r="M328" s="144" t="s">
        <v>6</v>
      </c>
      <c r="O328" s="147" t="s">
        <v>194</v>
      </c>
      <c r="P328" s="140"/>
    </row>
    <row r="329" spans="1:20" ht="17.100000000000001" customHeight="1">
      <c r="A329" s="142"/>
      <c r="B329" s="147" t="s">
        <v>193</v>
      </c>
      <c r="D329" s="144" t="s">
        <v>6</v>
      </c>
      <c r="F329" s="147" t="s">
        <v>193</v>
      </c>
      <c r="G329" s="140"/>
      <c r="J329" s="142"/>
      <c r="K329" s="147" t="s">
        <v>193</v>
      </c>
      <c r="M329" s="144" t="s">
        <v>6</v>
      </c>
      <c r="O329" s="147" t="s">
        <v>193</v>
      </c>
      <c r="P329" s="140"/>
    </row>
    <row r="330" spans="1:20" ht="17.100000000000001" customHeight="1">
      <c r="A330" s="142"/>
      <c r="B330" s="146" t="s">
        <v>192</v>
      </c>
      <c r="D330" s="144" t="s">
        <v>6</v>
      </c>
      <c r="F330" s="146" t="s">
        <v>192</v>
      </c>
      <c r="G330" s="140"/>
      <c r="J330" s="142"/>
      <c r="K330" s="146" t="s">
        <v>192</v>
      </c>
      <c r="M330" s="144" t="s">
        <v>6</v>
      </c>
      <c r="O330" s="146" t="s">
        <v>192</v>
      </c>
      <c r="P330" s="140"/>
    </row>
    <row r="331" spans="1:20" ht="17.100000000000001" customHeight="1">
      <c r="A331" s="142"/>
      <c r="B331" s="146" t="s">
        <v>191</v>
      </c>
      <c r="D331" s="144" t="s">
        <v>6</v>
      </c>
      <c r="F331" s="146" t="s">
        <v>191</v>
      </c>
      <c r="G331" s="140"/>
      <c r="J331" s="142"/>
      <c r="K331" s="146" t="s">
        <v>191</v>
      </c>
      <c r="M331" s="144" t="s">
        <v>6</v>
      </c>
      <c r="O331" s="146" t="s">
        <v>191</v>
      </c>
      <c r="P331" s="140"/>
    </row>
    <row r="332" spans="1:20" ht="17.100000000000001" customHeight="1" thickBot="1">
      <c r="A332" s="145"/>
      <c r="B332" s="143" t="s">
        <v>190</v>
      </c>
      <c r="D332" s="144" t="s">
        <v>6</v>
      </c>
      <c r="F332" s="143" t="s">
        <v>190</v>
      </c>
      <c r="G332" s="140"/>
      <c r="J332" s="145"/>
      <c r="K332" s="143" t="s">
        <v>190</v>
      </c>
      <c r="M332" s="144" t="s">
        <v>6</v>
      </c>
      <c r="O332" s="143" t="s">
        <v>190</v>
      </c>
      <c r="P332" s="140"/>
    </row>
    <row r="333" spans="1:20" ht="16.5" customHeight="1" thickTop="1">
      <c r="A333" s="142"/>
      <c r="B333" s="141" t="s">
        <v>189</v>
      </c>
      <c r="G333" s="140"/>
      <c r="J333" s="142"/>
      <c r="K333" s="141" t="s">
        <v>189</v>
      </c>
      <c r="P333" s="140"/>
    </row>
    <row r="334" spans="1:20" ht="12" customHeight="1">
      <c r="A334" s="139"/>
      <c r="B334" s="138"/>
      <c r="C334" s="138"/>
      <c r="D334" s="138"/>
      <c r="E334" s="138"/>
      <c r="F334" s="138"/>
      <c r="G334" s="137"/>
      <c r="J334" s="139"/>
      <c r="K334" s="138"/>
      <c r="L334" s="138"/>
      <c r="M334" s="138"/>
      <c r="N334" s="138"/>
      <c r="O334" s="138"/>
      <c r="P334" s="137"/>
    </row>
    <row r="335" spans="1:20" ht="1.5" customHeight="1">
      <c r="H335" s="137"/>
      <c r="I335" s="136"/>
      <c r="J335" s="132"/>
      <c r="P335" s="135"/>
    </row>
    <row r="336" spans="1:20" ht="2.1" customHeight="1">
      <c r="I336" s="163"/>
      <c r="J336" s="132"/>
    </row>
    <row r="337" spans="1:21" ht="12" customHeight="1">
      <c r="A337" s="162"/>
      <c r="B337" s="161"/>
      <c r="C337" s="161"/>
      <c r="D337" s="161"/>
      <c r="E337" s="161"/>
      <c r="F337" s="161"/>
      <c r="G337" s="160"/>
      <c r="J337" s="162"/>
      <c r="K337" s="161"/>
      <c r="L337" s="161"/>
      <c r="M337" s="161"/>
      <c r="N337" s="161"/>
      <c r="O337" s="161"/>
      <c r="P337" s="160"/>
    </row>
    <row r="338" spans="1:21" s="164" customFormat="1" ht="15" customHeight="1">
      <c r="A338" s="153"/>
      <c r="B338" s="159" t="str">
        <f>CONCATENATE("Rozhodčí: ",IF(T341&gt;0,IF(VLOOKUP(T341,seznam!$A$2:$C$153,2)&gt;0,VLOOKUP(T341,seznam!$A$2:$C$153,2),""),""))</f>
        <v>Rozhodčí: Musil Jan</v>
      </c>
      <c r="C338" s="154"/>
      <c r="D338" s="154"/>
      <c r="E338" s="154"/>
      <c r="F338" s="158" t="str">
        <f>CONCATENATE("divize ",$R338,"          ","skup ",$S338,"    ",$T338)</f>
        <v>divize U15          skup E    1</v>
      </c>
      <c r="G338" s="157"/>
      <c r="H338" s="154"/>
      <c r="I338" s="154"/>
      <c r="J338" s="153"/>
      <c r="K338" s="159" t="str">
        <f>CONCATENATE("Rozhodčí: ",IF(T342&gt;0,IF(VLOOKUP(T342,seznam!$A$2:$C$153,2)&gt;0,VLOOKUP(T342,seznam!$A$2:$C$153,2),""),""))</f>
        <v>Rozhodčí: Jonášová Karolína</v>
      </c>
      <c r="L338" s="154"/>
      <c r="M338" s="154"/>
      <c r="N338" s="154"/>
      <c r="O338" s="158" t="str">
        <f>CONCATENATE("divize ",$R338,"          ","skup ",$S338,"    ",$T338)</f>
        <v>divize U15          skup E    1</v>
      </c>
      <c r="P338" s="157"/>
      <c r="R338" s="155" t="s">
        <v>70</v>
      </c>
      <c r="S338" s="156" t="s">
        <v>211</v>
      </c>
      <c r="T338" s="155">
        <v>1</v>
      </c>
      <c r="U338" s="172"/>
    </row>
    <row r="339" spans="1:21" s="164" customFormat="1" ht="11.1" customHeight="1" thickBot="1">
      <c r="A339" s="153"/>
      <c r="B339" s="151" t="s">
        <v>198</v>
      </c>
      <c r="C339" s="152"/>
      <c r="D339" s="152" t="s">
        <v>197</v>
      </c>
      <c r="E339" s="152"/>
      <c r="F339" s="151" t="s">
        <v>196</v>
      </c>
      <c r="G339" s="150"/>
      <c r="H339" s="152"/>
      <c r="I339" s="152"/>
      <c r="J339" s="153"/>
      <c r="K339" s="151" t="s">
        <v>198</v>
      </c>
      <c r="L339" s="152"/>
      <c r="M339" s="152" t="s">
        <v>197</v>
      </c>
      <c r="N339" s="152"/>
      <c r="O339" s="151" t="s">
        <v>196</v>
      </c>
      <c r="P339" s="150"/>
      <c r="R339" s="155"/>
      <c r="S339" s="155"/>
      <c r="T339" s="155"/>
      <c r="U339" s="172"/>
    </row>
    <row r="340" spans="1:21" ht="20.100000000000001" customHeight="1" thickBot="1">
      <c r="A340" s="142"/>
      <c r="B340" s="148" t="str">
        <f>IF(R341&gt;0,IF(VLOOKUP(R341,seznam!$A$2:$C$153,2)&gt;0,VLOOKUP(R341,seznam!$A$2:$C$153,2),"------"),"------")</f>
        <v>Zouharová Zuzana</v>
      </c>
      <c r="D340" s="149"/>
      <c r="F340" s="148" t="str">
        <f>IF(S341&gt;0,IF(VLOOKUP(S341,seznam!$A$2:$C$153,2)&gt;0,VLOOKUP(S341,seznam!$A$2:$C$153,2),"------"),"------")</f>
        <v>Jonášová Karolína</v>
      </c>
      <c r="G340" s="140"/>
      <c r="J340" s="142"/>
      <c r="K340" s="148" t="str">
        <f>IF(R342&gt;0,IF(VLOOKUP(R342,seznam!$A$2:$C$153,2)&gt;0,VLOOKUP(R342,seznam!$A$2:$C$153,2),"------"),"------")</f>
        <v>Musil Jan</v>
      </c>
      <c r="M340" s="149"/>
      <c r="O340" s="148" t="str">
        <f>IF(S342&gt;0,IF(VLOOKUP(S342,seznam!$A$2:$C$153,2)&gt;0,VLOOKUP(S342,seznam!$A$2:$C$153,2),"------"),"------")</f>
        <v>Štaud Brian</v>
      </c>
      <c r="P340" s="140"/>
      <c r="R340" s="170" t="s">
        <v>202</v>
      </c>
      <c r="S340" s="169" t="s">
        <v>201</v>
      </c>
      <c r="T340" s="168" t="s">
        <v>200</v>
      </c>
    </row>
    <row r="341" spans="1:21" ht="17.100000000000001" customHeight="1">
      <c r="A341" s="142"/>
      <c r="B341" s="147" t="s">
        <v>195</v>
      </c>
      <c r="C341" s="135" t="str">
        <f>IF(A340&gt;0,IF(VLOOKUP(A340,seznam!$A$2:$C$37,2)&gt;0,VLOOKUP(A340,seznam!$A$2:$C$37,2),"------"),"------")</f>
        <v>------</v>
      </c>
      <c r="D341" s="144" t="s">
        <v>6</v>
      </c>
      <c r="F341" s="147" t="s">
        <v>195</v>
      </c>
      <c r="G341" s="140"/>
      <c r="J341" s="142"/>
      <c r="K341" s="147" t="s">
        <v>195</v>
      </c>
      <c r="M341" s="144" t="s">
        <v>6</v>
      </c>
      <c r="O341" s="147" t="s">
        <v>195</v>
      </c>
      <c r="P341" s="140"/>
      <c r="R341" s="177">
        <f>I.Stupen!AJ88</f>
        <v>17</v>
      </c>
      <c r="S341" s="129">
        <f>I.Stupen!AK88</f>
        <v>86</v>
      </c>
      <c r="T341" s="166">
        <f>IF($U$2, R342,0)</f>
        <v>57</v>
      </c>
    </row>
    <row r="342" spans="1:21" ht="17.100000000000001" customHeight="1">
      <c r="A342" s="142"/>
      <c r="B342" s="147" t="s">
        <v>194</v>
      </c>
      <c r="D342" s="144" t="s">
        <v>6</v>
      </c>
      <c r="F342" s="147" t="s">
        <v>194</v>
      </c>
      <c r="G342" s="140"/>
      <c r="J342" s="142"/>
      <c r="K342" s="147" t="s">
        <v>194</v>
      </c>
      <c r="M342" s="144" t="s">
        <v>6</v>
      </c>
      <c r="O342" s="147" t="s">
        <v>194</v>
      </c>
      <c r="P342" s="140"/>
      <c r="R342" s="177">
        <f>I.Stupen!AJ89</f>
        <v>57</v>
      </c>
      <c r="S342" s="129">
        <f>I.Stupen!AK89</f>
        <v>54</v>
      </c>
      <c r="T342" s="166">
        <f>IF($U$2, S341,0)</f>
        <v>86</v>
      </c>
    </row>
    <row r="343" spans="1:21" ht="17.100000000000001" customHeight="1">
      <c r="A343" s="142"/>
      <c r="B343" s="147" t="s">
        <v>193</v>
      </c>
      <c r="D343" s="144" t="s">
        <v>6</v>
      </c>
      <c r="F343" s="147" t="s">
        <v>193</v>
      </c>
      <c r="G343" s="140"/>
      <c r="J343" s="142"/>
      <c r="K343" s="147" t="s">
        <v>193</v>
      </c>
      <c r="M343" s="144" t="s">
        <v>6</v>
      </c>
      <c r="O343" s="147" t="s">
        <v>193</v>
      </c>
      <c r="P343" s="140"/>
      <c r="R343" s="177">
        <f>I.Stupen!AJ90</f>
        <v>86</v>
      </c>
      <c r="S343" s="129">
        <f>I.Stupen!AK90</f>
        <v>54</v>
      </c>
      <c r="T343" s="166">
        <f>IF($U$2, R341,0)</f>
        <v>17</v>
      </c>
    </row>
    <row r="344" spans="1:21" ht="17.100000000000001" customHeight="1">
      <c r="A344" s="142"/>
      <c r="B344" s="146" t="s">
        <v>192</v>
      </c>
      <c r="D344" s="144" t="s">
        <v>6</v>
      </c>
      <c r="F344" s="146" t="s">
        <v>192</v>
      </c>
      <c r="G344" s="140"/>
      <c r="J344" s="142"/>
      <c r="K344" s="146" t="s">
        <v>192</v>
      </c>
      <c r="M344" s="144" t="s">
        <v>6</v>
      </c>
      <c r="O344" s="146" t="s">
        <v>192</v>
      </c>
      <c r="P344" s="140"/>
      <c r="R344" s="177">
        <f>I.Stupen!AJ91</f>
        <v>17</v>
      </c>
      <c r="S344" s="129">
        <f>I.Stupen!AK91</f>
        <v>57</v>
      </c>
      <c r="T344" s="166">
        <f>IF($U$2, S342,0)</f>
        <v>54</v>
      </c>
    </row>
    <row r="345" spans="1:21" ht="17.100000000000001" customHeight="1">
      <c r="A345" s="142"/>
      <c r="B345" s="146" t="s">
        <v>191</v>
      </c>
      <c r="D345" s="144" t="s">
        <v>6</v>
      </c>
      <c r="F345" s="146" t="s">
        <v>191</v>
      </c>
      <c r="G345" s="140"/>
      <c r="J345" s="142"/>
      <c r="K345" s="146" t="s">
        <v>191</v>
      </c>
      <c r="M345" s="144" t="s">
        <v>6</v>
      </c>
      <c r="O345" s="146" t="s">
        <v>191</v>
      </c>
      <c r="P345" s="140"/>
      <c r="R345" s="177">
        <f>I.Stupen!AJ92</f>
        <v>57</v>
      </c>
      <c r="S345" s="129">
        <f>I.Stupen!AK92</f>
        <v>86</v>
      </c>
      <c r="T345" s="166">
        <f>IF($U$2, R341,0)</f>
        <v>17</v>
      </c>
    </row>
    <row r="346" spans="1:21" ht="17.100000000000001" customHeight="1" thickBot="1">
      <c r="A346" s="145"/>
      <c r="B346" s="143" t="s">
        <v>190</v>
      </c>
      <c r="D346" s="144" t="s">
        <v>6</v>
      </c>
      <c r="F346" s="143" t="s">
        <v>190</v>
      </c>
      <c r="G346" s="140"/>
      <c r="J346" s="145"/>
      <c r="K346" s="143" t="s">
        <v>190</v>
      </c>
      <c r="M346" s="144" t="s">
        <v>6</v>
      </c>
      <c r="O346" s="143" t="s">
        <v>190</v>
      </c>
      <c r="P346" s="140"/>
      <c r="R346" s="176">
        <f>I.Stupen!AJ93</f>
        <v>54</v>
      </c>
      <c r="S346" s="175">
        <f>I.Stupen!AK93</f>
        <v>17</v>
      </c>
      <c r="T346" s="165">
        <f>IF($U$2, S341,0)</f>
        <v>86</v>
      </c>
    </row>
    <row r="347" spans="1:21" ht="17.100000000000001" customHeight="1" thickTop="1">
      <c r="A347" s="142"/>
      <c r="B347" s="141" t="s">
        <v>189</v>
      </c>
      <c r="G347" s="140"/>
      <c r="J347" s="142"/>
      <c r="K347" s="141" t="s">
        <v>189</v>
      </c>
      <c r="P347" s="140"/>
    </row>
    <row r="348" spans="1:21" ht="12" customHeight="1">
      <c r="A348" s="139"/>
      <c r="B348" s="138"/>
      <c r="C348" s="138"/>
      <c r="D348" s="138"/>
      <c r="E348" s="138"/>
      <c r="F348" s="138"/>
      <c r="G348" s="137"/>
      <c r="J348" s="139"/>
      <c r="K348" s="138"/>
      <c r="L348" s="138"/>
      <c r="M348" s="138"/>
      <c r="N348" s="138"/>
      <c r="O348" s="138"/>
      <c r="P348" s="137"/>
    </row>
    <row r="349" spans="1:21" ht="2.1" customHeight="1">
      <c r="H349" s="137"/>
      <c r="J349" s="132"/>
      <c r="P349" s="135"/>
    </row>
    <row r="350" spans="1:21" ht="2.1" customHeight="1">
      <c r="I350" s="163"/>
    </row>
    <row r="351" spans="1:21" ht="12" customHeight="1">
      <c r="A351" s="162"/>
      <c r="B351" s="161"/>
      <c r="C351" s="161"/>
      <c r="D351" s="161"/>
      <c r="E351" s="161"/>
      <c r="F351" s="161"/>
      <c r="G351" s="160"/>
      <c r="J351" s="162"/>
      <c r="K351" s="161"/>
      <c r="L351" s="161"/>
      <c r="M351" s="161"/>
      <c r="N351" s="161"/>
      <c r="O351" s="161"/>
      <c r="P351" s="160"/>
    </row>
    <row r="352" spans="1:21" s="164" customFormat="1" ht="15" customHeight="1">
      <c r="A352" s="153"/>
      <c r="B352" s="159" t="str">
        <f>CONCATENATE("Rozhodčí: ",IF(T343&gt;0,IF(VLOOKUP(T343,seznam!$A$2:$C$153,2)&gt;0,VLOOKUP(T343,seznam!$A$2:$C$153,2),""),""))</f>
        <v>Rozhodčí: Zouharová Zuzana</v>
      </c>
      <c r="C352" s="154"/>
      <c r="D352" s="154"/>
      <c r="E352" s="154"/>
      <c r="F352" s="158" t="str">
        <f>CONCATENATE("divize ",$R352,"          ","skup ",$S352,"    ",$T352)</f>
        <v>divize U15          skup E    2</v>
      </c>
      <c r="G352" s="157"/>
      <c r="H352" s="154"/>
      <c r="I352" s="154"/>
      <c r="J352" s="153"/>
      <c r="K352" s="159" t="str">
        <f>CONCATENATE("Rozhodčí: ",IF(T344&gt;0,IF(VLOOKUP(T344,seznam!$A$2:$C$153,2)&gt;0,VLOOKUP(T344,seznam!$A$2:$C$153,2),""),""))</f>
        <v>Rozhodčí: Štaud Brian</v>
      </c>
      <c r="L352" s="154"/>
      <c r="M352" s="154"/>
      <c r="N352" s="154"/>
      <c r="O352" s="158" t="str">
        <f>CONCATENATE("divize ",$R352,"          ","skup ",$S352,"    ",$T352)</f>
        <v>divize U15          skup E    2</v>
      </c>
      <c r="P352" s="157"/>
      <c r="R352" s="155" t="s">
        <v>70</v>
      </c>
      <c r="S352" s="156" t="s">
        <v>211</v>
      </c>
      <c r="T352" s="155">
        <v>2</v>
      </c>
      <c r="U352" s="172"/>
    </row>
    <row r="353" spans="1:20" ht="11.1" customHeight="1" thickBot="1">
      <c r="A353" s="153"/>
      <c r="B353" s="151" t="s">
        <v>198</v>
      </c>
      <c r="C353" s="152"/>
      <c r="D353" s="152" t="s">
        <v>197</v>
      </c>
      <c r="E353" s="152"/>
      <c r="F353" s="151" t="s">
        <v>196</v>
      </c>
      <c r="G353" s="150"/>
      <c r="H353" s="154"/>
      <c r="I353" s="154"/>
      <c r="J353" s="153"/>
      <c r="K353" s="151" t="s">
        <v>198</v>
      </c>
      <c r="L353" s="152"/>
      <c r="M353" s="152" t="s">
        <v>197</v>
      </c>
      <c r="N353" s="152"/>
      <c r="O353" s="151" t="s">
        <v>196</v>
      </c>
      <c r="P353" s="150"/>
    </row>
    <row r="354" spans="1:20" ht="20.100000000000001" customHeight="1" thickBot="1">
      <c r="A354" s="142"/>
      <c r="B354" s="148" t="str">
        <f>IF(R343&gt;0,IF(VLOOKUP(R343,seznam!$A$2:$C$153,2)&gt;0,VLOOKUP(R343,seznam!$A$2:$C$153,2),"------"),"------")</f>
        <v>Jonášová Karolína</v>
      </c>
      <c r="D354" s="149"/>
      <c r="F354" s="148" t="str">
        <f>IF(S343&gt;0,IF(VLOOKUP(S343,seznam!$A$2:$C$153,2)&gt;0,VLOOKUP(S343,seznam!$A$2:$C$153,2),"------"),"------")</f>
        <v>Štaud Brian</v>
      </c>
      <c r="G354" s="140"/>
      <c r="J354" s="142"/>
      <c r="K354" s="148" t="str">
        <f>IF(R344&gt;0,IF(VLOOKUP(R344,seznam!$A$2:$C$153,2)&gt;0,VLOOKUP(R344,seznam!$A$2:$C$153,2),"------"),"------")</f>
        <v>Zouharová Zuzana</v>
      </c>
      <c r="M354" s="149"/>
      <c r="O354" s="148" t="str">
        <f>IF(S344&gt;0,IF(VLOOKUP(S344,seznam!$A$2:$C$153,2)&gt;0,VLOOKUP(S344,seznam!$A$2:$C$153,2),"------"),"------")</f>
        <v>Musil Jan</v>
      </c>
      <c r="P354" s="140"/>
    </row>
    <row r="355" spans="1:20" ht="17.100000000000001" customHeight="1">
      <c r="A355" s="142"/>
      <c r="B355" s="147" t="s">
        <v>195</v>
      </c>
      <c r="D355" s="144" t="s">
        <v>6</v>
      </c>
      <c r="F355" s="147" t="s">
        <v>195</v>
      </c>
      <c r="G355" s="140"/>
      <c r="J355" s="142"/>
      <c r="K355" s="147" t="s">
        <v>195</v>
      </c>
      <c r="M355" s="144" t="s">
        <v>6</v>
      </c>
      <c r="O355" s="147" t="s">
        <v>195</v>
      </c>
      <c r="P355" s="140"/>
    </row>
    <row r="356" spans="1:20" ht="17.100000000000001" customHeight="1">
      <c r="A356" s="142"/>
      <c r="B356" s="147" t="s">
        <v>194</v>
      </c>
      <c r="D356" s="144" t="s">
        <v>6</v>
      </c>
      <c r="F356" s="147" t="s">
        <v>194</v>
      </c>
      <c r="G356" s="140"/>
      <c r="J356" s="142"/>
      <c r="K356" s="147" t="s">
        <v>194</v>
      </c>
      <c r="M356" s="144" t="s">
        <v>6</v>
      </c>
      <c r="O356" s="147" t="s">
        <v>194</v>
      </c>
      <c r="P356" s="140"/>
    </row>
    <row r="357" spans="1:20" ht="17.100000000000001" customHeight="1">
      <c r="A357" s="142"/>
      <c r="B357" s="147" t="s">
        <v>193</v>
      </c>
      <c r="D357" s="144" t="s">
        <v>6</v>
      </c>
      <c r="F357" s="147" t="s">
        <v>193</v>
      </c>
      <c r="G357" s="140"/>
      <c r="J357" s="142"/>
      <c r="K357" s="147" t="s">
        <v>193</v>
      </c>
      <c r="M357" s="144" t="s">
        <v>6</v>
      </c>
      <c r="O357" s="147" t="s">
        <v>193</v>
      </c>
      <c r="P357" s="140"/>
    </row>
    <row r="358" spans="1:20" ht="17.100000000000001" customHeight="1">
      <c r="A358" s="142"/>
      <c r="B358" s="146" t="s">
        <v>192</v>
      </c>
      <c r="D358" s="144" t="s">
        <v>6</v>
      </c>
      <c r="F358" s="146" t="s">
        <v>192</v>
      </c>
      <c r="G358" s="140"/>
      <c r="J358" s="142"/>
      <c r="K358" s="146" t="s">
        <v>192</v>
      </c>
      <c r="M358" s="144" t="s">
        <v>6</v>
      </c>
      <c r="O358" s="146" t="s">
        <v>192</v>
      </c>
      <c r="P358" s="140"/>
    </row>
    <row r="359" spans="1:20" ht="17.100000000000001" customHeight="1">
      <c r="A359" s="142"/>
      <c r="B359" s="146" t="s">
        <v>191</v>
      </c>
      <c r="D359" s="144" t="s">
        <v>6</v>
      </c>
      <c r="F359" s="146" t="s">
        <v>191</v>
      </c>
      <c r="G359" s="140"/>
      <c r="J359" s="142"/>
      <c r="K359" s="146" t="s">
        <v>191</v>
      </c>
      <c r="M359" s="144" t="s">
        <v>6</v>
      </c>
      <c r="O359" s="146" t="s">
        <v>191</v>
      </c>
      <c r="P359" s="140"/>
    </row>
    <row r="360" spans="1:20" ht="17.100000000000001" customHeight="1" thickBot="1">
      <c r="A360" s="145"/>
      <c r="B360" s="143" t="s">
        <v>190</v>
      </c>
      <c r="D360" s="144" t="s">
        <v>6</v>
      </c>
      <c r="F360" s="143" t="s">
        <v>190</v>
      </c>
      <c r="G360" s="140"/>
      <c r="J360" s="145"/>
      <c r="K360" s="143" t="s">
        <v>190</v>
      </c>
      <c r="M360" s="144" t="s">
        <v>6</v>
      </c>
      <c r="O360" s="143" t="s">
        <v>190</v>
      </c>
      <c r="P360" s="140"/>
    </row>
    <row r="361" spans="1:20" ht="17.100000000000001" customHeight="1" thickTop="1">
      <c r="A361" s="142"/>
      <c r="B361" s="141" t="s">
        <v>189</v>
      </c>
      <c r="G361" s="140"/>
      <c r="J361" s="142"/>
      <c r="K361" s="141" t="s">
        <v>189</v>
      </c>
      <c r="P361" s="140"/>
    </row>
    <row r="362" spans="1:20" ht="12" customHeight="1">
      <c r="A362" s="139"/>
      <c r="B362" s="138"/>
      <c r="C362" s="138"/>
      <c r="D362" s="138"/>
      <c r="E362" s="138"/>
      <c r="F362" s="138"/>
      <c r="G362" s="137"/>
      <c r="J362" s="139"/>
      <c r="K362" s="138"/>
      <c r="L362" s="138"/>
      <c r="M362" s="138"/>
      <c r="N362" s="138"/>
      <c r="O362" s="138"/>
      <c r="P362" s="137"/>
    </row>
    <row r="363" spans="1:20" ht="2.1" customHeight="1">
      <c r="H363" s="137"/>
      <c r="J363" s="132"/>
    </row>
    <row r="364" spans="1:20" ht="2.1" customHeight="1">
      <c r="I364" s="163"/>
      <c r="J364" s="132"/>
    </row>
    <row r="365" spans="1:20" ht="12" customHeight="1">
      <c r="A365" s="162"/>
      <c r="B365" s="161"/>
      <c r="C365" s="161"/>
      <c r="D365" s="161"/>
      <c r="E365" s="161"/>
      <c r="F365" s="161"/>
      <c r="G365" s="160"/>
      <c r="J365" s="162"/>
      <c r="K365" s="161"/>
      <c r="L365" s="161"/>
      <c r="M365" s="161"/>
      <c r="N365" s="161"/>
      <c r="O365" s="161"/>
      <c r="P365" s="160"/>
    </row>
    <row r="366" spans="1:20" ht="15" customHeight="1">
      <c r="A366" s="153"/>
      <c r="B366" s="159" t="str">
        <f>CONCATENATE("Rozhodčí: ",IF(T345&gt;0,IF(VLOOKUP(T345,seznam!$A$2:$C$153,2)&gt;0,VLOOKUP(T345,seznam!$A$2:$C$153,2),""),""))</f>
        <v>Rozhodčí: Zouharová Zuzana</v>
      </c>
      <c r="C366" s="154"/>
      <c r="D366" s="154"/>
      <c r="E366" s="154"/>
      <c r="F366" s="158" t="str">
        <f>CONCATENATE("divize ",$R366,"          ","skup ",$S366,"    ",$T366)</f>
        <v>divize U15          skup E    3</v>
      </c>
      <c r="G366" s="157"/>
      <c r="J366" s="153"/>
      <c r="K366" s="159" t="str">
        <f>CONCATENATE("Rozhodčí: ",IF(T346&gt;0,IF(VLOOKUP(T346,seznam!$A$2:$C$153,2)&gt;0,VLOOKUP(T346,seznam!$A$2:$C$153,2),""),""))</f>
        <v>Rozhodčí: Jonášová Karolína</v>
      </c>
      <c r="L366" s="154"/>
      <c r="M366" s="154"/>
      <c r="N366" s="154"/>
      <c r="O366" s="158" t="str">
        <f>CONCATENATE("divize ",$R366,"          ","skup ",$S366,"    ",$T366)</f>
        <v>divize U15          skup E    3</v>
      </c>
      <c r="P366" s="157"/>
      <c r="R366" s="155" t="s">
        <v>70</v>
      </c>
      <c r="S366" s="156" t="s">
        <v>211</v>
      </c>
      <c r="T366" s="155">
        <v>3</v>
      </c>
    </row>
    <row r="367" spans="1:20" ht="11.1" customHeight="1" thickBot="1">
      <c r="A367" s="153"/>
      <c r="B367" s="151" t="s">
        <v>198</v>
      </c>
      <c r="C367" s="152"/>
      <c r="D367" s="152" t="s">
        <v>197</v>
      </c>
      <c r="E367" s="152"/>
      <c r="F367" s="151" t="s">
        <v>196</v>
      </c>
      <c r="G367" s="150"/>
      <c r="H367" s="154"/>
      <c r="I367" s="154"/>
      <c r="J367" s="153"/>
      <c r="K367" s="151" t="s">
        <v>198</v>
      </c>
      <c r="L367" s="152"/>
      <c r="M367" s="152" t="s">
        <v>197</v>
      </c>
      <c r="N367" s="152"/>
      <c r="O367" s="151" t="s">
        <v>196</v>
      </c>
      <c r="P367" s="150"/>
    </row>
    <row r="368" spans="1:20" ht="20.100000000000001" customHeight="1" thickBot="1">
      <c r="A368" s="142"/>
      <c r="B368" s="148" t="str">
        <f>IF(R345&gt;0,IF(VLOOKUP(R345,seznam!$A$2:$C$153,2)&gt;0,VLOOKUP(R345,seznam!$A$2:$C$153,2),"------"),"------")</f>
        <v>Musil Jan</v>
      </c>
      <c r="D368" s="149"/>
      <c r="F368" s="148" t="str">
        <f>IF(S345&gt;0,IF(VLOOKUP(S345,seznam!$A$2:$C$153,2)&gt;0,VLOOKUP(S345,seznam!$A$2:$C$153,2),"------"),"------")</f>
        <v>Jonášová Karolína</v>
      </c>
      <c r="G368" s="140"/>
      <c r="J368" s="142"/>
      <c r="K368" s="148" t="str">
        <f>IF(R346&gt;0,IF(VLOOKUP(R346,seznam!$A$2:$C$153,2)&gt;0,VLOOKUP(R346,seznam!$A$2:$C$153,2),"------"),"------")</f>
        <v>Štaud Brian</v>
      </c>
      <c r="M368" s="149"/>
      <c r="O368" s="148" t="str">
        <f>IF(S346&gt;0,IF(VLOOKUP(S346,seznam!$A$2:$C$153,2)&gt;0,VLOOKUP(S346,seznam!$A$2:$C$153,2),"------"),"------")</f>
        <v>Zouharová Zuzana</v>
      </c>
      <c r="P368" s="140"/>
    </row>
    <row r="369" spans="1:21" ht="17.100000000000001" customHeight="1">
      <c r="A369" s="142"/>
      <c r="B369" s="147" t="s">
        <v>195</v>
      </c>
      <c r="D369" s="144" t="s">
        <v>6</v>
      </c>
      <c r="F369" s="147" t="s">
        <v>195</v>
      </c>
      <c r="G369" s="140"/>
      <c r="J369" s="142"/>
      <c r="K369" s="147" t="s">
        <v>195</v>
      </c>
      <c r="M369" s="144" t="s">
        <v>6</v>
      </c>
      <c r="O369" s="147" t="s">
        <v>195</v>
      </c>
      <c r="P369" s="140"/>
    </row>
    <row r="370" spans="1:21" ht="17.100000000000001" customHeight="1">
      <c r="A370" s="142"/>
      <c r="B370" s="147" t="s">
        <v>194</v>
      </c>
      <c r="D370" s="144" t="s">
        <v>6</v>
      </c>
      <c r="F370" s="147" t="s">
        <v>194</v>
      </c>
      <c r="G370" s="140"/>
      <c r="J370" s="142"/>
      <c r="K370" s="147" t="s">
        <v>194</v>
      </c>
      <c r="M370" s="144" t="s">
        <v>6</v>
      </c>
      <c r="O370" s="147" t="s">
        <v>194</v>
      </c>
      <c r="P370" s="140"/>
    </row>
    <row r="371" spans="1:21" ht="17.100000000000001" customHeight="1">
      <c r="A371" s="142"/>
      <c r="B371" s="147" t="s">
        <v>193</v>
      </c>
      <c r="D371" s="144" t="s">
        <v>6</v>
      </c>
      <c r="F371" s="147" t="s">
        <v>193</v>
      </c>
      <c r="G371" s="140"/>
      <c r="J371" s="142"/>
      <c r="K371" s="147" t="s">
        <v>193</v>
      </c>
      <c r="M371" s="144" t="s">
        <v>6</v>
      </c>
      <c r="O371" s="147" t="s">
        <v>193</v>
      </c>
      <c r="P371" s="140"/>
    </row>
    <row r="372" spans="1:21" ht="17.100000000000001" customHeight="1">
      <c r="A372" s="142"/>
      <c r="B372" s="146" t="s">
        <v>192</v>
      </c>
      <c r="D372" s="144" t="s">
        <v>6</v>
      </c>
      <c r="F372" s="146" t="s">
        <v>192</v>
      </c>
      <c r="G372" s="140"/>
      <c r="J372" s="142"/>
      <c r="K372" s="146" t="s">
        <v>192</v>
      </c>
      <c r="M372" s="144" t="s">
        <v>6</v>
      </c>
      <c r="O372" s="146" t="s">
        <v>192</v>
      </c>
      <c r="P372" s="140"/>
    </row>
    <row r="373" spans="1:21" ht="17.100000000000001" customHeight="1">
      <c r="A373" s="142"/>
      <c r="B373" s="146" t="s">
        <v>191</v>
      </c>
      <c r="D373" s="144" t="s">
        <v>6</v>
      </c>
      <c r="F373" s="146" t="s">
        <v>191</v>
      </c>
      <c r="G373" s="140"/>
      <c r="J373" s="142"/>
      <c r="K373" s="146" t="s">
        <v>191</v>
      </c>
      <c r="M373" s="144" t="s">
        <v>6</v>
      </c>
      <c r="O373" s="146" t="s">
        <v>191</v>
      </c>
      <c r="P373" s="140"/>
    </row>
    <row r="374" spans="1:21" ht="17.100000000000001" customHeight="1" thickBot="1">
      <c r="A374" s="145"/>
      <c r="B374" s="143" t="s">
        <v>190</v>
      </c>
      <c r="D374" s="144" t="s">
        <v>6</v>
      </c>
      <c r="F374" s="143" t="s">
        <v>190</v>
      </c>
      <c r="G374" s="140"/>
      <c r="J374" s="145"/>
      <c r="K374" s="143" t="s">
        <v>190</v>
      </c>
      <c r="M374" s="144" t="s">
        <v>6</v>
      </c>
      <c r="O374" s="143" t="s">
        <v>190</v>
      </c>
      <c r="P374" s="140"/>
    </row>
    <row r="375" spans="1:21" ht="16.5" customHeight="1" thickTop="1">
      <c r="A375" s="142"/>
      <c r="B375" s="141" t="s">
        <v>189</v>
      </c>
      <c r="G375" s="140"/>
      <c r="J375" s="142"/>
      <c r="K375" s="141" t="s">
        <v>189</v>
      </c>
      <c r="P375" s="140"/>
    </row>
    <row r="376" spans="1:21" ht="12" customHeight="1">
      <c r="A376" s="139"/>
      <c r="B376" s="138"/>
      <c r="C376" s="138"/>
      <c r="D376" s="138"/>
      <c r="E376" s="138"/>
      <c r="F376" s="138"/>
      <c r="G376" s="137"/>
      <c r="J376" s="139"/>
      <c r="K376" s="138"/>
      <c r="L376" s="138"/>
      <c r="M376" s="138"/>
      <c r="N376" s="138"/>
      <c r="O376" s="138"/>
      <c r="P376" s="137"/>
    </row>
    <row r="377" spans="1:21" ht="1.5" customHeight="1">
      <c r="H377" s="137"/>
      <c r="I377" s="136"/>
      <c r="J377" s="132"/>
      <c r="P377" s="135"/>
    </row>
    <row r="378" spans="1:21" ht="2.1" customHeight="1">
      <c r="I378" s="163"/>
      <c r="J378" s="132"/>
    </row>
    <row r="379" spans="1:21" ht="12" customHeight="1">
      <c r="A379" s="162"/>
      <c r="B379" s="161"/>
      <c r="C379" s="161"/>
      <c r="D379" s="161"/>
      <c r="E379" s="161"/>
      <c r="F379" s="161"/>
      <c r="G379" s="160"/>
      <c r="J379" s="162"/>
      <c r="K379" s="161"/>
      <c r="L379" s="161"/>
      <c r="M379" s="161"/>
      <c r="N379" s="161"/>
      <c r="O379" s="161"/>
      <c r="P379" s="160"/>
    </row>
    <row r="380" spans="1:21" s="164" customFormat="1" ht="15" customHeight="1">
      <c r="A380" s="153"/>
      <c r="B380" s="159" t="str">
        <f>CONCATENATE("Rozhodčí: ",IF(T383&gt;0,IF(VLOOKUP(T383,seznam!$A$2:$C$153,2)&gt;0,VLOOKUP(T383,seznam!$A$2:$C$153,2),""),""))</f>
        <v>Rozhodčí: Musil David</v>
      </c>
      <c r="C380" s="154"/>
      <c r="D380" s="154"/>
      <c r="E380" s="154"/>
      <c r="F380" s="158" t="str">
        <f>CONCATENATE("divize ",$R380,"          ","skup ",$S380,"    ",$T380)</f>
        <v>divize U15          skup F    1</v>
      </c>
      <c r="G380" s="157"/>
      <c r="H380" s="154"/>
      <c r="I380" s="154"/>
      <c r="J380" s="153"/>
      <c r="K380" s="159" t="str">
        <f>CONCATENATE("Rozhodčí: ",IF(T384&gt;0,IF(VLOOKUP(T384,seznam!$A$2:$C$153,2)&gt;0,VLOOKUP(T384,seznam!$A$2:$C$153,2),""),""))</f>
        <v>Rozhodčí: Peška Lukáš</v>
      </c>
      <c r="L380" s="154"/>
      <c r="M380" s="154"/>
      <c r="N380" s="154"/>
      <c r="O380" s="158" t="str">
        <f>CONCATENATE("divize ",$R380,"          ","skup ",$S380,"    ",$T380)</f>
        <v>divize U15          skup F    1</v>
      </c>
      <c r="P380" s="157"/>
      <c r="R380" s="155" t="s">
        <v>70</v>
      </c>
      <c r="S380" s="156" t="s">
        <v>210</v>
      </c>
      <c r="T380" s="155">
        <v>1</v>
      </c>
      <c r="U380" s="172"/>
    </row>
    <row r="381" spans="1:21" s="164" customFormat="1" ht="11.1" customHeight="1" thickBot="1">
      <c r="A381" s="153"/>
      <c r="B381" s="151" t="s">
        <v>198</v>
      </c>
      <c r="C381" s="152"/>
      <c r="D381" s="152" t="s">
        <v>197</v>
      </c>
      <c r="E381" s="152"/>
      <c r="F381" s="151" t="s">
        <v>196</v>
      </c>
      <c r="G381" s="150"/>
      <c r="H381" s="152"/>
      <c r="I381" s="152"/>
      <c r="J381" s="153"/>
      <c r="K381" s="151" t="s">
        <v>198</v>
      </c>
      <c r="L381" s="152"/>
      <c r="M381" s="152" t="s">
        <v>197</v>
      </c>
      <c r="N381" s="152"/>
      <c r="O381" s="151" t="s">
        <v>196</v>
      </c>
      <c r="P381" s="150"/>
      <c r="R381" s="155"/>
      <c r="S381" s="155"/>
      <c r="T381" s="155"/>
      <c r="U381" s="172"/>
    </row>
    <row r="382" spans="1:21" ht="20.100000000000001" customHeight="1" thickBot="1">
      <c r="A382" s="142"/>
      <c r="B382" s="148" t="str">
        <f>IF(R383&gt;0,IF(VLOOKUP(R383,seznam!$A$2:$C$153,2)&gt;0,VLOOKUP(R383,seznam!$A$2:$C$153,2),"------"),"------")</f>
        <v>Kuchar Štěpán</v>
      </c>
      <c r="D382" s="149"/>
      <c r="F382" s="148" t="str">
        <f>IF(S383&gt;0,IF(VLOOKUP(S383,seznam!$A$2:$C$153,2)&gt;0,VLOOKUP(S383,seznam!$A$2:$C$153,2),"------"),"------")</f>
        <v>Peška Lukáš</v>
      </c>
      <c r="G382" s="140"/>
      <c r="J382" s="142"/>
      <c r="K382" s="148" t="str">
        <f>IF(R384&gt;0,IF(VLOOKUP(R384,seznam!$A$2:$C$153,2)&gt;0,VLOOKUP(R384,seznam!$A$2:$C$153,2),"------"),"------")</f>
        <v>Musil David</v>
      </c>
      <c r="M382" s="149"/>
      <c r="O382" s="148" t="str">
        <f>IF(S384&gt;0,IF(VLOOKUP(S384,seznam!$A$2:$C$153,2)&gt;0,VLOOKUP(S384,seznam!$A$2:$C$153,2),"------"),"------")</f>
        <v>Bradáč Lukáš</v>
      </c>
      <c r="P382" s="140"/>
      <c r="R382" s="170" t="s">
        <v>202</v>
      </c>
      <c r="S382" s="169" t="s">
        <v>201</v>
      </c>
      <c r="T382" s="168" t="s">
        <v>200</v>
      </c>
    </row>
    <row r="383" spans="1:21" ht="17.100000000000001" customHeight="1">
      <c r="A383" s="142"/>
      <c r="B383" s="147" t="s">
        <v>195</v>
      </c>
      <c r="C383" s="135" t="str">
        <f>IF(A382&gt;0,IF(VLOOKUP(A382,seznam!$A$2:$C$37,2)&gt;0,VLOOKUP(A382,seznam!$A$2:$C$37,2),"------"),"------")</f>
        <v>------</v>
      </c>
      <c r="D383" s="144" t="s">
        <v>6</v>
      </c>
      <c r="F383" s="147" t="s">
        <v>195</v>
      </c>
      <c r="G383" s="140"/>
      <c r="J383" s="142"/>
      <c r="K383" s="147" t="s">
        <v>195</v>
      </c>
      <c r="M383" s="144" t="s">
        <v>6</v>
      </c>
      <c r="O383" s="147" t="s">
        <v>195</v>
      </c>
      <c r="P383" s="140"/>
      <c r="R383" s="174">
        <f>I.Stupen!AJ98</f>
        <v>24</v>
      </c>
      <c r="S383" s="134">
        <f>I.Stupen!AK98</f>
        <v>69</v>
      </c>
      <c r="T383" s="166">
        <f>IF($U$2, R384,0)</f>
        <v>66</v>
      </c>
    </row>
    <row r="384" spans="1:21" ht="17.100000000000001" customHeight="1">
      <c r="A384" s="142"/>
      <c r="B384" s="147" t="s">
        <v>194</v>
      </c>
      <c r="D384" s="144" t="s">
        <v>6</v>
      </c>
      <c r="F384" s="147" t="s">
        <v>194</v>
      </c>
      <c r="G384" s="140"/>
      <c r="J384" s="142"/>
      <c r="K384" s="147" t="s">
        <v>194</v>
      </c>
      <c r="M384" s="144" t="s">
        <v>6</v>
      </c>
      <c r="O384" s="147" t="s">
        <v>194</v>
      </c>
      <c r="P384" s="140"/>
      <c r="R384" s="174">
        <f>I.Stupen!AJ99</f>
        <v>66</v>
      </c>
      <c r="S384" s="134">
        <f>I.Stupen!AK99</f>
        <v>31</v>
      </c>
      <c r="T384" s="166">
        <f>IF($U$2, S383,0)</f>
        <v>69</v>
      </c>
    </row>
    <row r="385" spans="1:21" ht="17.100000000000001" customHeight="1">
      <c r="A385" s="142"/>
      <c r="B385" s="147" t="s">
        <v>193</v>
      </c>
      <c r="D385" s="144" t="s">
        <v>6</v>
      </c>
      <c r="F385" s="147" t="s">
        <v>193</v>
      </c>
      <c r="G385" s="140"/>
      <c r="J385" s="142"/>
      <c r="K385" s="147" t="s">
        <v>193</v>
      </c>
      <c r="M385" s="144" t="s">
        <v>6</v>
      </c>
      <c r="O385" s="147" t="s">
        <v>193</v>
      </c>
      <c r="P385" s="140"/>
      <c r="R385" s="174">
        <f>I.Stupen!AJ100</f>
        <v>69</v>
      </c>
      <c r="S385" s="134">
        <f>I.Stupen!AK100</f>
        <v>31</v>
      </c>
      <c r="T385" s="166">
        <f>IF($U$2, R383,0)</f>
        <v>24</v>
      </c>
    </row>
    <row r="386" spans="1:21" ht="17.100000000000001" customHeight="1">
      <c r="A386" s="142"/>
      <c r="B386" s="146" t="s">
        <v>192</v>
      </c>
      <c r="D386" s="144" t="s">
        <v>6</v>
      </c>
      <c r="F386" s="146" t="s">
        <v>192</v>
      </c>
      <c r="G386" s="140"/>
      <c r="J386" s="142"/>
      <c r="K386" s="146" t="s">
        <v>192</v>
      </c>
      <c r="M386" s="144" t="s">
        <v>6</v>
      </c>
      <c r="O386" s="146" t="s">
        <v>192</v>
      </c>
      <c r="P386" s="140"/>
      <c r="R386" s="174">
        <f>I.Stupen!AJ101</f>
        <v>24</v>
      </c>
      <c r="S386" s="134">
        <f>I.Stupen!AK101</f>
        <v>66</v>
      </c>
      <c r="T386" s="166">
        <f>IF($U$2, S384,0)</f>
        <v>31</v>
      </c>
    </row>
    <row r="387" spans="1:21" ht="17.100000000000001" customHeight="1">
      <c r="A387" s="142"/>
      <c r="B387" s="146" t="s">
        <v>191</v>
      </c>
      <c r="D387" s="144" t="s">
        <v>6</v>
      </c>
      <c r="F387" s="146" t="s">
        <v>191</v>
      </c>
      <c r="G387" s="140"/>
      <c r="J387" s="142"/>
      <c r="K387" s="146" t="s">
        <v>191</v>
      </c>
      <c r="M387" s="144" t="s">
        <v>6</v>
      </c>
      <c r="O387" s="146" t="s">
        <v>191</v>
      </c>
      <c r="P387" s="140"/>
      <c r="R387" s="174">
        <f>I.Stupen!AJ102</f>
        <v>66</v>
      </c>
      <c r="S387" s="134">
        <f>I.Stupen!AK102</f>
        <v>69</v>
      </c>
      <c r="T387" s="166">
        <f>IF($U$2, R383,0)</f>
        <v>24</v>
      </c>
    </row>
    <row r="388" spans="1:21" ht="17.100000000000001" customHeight="1" thickBot="1">
      <c r="A388" s="145"/>
      <c r="B388" s="143" t="s">
        <v>190</v>
      </c>
      <c r="D388" s="144" t="s">
        <v>6</v>
      </c>
      <c r="F388" s="143" t="s">
        <v>190</v>
      </c>
      <c r="G388" s="140"/>
      <c r="J388" s="145"/>
      <c r="K388" s="143" t="s">
        <v>190</v>
      </c>
      <c r="M388" s="144" t="s">
        <v>6</v>
      </c>
      <c r="O388" s="143" t="s">
        <v>190</v>
      </c>
      <c r="P388" s="140"/>
      <c r="R388" s="171">
        <f>I.Stupen!AJ103</f>
        <v>31</v>
      </c>
      <c r="S388" s="173">
        <f>I.Stupen!AK103</f>
        <v>24</v>
      </c>
      <c r="T388" s="165">
        <f>IF($U$2, S383,0)</f>
        <v>69</v>
      </c>
    </row>
    <row r="389" spans="1:21" ht="17.100000000000001" customHeight="1" thickTop="1">
      <c r="A389" s="142"/>
      <c r="B389" s="141" t="s">
        <v>189</v>
      </c>
      <c r="G389" s="140"/>
      <c r="J389" s="142"/>
      <c r="K389" s="141" t="s">
        <v>189</v>
      </c>
      <c r="P389" s="140"/>
    </row>
    <row r="390" spans="1:21" ht="12" customHeight="1">
      <c r="A390" s="139"/>
      <c r="B390" s="138"/>
      <c r="C390" s="138"/>
      <c r="D390" s="138"/>
      <c r="E390" s="138"/>
      <c r="F390" s="138"/>
      <c r="G390" s="137"/>
      <c r="J390" s="139"/>
      <c r="K390" s="138"/>
      <c r="L390" s="138"/>
      <c r="M390" s="138"/>
      <c r="N390" s="138"/>
      <c r="O390" s="138"/>
      <c r="P390" s="137"/>
    </row>
    <row r="391" spans="1:21" ht="2.1" customHeight="1">
      <c r="H391" s="137"/>
      <c r="J391" s="132"/>
      <c r="P391" s="135"/>
    </row>
    <row r="392" spans="1:21" ht="2.1" customHeight="1">
      <c r="I392" s="163"/>
    </row>
    <row r="393" spans="1:21" ht="12" customHeight="1">
      <c r="A393" s="162"/>
      <c r="B393" s="161"/>
      <c r="C393" s="161"/>
      <c r="D393" s="161"/>
      <c r="E393" s="161"/>
      <c r="F393" s="161"/>
      <c r="G393" s="160"/>
      <c r="J393" s="162"/>
      <c r="K393" s="161"/>
      <c r="L393" s="161"/>
      <c r="M393" s="161"/>
      <c r="N393" s="161"/>
      <c r="O393" s="161"/>
      <c r="P393" s="160"/>
    </row>
    <row r="394" spans="1:21" s="164" customFormat="1" ht="15" customHeight="1">
      <c r="A394" s="153"/>
      <c r="B394" s="159" t="str">
        <f>CONCATENATE("Rozhodčí: ",IF(T385&gt;0,IF(VLOOKUP(T385,seznam!$A$2:$C$153,2)&gt;0,VLOOKUP(T385,seznam!$A$2:$C$153,2),""),""))</f>
        <v>Rozhodčí: Kuchar Štěpán</v>
      </c>
      <c r="C394" s="154"/>
      <c r="D394" s="154"/>
      <c r="E394" s="154"/>
      <c r="F394" s="158" t="str">
        <f>CONCATENATE("divize ",$R394,"          ","skup ",$S394,"    ",$T394)</f>
        <v>divize U15          skup F    2</v>
      </c>
      <c r="G394" s="157"/>
      <c r="H394" s="154"/>
      <c r="I394" s="154"/>
      <c r="J394" s="153"/>
      <c r="K394" s="159" t="str">
        <f>CONCATENATE("Rozhodčí: ",IF(T386&gt;0,IF(VLOOKUP(T386,seznam!$A$2:$C$153,2)&gt;0,VLOOKUP(T386,seznam!$A$2:$C$153,2),""),""))</f>
        <v>Rozhodčí: Bradáč Lukáš</v>
      </c>
      <c r="L394" s="154"/>
      <c r="M394" s="154"/>
      <c r="N394" s="154"/>
      <c r="O394" s="158" t="str">
        <f>CONCATENATE("divize ",$R394,"          ","skup ",$S394,"    ",$T394)</f>
        <v>divize U15          skup F    2</v>
      </c>
      <c r="P394" s="157"/>
      <c r="R394" s="155" t="s">
        <v>70</v>
      </c>
      <c r="S394" s="156" t="s">
        <v>210</v>
      </c>
      <c r="T394" s="155">
        <v>2</v>
      </c>
      <c r="U394" s="172"/>
    </row>
    <row r="395" spans="1:21" ht="11.1" customHeight="1" thickBot="1">
      <c r="A395" s="153"/>
      <c r="B395" s="151" t="s">
        <v>198</v>
      </c>
      <c r="C395" s="152"/>
      <c r="D395" s="152" t="s">
        <v>197</v>
      </c>
      <c r="E395" s="152"/>
      <c r="F395" s="151" t="s">
        <v>196</v>
      </c>
      <c r="G395" s="150"/>
      <c r="H395" s="154"/>
      <c r="I395" s="154"/>
      <c r="J395" s="153"/>
      <c r="K395" s="151" t="s">
        <v>198</v>
      </c>
      <c r="L395" s="152"/>
      <c r="M395" s="152" t="s">
        <v>197</v>
      </c>
      <c r="N395" s="152"/>
      <c r="O395" s="151" t="s">
        <v>196</v>
      </c>
      <c r="P395" s="150"/>
    </row>
    <row r="396" spans="1:21" ht="20.100000000000001" customHeight="1" thickBot="1">
      <c r="A396" s="142"/>
      <c r="B396" s="148" t="str">
        <f>IF(R385&gt;0,IF(VLOOKUP(R385,seznam!$A$2:$C$153,2)&gt;0,VLOOKUP(R385,seznam!$A$2:$C$153,2),"------"),"------")</f>
        <v>Peška Lukáš</v>
      </c>
      <c r="D396" s="149"/>
      <c r="F396" s="148" t="str">
        <f>IF(S385&gt;0,IF(VLOOKUP(S385,seznam!$A$2:$C$153,2)&gt;0,VLOOKUP(S385,seznam!$A$2:$C$153,2),"------"),"------")</f>
        <v>Bradáč Lukáš</v>
      </c>
      <c r="G396" s="140"/>
      <c r="J396" s="142"/>
      <c r="K396" s="148" t="str">
        <f>IF(R386&gt;0,IF(VLOOKUP(R386,seznam!$A$2:$C$153,2)&gt;0,VLOOKUP(R386,seznam!$A$2:$C$153,2),"------"),"------")</f>
        <v>Kuchar Štěpán</v>
      </c>
      <c r="M396" s="149"/>
      <c r="O396" s="148" t="str">
        <f>IF(S386&gt;0,IF(VLOOKUP(S386,seznam!$A$2:$C$153,2)&gt;0,VLOOKUP(S386,seznam!$A$2:$C$153,2),"------"),"------")</f>
        <v>Musil David</v>
      </c>
      <c r="P396" s="140"/>
    </row>
    <row r="397" spans="1:21" ht="17.100000000000001" customHeight="1">
      <c r="A397" s="142"/>
      <c r="B397" s="147" t="s">
        <v>195</v>
      </c>
      <c r="D397" s="144" t="s">
        <v>6</v>
      </c>
      <c r="F397" s="147" t="s">
        <v>195</v>
      </c>
      <c r="G397" s="140"/>
      <c r="J397" s="142"/>
      <c r="K397" s="147" t="s">
        <v>195</v>
      </c>
      <c r="M397" s="144" t="s">
        <v>6</v>
      </c>
      <c r="O397" s="147" t="s">
        <v>195</v>
      </c>
      <c r="P397" s="140"/>
    </row>
    <row r="398" spans="1:21" ht="17.100000000000001" customHeight="1">
      <c r="A398" s="142"/>
      <c r="B398" s="147" t="s">
        <v>194</v>
      </c>
      <c r="D398" s="144" t="s">
        <v>6</v>
      </c>
      <c r="F398" s="147" t="s">
        <v>194</v>
      </c>
      <c r="G398" s="140"/>
      <c r="J398" s="142"/>
      <c r="K398" s="147" t="s">
        <v>194</v>
      </c>
      <c r="M398" s="144" t="s">
        <v>6</v>
      </c>
      <c r="O398" s="147" t="s">
        <v>194</v>
      </c>
      <c r="P398" s="140"/>
    </row>
    <row r="399" spans="1:21" ht="17.100000000000001" customHeight="1">
      <c r="A399" s="142"/>
      <c r="B399" s="147" t="s">
        <v>193</v>
      </c>
      <c r="D399" s="144" t="s">
        <v>6</v>
      </c>
      <c r="F399" s="147" t="s">
        <v>193</v>
      </c>
      <c r="G399" s="140"/>
      <c r="J399" s="142"/>
      <c r="K399" s="147" t="s">
        <v>193</v>
      </c>
      <c r="M399" s="144" t="s">
        <v>6</v>
      </c>
      <c r="O399" s="147" t="s">
        <v>193</v>
      </c>
      <c r="P399" s="140"/>
    </row>
    <row r="400" spans="1:21" ht="17.100000000000001" customHeight="1">
      <c r="A400" s="142"/>
      <c r="B400" s="146" t="s">
        <v>192</v>
      </c>
      <c r="D400" s="144" t="s">
        <v>6</v>
      </c>
      <c r="F400" s="146" t="s">
        <v>192</v>
      </c>
      <c r="G400" s="140"/>
      <c r="J400" s="142"/>
      <c r="K400" s="146" t="s">
        <v>192</v>
      </c>
      <c r="M400" s="144" t="s">
        <v>6</v>
      </c>
      <c r="O400" s="146" t="s">
        <v>192</v>
      </c>
      <c r="P400" s="140"/>
    </row>
    <row r="401" spans="1:20" ht="17.100000000000001" customHeight="1">
      <c r="A401" s="142"/>
      <c r="B401" s="146" t="s">
        <v>191</v>
      </c>
      <c r="D401" s="144" t="s">
        <v>6</v>
      </c>
      <c r="F401" s="146" t="s">
        <v>191</v>
      </c>
      <c r="G401" s="140"/>
      <c r="J401" s="142"/>
      <c r="K401" s="146" t="s">
        <v>191</v>
      </c>
      <c r="M401" s="144" t="s">
        <v>6</v>
      </c>
      <c r="O401" s="146" t="s">
        <v>191</v>
      </c>
      <c r="P401" s="140"/>
    </row>
    <row r="402" spans="1:20" ht="17.100000000000001" customHeight="1" thickBot="1">
      <c r="A402" s="145"/>
      <c r="B402" s="143" t="s">
        <v>190</v>
      </c>
      <c r="D402" s="144" t="s">
        <v>6</v>
      </c>
      <c r="F402" s="143" t="s">
        <v>190</v>
      </c>
      <c r="G402" s="140"/>
      <c r="J402" s="145"/>
      <c r="K402" s="143" t="s">
        <v>190</v>
      </c>
      <c r="M402" s="144" t="s">
        <v>6</v>
      </c>
      <c r="O402" s="143" t="s">
        <v>190</v>
      </c>
      <c r="P402" s="140"/>
    </row>
    <row r="403" spans="1:20" ht="17.100000000000001" customHeight="1" thickTop="1">
      <c r="A403" s="142"/>
      <c r="B403" s="141" t="s">
        <v>189</v>
      </c>
      <c r="G403" s="140"/>
      <c r="J403" s="142"/>
      <c r="K403" s="141" t="s">
        <v>189</v>
      </c>
      <c r="P403" s="140"/>
    </row>
    <row r="404" spans="1:20" ht="12" customHeight="1">
      <c r="A404" s="139"/>
      <c r="B404" s="138"/>
      <c r="C404" s="138"/>
      <c r="D404" s="138"/>
      <c r="E404" s="138"/>
      <c r="F404" s="138"/>
      <c r="G404" s="137"/>
      <c r="J404" s="139"/>
      <c r="K404" s="138"/>
      <c r="L404" s="138"/>
      <c r="M404" s="138"/>
      <c r="N404" s="138"/>
      <c r="O404" s="138"/>
      <c r="P404" s="137"/>
    </row>
    <row r="405" spans="1:20" ht="2.1" customHeight="1">
      <c r="H405" s="137"/>
      <c r="J405" s="132"/>
    </row>
    <row r="406" spans="1:20" ht="2.1" customHeight="1">
      <c r="I406" s="163"/>
      <c r="J406" s="132"/>
    </row>
    <row r="407" spans="1:20" ht="12" customHeight="1">
      <c r="A407" s="162"/>
      <c r="B407" s="161"/>
      <c r="C407" s="161"/>
      <c r="D407" s="161"/>
      <c r="E407" s="161"/>
      <c r="F407" s="161"/>
      <c r="G407" s="160"/>
      <c r="J407" s="162"/>
      <c r="K407" s="161"/>
      <c r="L407" s="161"/>
      <c r="M407" s="161"/>
      <c r="N407" s="161"/>
      <c r="O407" s="161"/>
      <c r="P407" s="160"/>
    </row>
    <row r="408" spans="1:20" ht="15" customHeight="1">
      <c r="A408" s="153"/>
      <c r="B408" s="159" t="str">
        <f>CONCATENATE("Rozhodčí: ",IF(T387&gt;0,IF(VLOOKUP(T387,seznam!$A$2:$C$153,2)&gt;0,VLOOKUP(T387,seznam!$A$2:$C$153,2),""),""))</f>
        <v>Rozhodčí: Kuchar Štěpán</v>
      </c>
      <c r="C408" s="154"/>
      <c r="D408" s="154"/>
      <c r="E408" s="154"/>
      <c r="F408" s="158" t="str">
        <f>CONCATENATE("divize ",$R408,"          ","skup ",$S408,"    ",$T408)</f>
        <v>divize U15          skup F    3</v>
      </c>
      <c r="G408" s="157"/>
      <c r="J408" s="153"/>
      <c r="K408" s="159" t="str">
        <f>CONCATENATE("Rozhodčí: ",IF(T388&gt;0,IF(VLOOKUP(T388,seznam!$A$2:$C$153,2)&gt;0,VLOOKUP(T388,seznam!$A$2:$C$153,2),""),""))</f>
        <v>Rozhodčí: Peška Lukáš</v>
      </c>
      <c r="L408" s="154"/>
      <c r="M408" s="154"/>
      <c r="N408" s="154"/>
      <c r="O408" s="158" t="str">
        <f>CONCATENATE("divize ",$R408,"          ","skup ",$S408,"    ",$T408)</f>
        <v>divize U15          skup F    3</v>
      </c>
      <c r="P408" s="157"/>
      <c r="R408" s="155" t="s">
        <v>70</v>
      </c>
      <c r="S408" s="156" t="s">
        <v>210</v>
      </c>
      <c r="T408" s="155">
        <v>3</v>
      </c>
    </row>
    <row r="409" spans="1:20" ht="11.1" customHeight="1" thickBot="1">
      <c r="A409" s="153"/>
      <c r="B409" s="151" t="s">
        <v>198</v>
      </c>
      <c r="C409" s="152"/>
      <c r="D409" s="152" t="s">
        <v>197</v>
      </c>
      <c r="E409" s="152"/>
      <c r="F409" s="151" t="s">
        <v>196</v>
      </c>
      <c r="G409" s="150"/>
      <c r="H409" s="154"/>
      <c r="I409" s="154"/>
      <c r="J409" s="153"/>
      <c r="K409" s="151" t="s">
        <v>198</v>
      </c>
      <c r="L409" s="152"/>
      <c r="M409" s="152" t="s">
        <v>197</v>
      </c>
      <c r="N409" s="152"/>
      <c r="O409" s="151" t="s">
        <v>196</v>
      </c>
      <c r="P409" s="150"/>
    </row>
    <row r="410" spans="1:20" ht="20.100000000000001" customHeight="1" thickBot="1">
      <c r="A410" s="142"/>
      <c r="B410" s="148" t="str">
        <f>IF(R387&gt;0,IF(VLOOKUP(R387,seznam!$A$2:$C$153,2)&gt;0,VLOOKUP(R387,seznam!$A$2:$C$153,2),"------"),"------")</f>
        <v>Musil David</v>
      </c>
      <c r="D410" s="149"/>
      <c r="F410" s="148" t="str">
        <f>IF(S387&gt;0,IF(VLOOKUP(S387,seznam!$A$2:$C$153,2)&gt;0,VLOOKUP(S387,seznam!$A$2:$C$153,2),"------"),"------")</f>
        <v>Peška Lukáš</v>
      </c>
      <c r="G410" s="140"/>
      <c r="J410" s="142"/>
      <c r="K410" s="148" t="str">
        <f>IF(R388&gt;0,IF(VLOOKUP(R388,seznam!$A$2:$C$153,2)&gt;0,VLOOKUP(R388,seznam!$A$2:$C$153,2),"------"),"------")</f>
        <v>Bradáč Lukáš</v>
      </c>
      <c r="M410" s="149"/>
      <c r="O410" s="148" t="str">
        <f>IF(S388&gt;0,IF(VLOOKUP(S388,seznam!$A$2:$C$153,2)&gt;0,VLOOKUP(S388,seznam!$A$2:$C$153,2),"------"),"------")</f>
        <v>Kuchar Štěpán</v>
      </c>
      <c r="P410" s="140"/>
    </row>
    <row r="411" spans="1:20" ht="17.100000000000001" customHeight="1">
      <c r="A411" s="142"/>
      <c r="B411" s="147" t="s">
        <v>195</v>
      </c>
      <c r="D411" s="144" t="s">
        <v>6</v>
      </c>
      <c r="F411" s="147" t="s">
        <v>195</v>
      </c>
      <c r="G411" s="140"/>
      <c r="J411" s="142"/>
      <c r="K411" s="147" t="s">
        <v>195</v>
      </c>
      <c r="M411" s="144" t="s">
        <v>6</v>
      </c>
      <c r="O411" s="147" t="s">
        <v>195</v>
      </c>
      <c r="P411" s="140"/>
    </row>
    <row r="412" spans="1:20" ht="17.100000000000001" customHeight="1">
      <c r="A412" s="142"/>
      <c r="B412" s="147" t="s">
        <v>194</v>
      </c>
      <c r="D412" s="144" t="s">
        <v>6</v>
      </c>
      <c r="F412" s="147" t="s">
        <v>194</v>
      </c>
      <c r="G412" s="140"/>
      <c r="J412" s="142"/>
      <c r="K412" s="147" t="s">
        <v>194</v>
      </c>
      <c r="M412" s="144" t="s">
        <v>6</v>
      </c>
      <c r="O412" s="147" t="s">
        <v>194</v>
      </c>
      <c r="P412" s="140"/>
    </row>
    <row r="413" spans="1:20" ht="17.100000000000001" customHeight="1">
      <c r="A413" s="142"/>
      <c r="B413" s="147" t="s">
        <v>193</v>
      </c>
      <c r="D413" s="144" t="s">
        <v>6</v>
      </c>
      <c r="F413" s="147" t="s">
        <v>193</v>
      </c>
      <c r="G413" s="140"/>
      <c r="J413" s="142"/>
      <c r="K413" s="147" t="s">
        <v>193</v>
      </c>
      <c r="M413" s="144" t="s">
        <v>6</v>
      </c>
      <c r="O413" s="147" t="s">
        <v>193</v>
      </c>
      <c r="P413" s="140"/>
    </row>
    <row r="414" spans="1:20" ht="17.100000000000001" customHeight="1">
      <c r="A414" s="142"/>
      <c r="B414" s="146" t="s">
        <v>192</v>
      </c>
      <c r="D414" s="144" t="s">
        <v>6</v>
      </c>
      <c r="F414" s="146" t="s">
        <v>192</v>
      </c>
      <c r="G414" s="140"/>
      <c r="J414" s="142"/>
      <c r="K414" s="146" t="s">
        <v>192</v>
      </c>
      <c r="M414" s="144" t="s">
        <v>6</v>
      </c>
      <c r="O414" s="146" t="s">
        <v>192</v>
      </c>
      <c r="P414" s="140"/>
    </row>
    <row r="415" spans="1:20" ht="17.100000000000001" customHeight="1">
      <c r="A415" s="142"/>
      <c r="B415" s="146" t="s">
        <v>191</v>
      </c>
      <c r="D415" s="144" t="s">
        <v>6</v>
      </c>
      <c r="F415" s="146" t="s">
        <v>191</v>
      </c>
      <c r="G415" s="140"/>
      <c r="J415" s="142"/>
      <c r="K415" s="146" t="s">
        <v>191</v>
      </c>
      <c r="M415" s="144" t="s">
        <v>6</v>
      </c>
      <c r="O415" s="146" t="s">
        <v>191</v>
      </c>
      <c r="P415" s="140"/>
    </row>
    <row r="416" spans="1:20" ht="17.100000000000001" customHeight="1" thickBot="1">
      <c r="A416" s="145"/>
      <c r="B416" s="143" t="s">
        <v>190</v>
      </c>
      <c r="D416" s="144" t="s">
        <v>6</v>
      </c>
      <c r="F416" s="143" t="s">
        <v>190</v>
      </c>
      <c r="G416" s="140"/>
      <c r="J416" s="145"/>
      <c r="K416" s="143" t="s">
        <v>190</v>
      </c>
      <c r="M416" s="144" t="s">
        <v>6</v>
      </c>
      <c r="O416" s="143" t="s">
        <v>190</v>
      </c>
      <c r="P416" s="140"/>
    </row>
    <row r="417" spans="1:21" ht="16.5" customHeight="1" thickTop="1">
      <c r="A417" s="142"/>
      <c r="B417" s="141" t="s">
        <v>189</v>
      </c>
      <c r="G417" s="140"/>
      <c r="J417" s="142"/>
      <c r="K417" s="141" t="s">
        <v>189</v>
      </c>
      <c r="P417" s="140"/>
    </row>
    <row r="418" spans="1:21" ht="12" customHeight="1">
      <c r="A418" s="139"/>
      <c r="B418" s="138"/>
      <c r="C418" s="138"/>
      <c r="D418" s="138"/>
      <c r="E418" s="138"/>
      <c r="F418" s="138"/>
      <c r="G418" s="137"/>
      <c r="J418" s="139"/>
      <c r="K418" s="138"/>
      <c r="L418" s="138"/>
      <c r="M418" s="138"/>
      <c r="N418" s="138"/>
      <c r="O418" s="138"/>
      <c r="P418" s="137"/>
    </row>
    <row r="419" spans="1:21" ht="1.5" customHeight="1">
      <c r="H419" s="137"/>
      <c r="I419" s="136"/>
      <c r="J419" s="132"/>
      <c r="P419" s="135"/>
    </row>
    <row r="420" spans="1:21" ht="2.1" customHeight="1">
      <c r="I420" s="163"/>
      <c r="J420" s="132"/>
    </row>
    <row r="421" spans="1:21" ht="12" customHeight="1">
      <c r="A421" s="162"/>
      <c r="B421" s="161"/>
      <c r="C421" s="161"/>
      <c r="D421" s="161"/>
      <c r="E421" s="161"/>
      <c r="F421" s="161"/>
      <c r="G421" s="160"/>
      <c r="J421" s="162"/>
      <c r="K421" s="161"/>
      <c r="L421" s="161"/>
      <c r="M421" s="161"/>
      <c r="N421" s="161"/>
      <c r="O421" s="161"/>
      <c r="P421" s="160"/>
    </row>
    <row r="422" spans="1:21" s="164" customFormat="1" ht="15" customHeight="1">
      <c r="A422" s="153"/>
      <c r="B422" s="159" t="str">
        <f>CONCATENATE("Rozhodčí: ",IF(T425&gt;0,IF(VLOOKUP(T425,seznam!$A$2:$C$153,2)&gt;0,VLOOKUP(T425,seznam!$A$2:$C$153,2),""),""))</f>
        <v xml:space="preserve">Rozhodčí: </v>
      </c>
      <c r="C422" s="154"/>
      <c r="D422" s="154"/>
      <c r="E422" s="154"/>
      <c r="F422" s="158" t="str">
        <f>CONCATENATE("divize ",$R422,"          ","skup ",$S422,"    ",$T422)</f>
        <v>divize U15          skup G    1</v>
      </c>
      <c r="G422" s="157"/>
      <c r="H422" s="154"/>
      <c r="I422" s="154"/>
      <c r="J422" s="153"/>
      <c r="K422" s="159" t="str">
        <f>CONCATENATE("Rozhodčí: ",IF(T426&gt;0,IF(VLOOKUP(T426,seznam!$A$2:$C$153,2)&gt;0,VLOOKUP(T426,seznam!$A$2:$C$153,2),""),""))</f>
        <v xml:space="preserve">Rozhodčí: </v>
      </c>
      <c r="L422" s="154"/>
      <c r="M422" s="154"/>
      <c r="N422" s="154"/>
      <c r="O422" s="158" t="str">
        <f>CONCATENATE("divize ",$R422,"          ","skup ",$S422,"    ",$T422)</f>
        <v>divize U15          skup G    1</v>
      </c>
      <c r="P422" s="157"/>
      <c r="R422" s="155" t="s">
        <v>70</v>
      </c>
      <c r="S422" s="156" t="s">
        <v>209</v>
      </c>
      <c r="T422" s="155">
        <v>1</v>
      </c>
      <c r="U422" s="172"/>
    </row>
    <row r="423" spans="1:21" s="164" customFormat="1" ht="11.1" customHeight="1" thickBot="1">
      <c r="A423" s="153"/>
      <c r="B423" s="151" t="s">
        <v>198</v>
      </c>
      <c r="C423" s="152"/>
      <c r="D423" s="152" t="s">
        <v>197</v>
      </c>
      <c r="E423" s="152"/>
      <c r="F423" s="151" t="s">
        <v>196</v>
      </c>
      <c r="G423" s="150"/>
      <c r="H423" s="152"/>
      <c r="I423" s="152"/>
      <c r="J423" s="153"/>
      <c r="K423" s="151" t="s">
        <v>198</v>
      </c>
      <c r="L423" s="152"/>
      <c r="M423" s="152" t="s">
        <v>197</v>
      </c>
      <c r="N423" s="152"/>
      <c r="O423" s="151" t="s">
        <v>196</v>
      </c>
      <c r="P423" s="150"/>
      <c r="R423" s="155"/>
      <c r="S423" s="155"/>
      <c r="T423" s="155"/>
      <c r="U423" s="172"/>
    </row>
    <row r="424" spans="1:21" ht="20.100000000000001" customHeight="1" thickBot="1">
      <c r="A424" s="142"/>
      <c r="B424" s="148" t="str">
        <f>IF(R425&gt;0,IF(VLOOKUP(R425,seznam!$A$2:$C$153,2)&gt;0,VLOOKUP(R425,seznam!$A$2:$C$153,2),"------"),"------")</f>
        <v>------</v>
      </c>
      <c r="D424" s="149"/>
      <c r="F424" s="148" t="str">
        <f>IF(S425&gt;0,IF(VLOOKUP(S425,seznam!$A$2:$C$153,2)&gt;0,VLOOKUP(S425,seznam!$A$2:$C$153,2),"------"),"------")</f>
        <v>------</v>
      </c>
      <c r="G424" s="140"/>
      <c r="J424" s="142"/>
      <c r="K424" s="148" t="str">
        <f>IF(R426&gt;0,IF(VLOOKUP(R426,seznam!$A$2:$C$153,2)&gt;0,VLOOKUP(R426,seznam!$A$2:$C$153,2),"------"),"------")</f>
        <v>------</v>
      </c>
      <c r="M424" s="149"/>
      <c r="O424" s="148" t="str">
        <f>IF(S426&gt;0,IF(VLOOKUP(S426,seznam!$A$2:$C$153,2)&gt;0,VLOOKUP(S426,seznam!$A$2:$C$153,2),"------"),"------")</f>
        <v>------</v>
      </c>
      <c r="P424" s="140"/>
      <c r="R424" s="170" t="s">
        <v>202</v>
      </c>
      <c r="S424" s="169" t="s">
        <v>201</v>
      </c>
      <c r="T424" s="168" t="s">
        <v>200</v>
      </c>
    </row>
    <row r="425" spans="1:21" ht="17.100000000000001" customHeight="1">
      <c r="A425" s="142"/>
      <c r="B425" s="147" t="s">
        <v>195</v>
      </c>
      <c r="C425" s="135" t="str">
        <f>IF(A424&gt;0,IF(VLOOKUP(A424,seznam!$A$2:$C$37,2)&gt;0,VLOOKUP(A424,seznam!$A$2:$C$37,2),"------"),"------")</f>
        <v>------</v>
      </c>
      <c r="D425" s="144" t="s">
        <v>6</v>
      </c>
      <c r="F425" s="147" t="s">
        <v>195</v>
      </c>
      <c r="G425" s="140"/>
      <c r="J425" s="142"/>
      <c r="K425" s="147" t="s">
        <v>195</v>
      </c>
      <c r="M425" s="144" t="s">
        <v>6</v>
      </c>
      <c r="O425" s="147" t="s">
        <v>195</v>
      </c>
      <c r="P425" s="140"/>
      <c r="R425" s="167">
        <f>I.Stupen!AJ214</f>
        <v>0</v>
      </c>
      <c r="S425">
        <f>I.Stupen!AK214</f>
        <v>0</v>
      </c>
      <c r="T425" s="166">
        <f>IF($U$2, R426,0)</f>
        <v>0</v>
      </c>
    </row>
    <row r="426" spans="1:21" ht="17.100000000000001" customHeight="1">
      <c r="A426" s="142"/>
      <c r="B426" s="147" t="s">
        <v>194</v>
      </c>
      <c r="D426" s="144" t="s">
        <v>6</v>
      </c>
      <c r="F426" s="147" t="s">
        <v>194</v>
      </c>
      <c r="G426" s="140"/>
      <c r="J426" s="142"/>
      <c r="K426" s="147" t="s">
        <v>194</v>
      </c>
      <c r="M426" s="144" t="s">
        <v>6</v>
      </c>
      <c r="O426" s="147" t="s">
        <v>194</v>
      </c>
      <c r="P426" s="140"/>
      <c r="R426" s="167">
        <f>I.Stupen!AJ215</f>
        <v>0</v>
      </c>
      <c r="S426">
        <f>I.Stupen!AK215</f>
        <v>0</v>
      </c>
      <c r="T426" s="166">
        <f>IF($U$2, S425,0)</f>
        <v>0</v>
      </c>
    </row>
    <row r="427" spans="1:21" ht="17.100000000000001" customHeight="1">
      <c r="A427" s="142"/>
      <c r="B427" s="147" t="s">
        <v>193</v>
      </c>
      <c r="D427" s="144" t="s">
        <v>6</v>
      </c>
      <c r="F427" s="147" t="s">
        <v>193</v>
      </c>
      <c r="G427" s="140"/>
      <c r="J427" s="142"/>
      <c r="K427" s="147" t="s">
        <v>193</v>
      </c>
      <c r="M427" s="144" t="s">
        <v>6</v>
      </c>
      <c r="O427" s="147" t="s">
        <v>193</v>
      </c>
      <c r="P427" s="140"/>
      <c r="R427" s="167">
        <f>I.Stupen!AJ216</f>
        <v>0</v>
      </c>
      <c r="S427">
        <f>I.Stupen!AK216</f>
        <v>0</v>
      </c>
      <c r="T427" s="166">
        <f>IF($U$2, R425,0)</f>
        <v>0</v>
      </c>
    </row>
    <row r="428" spans="1:21" ht="17.100000000000001" customHeight="1">
      <c r="A428" s="142"/>
      <c r="B428" s="146" t="s">
        <v>192</v>
      </c>
      <c r="D428" s="144" t="s">
        <v>6</v>
      </c>
      <c r="F428" s="146" t="s">
        <v>192</v>
      </c>
      <c r="G428" s="140"/>
      <c r="J428" s="142"/>
      <c r="K428" s="146" t="s">
        <v>192</v>
      </c>
      <c r="M428" s="144" t="s">
        <v>6</v>
      </c>
      <c r="O428" s="146" t="s">
        <v>192</v>
      </c>
      <c r="P428" s="140"/>
      <c r="R428" s="167">
        <f>I.Stupen!AJ217</f>
        <v>0</v>
      </c>
      <c r="S428">
        <f>I.Stupen!AK217</f>
        <v>0</v>
      </c>
      <c r="T428" s="166">
        <f>IF($U$2, S426,0)</f>
        <v>0</v>
      </c>
    </row>
    <row r="429" spans="1:21" ht="17.100000000000001" customHeight="1">
      <c r="A429" s="142"/>
      <c r="B429" s="146" t="s">
        <v>191</v>
      </c>
      <c r="D429" s="144" t="s">
        <v>6</v>
      </c>
      <c r="F429" s="146" t="s">
        <v>191</v>
      </c>
      <c r="G429" s="140"/>
      <c r="J429" s="142"/>
      <c r="K429" s="146" t="s">
        <v>191</v>
      </c>
      <c r="M429" s="144" t="s">
        <v>6</v>
      </c>
      <c r="O429" s="146" t="s">
        <v>191</v>
      </c>
      <c r="P429" s="140"/>
      <c r="R429" s="167">
        <f>I.Stupen!AJ218</f>
        <v>0</v>
      </c>
      <c r="S429">
        <f>I.Stupen!AK218</f>
        <v>0</v>
      </c>
      <c r="T429" s="166">
        <f>IF($U$2, R425,0)</f>
        <v>0</v>
      </c>
    </row>
    <row r="430" spans="1:21" ht="17.100000000000001" customHeight="1" thickBot="1">
      <c r="A430" s="145"/>
      <c r="B430" s="143" t="s">
        <v>190</v>
      </c>
      <c r="D430" s="144" t="s">
        <v>6</v>
      </c>
      <c r="F430" s="143" t="s">
        <v>190</v>
      </c>
      <c r="G430" s="140"/>
      <c r="J430" s="145"/>
      <c r="K430" s="143" t="s">
        <v>190</v>
      </c>
      <c r="M430" s="144" t="s">
        <v>6</v>
      </c>
      <c r="O430" s="143" t="s">
        <v>190</v>
      </c>
      <c r="P430" s="140"/>
      <c r="R430" s="131">
        <f>I.Stupen!AJ219</f>
        <v>0</v>
      </c>
      <c r="S430" s="130">
        <f>I.Stupen!AK219</f>
        <v>0</v>
      </c>
      <c r="T430" s="165">
        <f>IF($U$2, S425,0)</f>
        <v>0</v>
      </c>
    </row>
    <row r="431" spans="1:21" ht="17.100000000000001" customHeight="1" thickTop="1">
      <c r="A431" s="142"/>
      <c r="B431" s="141" t="s">
        <v>189</v>
      </c>
      <c r="G431" s="140"/>
      <c r="J431" s="142"/>
      <c r="K431" s="141" t="s">
        <v>189</v>
      </c>
      <c r="P431" s="140"/>
    </row>
    <row r="432" spans="1:21" ht="12" customHeight="1">
      <c r="A432" s="139"/>
      <c r="B432" s="138"/>
      <c r="C432" s="138"/>
      <c r="D432" s="138"/>
      <c r="E432" s="138"/>
      <c r="F432" s="138"/>
      <c r="G432" s="137"/>
      <c r="J432" s="139"/>
      <c r="K432" s="138"/>
      <c r="L432" s="138"/>
      <c r="M432" s="138"/>
      <c r="N432" s="138"/>
      <c r="O432" s="138"/>
      <c r="P432" s="137"/>
    </row>
    <row r="433" spans="1:21" ht="2.1" customHeight="1">
      <c r="H433" s="137"/>
      <c r="J433" s="132"/>
      <c r="P433" s="135"/>
    </row>
    <row r="434" spans="1:21" ht="2.1" customHeight="1">
      <c r="I434" s="163"/>
    </row>
    <row r="435" spans="1:21" ht="12" customHeight="1">
      <c r="A435" s="162"/>
      <c r="B435" s="161"/>
      <c r="C435" s="161"/>
      <c r="D435" s="161"/>
      <c r="E435" s="161"/>
      <c r="F435" s="161"/>
      <c r="G435" s="160"/>
      <c r="J435" s="162"/>
      <c r="K435" s="161"/>
      <c r="L435" s="161"/>
      <c r="M435" s="161"/>
      <c r="N435" s="161"/>
      <c r="O435" s="161"/>
      <c r="P435" s="160"/>
    </row>
    <row r="436" spans="1:21" s="164" customFormat="1" ht="15" customHeight="1">
      <c r="A436" s="153"/>
      <c r="B436" s="159" t="str">
        <f>CONCATENATE("Rozhodčí: ",IF(T427&gt;0,IF(VLOOKUP(T427,seznam!$A$2:$C$153,2)&gt;0,VLOOKUP(T427,seznam!$A$2:$C$153,2),""),""))</f>
        <v xml:space="preserve">Rozhodčí: </v>
      </c>
      <c r="C436" s="154"/>
      <c r="D436" s="154"/>
      <c r="E436" s="154"/>
      <c r="F436" s="158" t="str">
        <f>CONCATENATE("divize ",$R436,"          ","skup ",$S436,"    ",$T436)</f>
        <v>divize U15          skup G    2</v>
      </c>
      <c r="G436" s="157"/>
      <c r="H436" s="154"/>
      <c r="I436" s="154"/>
      <c r="J436" s="153"/>
      <c r="K436" s="159" t="str">
        <f>CONCATENATE("Rozhodčí: ",IF(T428&gt;0,IF(VLOOKUP(T428,seznam!$A$2:$C$153,2)&gt;0,VLOOKUP(T428,seznam!$A$2:$C$153,2),""),""))</f>
        <v xml:space="preserve">Rozhodčí: </v>
      </c>
      <c r="L436" s="154"/>
      <c r="M436" s="154"/>
      <c r="N436" s="154"/>
      <c r="O436" s="158" t="str">
        <f>CONCATENATE("divize ",$R436,"          ","skup ",$S436,"    ",$T436)</f>
        <v>divize U15          skup G    2</v>
      </c>
      <c r="P436" s="157"/>
      <c r="R436" s="155" t="s">
        <v>70</v>
      </c>
      <c r="S436" s="156" t="s">
        <v>209</v>
      </c>
      <c r="T436" s="155">
        <v>2</v>
      </c>
      <c r="U436" s="172"/>
    </row>
    <row r="437" spans="1:21" ht="11.1" customHeight="1" thickBot="1">
      <c r="A437" s="153"/>
      <c r="B437" s="151" t="s">
        <v>198</v>
      </c>
      <c r="C437" s="152"/>
      <c r="D437" s="152" t="s">
        <v>197</v>
      </c>
      <c r="E437" s="152"/>
      <c r="F437" s="151" t="s">
        <v>196</v>
      </c>
      <c r="G437" s="150"/>
      <c r="H437" s="154"/>
      <c r="I437" s="154"/>
      <c r="J437" s="153"/>
      <c r="K437" s="151" t="s">
        <v>198</v>
      </c>
      <c r="L437" s="152"/>
      <c r="M437" s="152" t="s">
        <v>197</v>
      </c>
      <c r="N437" s="152"/>
      <c r="O437" s="151" t="s">
        <v>196</v>
      </c>
      <c r="P437" s="150"/>
    </row>
    <row r="438" spans="1:21" ht="20.100000000000001" customHeight="1" thickBot="1">
      <c r="A438" s="142"/>
      <c r="B438" s="148" t="str">
        <f>IF(R427&gt;0,IF(VLOOKUP(R427,seznam!$A$2:$C$153,2)&gt;0,VLOOKUP(R427,seznam!$A$2:$C$153,2),"------"),"------")</f>
        <v>------</v>
      </c>
      <c r="D438" s="149"/>
      <c r="F438" s="148" t="str">
        <f>IF(S427&gt;0,IF(VLOOKUP(S427,seznam!$A$2:$C$153,2)&gt;0,VLOOKUP(S427,seznam!$A$2:$C$153,2),"------"),"------")</f>
        <v>------</v>
      </c>
      <c r="G438" s="140"/>
      <c r="J438" s="142"/>
      <c r="K438" s="148" t="str">
        <f>IF(R428&gt;0,IF(VLOOKUP(R428,seznam!$A$2:$C$153,2)&gt;0,VLOOKUP(R428,seznam!$A$2:$C$153,2),"------"),"------")</f>
        <v>------</v>
      </c>
      <c r="M438" s="149"/>
      <c r="O438" s="148" t="str">
        <f>IF(S428&gt;0,IF(VLOOKUP(S428,seznam!$A$2:$C$153,2)&gt;0,VLOOKUP(S428,seznam!$A$2:$C$153,2),"------"),"------")</f>
        <v>------</v>
      </c>
      <c r="P438" s="140"/>
    </row>
    <row r="439" spans="1:21" ht="17.100000000000001" customHeight="1">
      <c r="A439" s="142"/>
      <c r="B439" s="147" t="s">
        <v>195</v>
      </c>
      <c r="D439" s="144" t="s">
        <v>6</v>
      </c>
      <c r="F439" s="147" t="s">
        <v>195</v>
      </c>
      <c r="G439" s="140"/>
      <c r="J439" s="142"/>
      <c r="K439" s="147" t="s">
        <v>195</v>
      </c>
      <c r="M439" s="144" t="s">
        <v>6</v>
      </c>
      <c r="O439" s="147" t="s">
        <v>195</v>
      </c>
      <c r="P439" s="140"/>
    </row>
    <row r="440" spans="1:21" ht="17.100000000000001" customHeight="1">
      <c r="A440" s="142"/>
      <c r="B440" s="147" t="s">
        <v>194</v>
      </c>
      <c r="D440" s="144" t="s">
        <v>6</v>
      </c>
      <c r="F440" s="147" t="s">
        <v>194</v>
      </c>
      <c r="G440" s="140"/>
      <c r="J440" s="142"/>
      <c r="K440" s="147" t="s">
        <v>194</v>
      </c>
      <c r="M440" s="144" t="s">
        <v>6</v>
      </c>
      <c r="O440" s="147" t="s">
        <v>194</v>
      </c>
      <c r="P440" s="140"/>
    </row>
    <row r="441" spans="1:21" ht="17.100000000000001" customHeight="1">
      <c r="A441" s="142"/>
      <c r="B441" s="147" t="s">
        <v>193</v>
      </c>
      <c r="D441" s="144" t="s">
        <v>6</v>
      </c>
      <c r="F441" s="147" t="s">
        <v>193</v>
      </c>
      <c r="G441" s="140"/>
      <c r="J441" s="142"/>
      <c r="K441" s="147" t="s">
        <v>193</v>
      </c>
      <c r="M441" s="144" t="s">
        <v>6</v>
      </c>
      <c r="O441" s="147" t="s">
        <v>193</v>
      </c>
      <c r="P441" s="140"/>
    </row>
    <row r="442" spans="1:21" ht="17.100000000000001" customHeight="1">
      <c r="A442" s="142"/>
      <c r="B442" s="146" t="s">
        <v>192</v>
      </c>
      <c r="D442" s="144" t="s">
        <v>6</v>
      </c>
      <c r="F442" s="146" t="s">
        <v>192</v>
      </c>
      <c r="G442" s="140"/>
      <c r="J442" s="142"/>
      <c r="K442" s="146" t="s">
        <v>192</v>
      </c>
      <c r="M442" s="144" t="s">
        <v>6</v>
      </c>
      <c r="O442" s="146" t="s">
        <v>192</v>
      </c>
      <c r="P442" s="140"/>
    </row>
    <row r="443" spans="1:21" ht="17.100000000000001" customHeight="1">
      <c r="A443" s="142"/>
      <c r="B443" s="146" t="s">
        <v>191</v>
      </c>
      <c r="D443" s="144" t="s">
        <v>6</v>
      </c>
      <c r="F443" s="146" t="s">
        <v>191</v>
      </c>
      <c r="G443" s="140"/>
      <c r="J443" s="142"/>
      <c r="K443" s="146" t="s">
        <v>191</v>
      </c>
      <c r="M443" s="144" t="s">
        <v>6</v>
      </c>
      <c r="O443" s="146" t="s">
        <v>191</v>
      </c>
      <c r="P443" s="140"/>
    </row>
    <row r="444" spans="1:21" ht="17.100000000000001" customHeight="1" thickBot="1">
      <c r="A444" s="145"/>
      <c r="B444" s="143" t="s">
        <v>190</v>
      </c>
      <c r="D444" s="144" t="s">
        <v>6</v>
      </c>
      <c r="F444" s="143" t="s">
        <v>190</v>
      </c>
      <c r="G444" s="140"/>
      <c r="J444" s="145"/>
      <c r="K444" s="143" t="s">
        <v>190</v>
      </c>
      <c r="M444" s="144" t="s">
        <v>6</v>
      </c>
      <c r="O444" s="143" t="s">
        <v>190</v>
      </c>
      <c r="P444" s="140"/>
    </row>
    <row r="445" spans="1:21" ht="17.100000000000001" customHeight="1" thickTop="1">
      <c r="A445" s="142"/>
      <c r="B445" s="141" t="s">
        <v>189</v>
      </c>
      <c r="G445" s="140"/>
      <c r="J445" s="142"/>
      <c r="K445" s="141" t="s">
        <v>189</v>
      </c>
      <c r="P445" s="140"/>
    </row>
    <row r="446" spans="1:21" ht="12" customHeight="1">
      <c r="A446" s="139"/>
      <c r="B446" s="138"/>
      <c r="C446" s="138"/>
      <c r="D446" s="138"/>
      <c r="E446" s="138"/>
      <c r="F446" s="138"/>
      <c r="G446" s="137"/>
      <c r="J446" s="139"/>
      <c r="K446" s="138"/>
      <c r="L446" s="138"/>
      <c r="M446" s="138"/>
      <c r="N446" s="138"/>
      <c r="O446" s="138"/>
      <c r="P446" s="137"/>
    </row>
    <row r="447" spans="1:21" ht="2.1" customHeight="1">
      <c r="H447" s="137"/>
      <c r="J447" s="132"/>
    </row>
    <row r="448" spans="1:21" ht="2.1" customHeight="1">
      <c r="I448" s="163"/>
      <c r="J448" s="132"/>
    </row>
    <row r="449" spans="1:21" ht="12" customHeight="1">
      <c r="A449" s="162"/>
      <c r="B449" s="161"/>
      <c r="C449" s="161"/>
      <c r="D449" s="161"/>
      <c r="E449" s="161"/>
      <c r="F449" s="161"/>
      <c r="G449" s="160"/>
      <c r="J449" s="162"/>
      <c r="K449" s="161"/>
      <c r="L449" s="161"/>
      <c r="M449" s="161"/>
      <c r="N449" s="161"/>
      <c r="O449" s="161"/>
      <c r="P449" s="160"/>
    </row>
    <row r="450" spans="1:21" ht="15" customHeight="1">
      <c r="A450" s="153"/>
      <c r="B450" s="159" t="str">
        <f>CONCATENATE("Rozhodčí: ",IF(T429&gt;0,IF(VLOOKUP(T429,seznam!$A$2:$C$153,2)&gt;0,VLOOKUP(T429,seznam!$A$2:$C$153,2),""),""))</f>
        <v xml:space="preserve">Rozhodčí: </v>
      </c>
      <c r="C450" s="154"/>
      <c r="D450" s="154"/>
      <c r="E450" s="154"/>
      <c r="F450" s="158" t="str">
        <f>CONCATENATE("divize ",$R450,"          ","skup ",$S450,"    ",$T450)</f>
        <v>divize U15          skup G    3</v>
      </c>
      <c r="G450" s="157"/>
      <c r="J450" s="153"/>
      <c r="K450" s="159" t="str">
        <f>CONCATENATE("Rozhodčí: ",IF(T430&gt;0,IF(VLOOKUP(T430,seznam!$A$2:$C$153,2)&gt;0,VLOOKUP(T430,seznam!$A$2:$C$153,2),""),""))</f>
        <v xml:space="preserve">Rozhodčí: </v>
      </c>
      <c r="L450" s="154"/>
      <c r="M450" s="154"/>
      <c r="N450" s="154"/>
      <c r="O450" s="158" t="str">
        <f>CONCATENATE("divize ",$R450,"          ","skup ",$S450,"    ",$T450)</f>
        <v>divize U15          skup G    3</v>
      </c>
      <c r="P450" s="157"/>
      <c r="R450" s="155" t="s">
        <v>70</v>
      </c>
      <c r="S450" s="156" t="s">
        <v>209</v>
      </c>
      <c r="T450" s="155">
        <v>3</v>
      </c>
    </row>
    <row r="451" spans="1:21" ht="11.1" customHeight="1" thickBot="1">
      <c r="A451" s="153"/>
      <c r="B451" s="151" t="s">
        <v>198</v>
      </c>
      <c r="C451" s="152"/>
      <c r="D451" s="152" t="s">
        <v>197</v>
      </c>
      <c r="E451" s="152"/>
      <c r="F451" s="151" t="s">
        <v>196</v>
      </c>
      <c r="G451" s="150"/>
      <c r="H451" s="154"/>
      <c r="I451" s="154"/>
      <c r="J451" s="153"/>
      <c r="K451" s="151" t="s">
        <v>198</v>
      </c>
      <c r="L451" s="152"/>
      <c r="M451" s="152" t="s">
        <v>197</v>
      </c>
      <c r="N451" s="152"/>
      <c r="O451" s="151" t="s">
        <v>196</v>
      </c>
      <c r="P451" s="150"/>
    </row>
    <row r="452" spans="1:21" ht="20.100000000000001" customHeight="1" thickBot="1">
      <c r="A452" s="142"/>
      <c r="B452" s="148" t="str">
        <f>IF(R429&gt;0,IF(VLOOKUP(R429,seznam!$A$2:$C$153,2)&gt;0,VLOOKUP(R429,seznam!$A$2:$C$153,2),"------"),"------")</f>
        <v>------</v>
      </c>
      <c r="D452" s="149"/>
      <c r="F452" s="148" t="str">
        <f>IF(S429&gt;0,IF(VLOOKUP(S429,seznam!$A$2:$C$153,2)&gt;0,VLOOKUP(S429,seznam!$A$2:$C$153,2),"------"),"------")</f>
        <v>------</v>
      </c>
      <c r="G452" s="140"/>
      <c r="J452" s="142"/>
      <c r="K452" s="148" t="str">
        <f>IF(R430&gt;0,IF(VLOOKUP(R430,seznam!$A$2:$C$153,2)&gt;0,VLOOKUP(R430,seznam!$A$2:$C$153,2),"------"),"------")</f>
        <v>------</v>
      </c>
      <c r="M452" s="149"/>
      <c r="O452" s="148" t="str">
        <f>IF(S430&gt;0,IF(VLOOKUP(S430,seznam!$A$2:$C$153,2)&gt;0,VLOOKUP(S430,seznam!$A$2:$C$153,2),"------"),"------")</f>
        <v>------</v>
      </c>
      <c r="P452" s="140"/>
    </row>
    <row r="453" spans="1:21" ht="17.100000000000001" customHeight="1">
      <c r="A453" s="142"/>
      <c r="B453" s="147" t="s">
        <v>195</v>
      </c>
      <c r="D453" s="144" t="s">
        <v>6</v>
      </c>
      <c r="F453" s="147" t="s">
        <v>195</v>
      </c>
      <c r="G453" s="140"/>
      <c r="J453" s="142"/>
      <c r="K453" s="147" t="s">
        <v>195</v>
      </c>
      <c r="M453" s="144" t="s">
        <v>6</v>
      </c>
      <c r="O453" s="147" t="s">
        <v>195</v>
      </c>
      <c r="P453" s="140"/>
    </row>
    <row r="454" spans="1:21" ht="17.100000000000001" customHeight="1">
      <c r="A454" s="142"/>
      <c r="B454" s="147" t="s">
        <v>194</v>
      </c>
      <c r="D454" s="144" t="s">
        <v>6</v>
      </c>
      <c r="F454" s="147" t="s">
        <v>194</v>
      </c>
      <c r="G454" s="140"/>
      <c r="J454" s="142"/>
      <c r="K454" s="147" t="s">
        <v>194</v>
      </c>
      <c r="M454" s="144" t="s">
        <v>6</v>
      </c>
      <c r="O454" s="147" t="s">
        <v>194</v>
      </c>
      <c r="P454" s="140"/>
    </row>
    <row r="455" spans="1:21" ht="17.100000000000001" customHeight="1">
      <c r="A455" s="142"/>
      <c r="B455" s="147" t="s">
        <v>193</v>
      </c>
      <c r="D455" s="144" t="s">
        <v>6</v>
      </c>
      <c r="F455" s="147" t="s">
        <v>193</v>
      </c>
      <c r="G455" s="140"/>
      <c r="J455" s="142"/>
      <c r="K455" s="147" t="s">
        <v>193</v>
      </c>
      <c r="M455" s="144" t="s">
        <v>6</v>
      </c>
      <c r="O455" s="147" t="s">
        <v>193</v>
      </c>
      <c r="P455" s="140"/>
    </row>
    <row r="456" spans="1:21" ht="17.100000000000001" customHeight="1">
      <c r="A456" s="142"/>
      <c r="B456" s="146" t="s">
        <v>192</v>
      </c>
      <c r="D456" s="144" t="s">
        <v>6</v>
      </c>
      <c r="F456" s="146" t="s">
        <v>192</v>
      </c>
      <c r="G456" s="140"/>
      <c r="J456" s="142"/>
      <c r="K456" s="146" t="s">
        <v>192</v>
      </c>
      <c r="M456" s="144" t="s">
        <v>6</v>
      </c>
      <c r="O456" s="146" t="s">
        <v>192</v>
      </c>
      <c r="P456" s="140"/>
    </row>
    <row r="457" spans="1:21" ht="17.100000000000001" customHeight="1">
      <c r="A457" s="142"/>
      <c r="B457" s="146" t="s">
        <v>191</v>
      </c>
      <c r="D457" s="144" t="s">
        <v>6</v>
      </c>
      <c r="F457" s="146" t="s">
        <v>191</v>
      </c>
      <c r="G457" s="140"/>
      <c r="J457" s="142"/>
      <c r="K457" s="146" t="s">
        <v>191</v>
      </c>
      <c r="M457" s="144" t="s">
        <v>6</v>
      </c>
      <c r="O457" s="146" t="s">
        <v>191</v>
      </c>
      <c r="P457" s="140"/>
    </row>
    <row r="458" spans="1:21" ht="17.100000000000001" customHeight="1" thickBot="1">
      <c r="A458" s="145"/>
      <c r="B458" s="143" t="s">
        <v>190</v>
      </c>
      <c r="D458" s="144" t="s">
        <v>6</v>
      </c>
      <c r="F458" s="143" t="s">
        <v>190</v>
      </c>
      <c r="G458" s="140"/>
      <c r="J458" s="145"/>
      <c r="K458" s="143" t="s">
        <v>190</v>
      </c>
      <c r="M458" s="144" t="s">
        <v>6</v>
      </c>
      <c r="O458" s="143" t="s">
        <v>190</v>
      </c>
      <c r="P458" s="140"/>
    </row>
    <row r="459" spans="1:21" ht="16.5" customHeight="1" thickTop="1">
      <c r="A459" s="142"/>
      <c r="B459" s="141" t="s">
        <v>189</v>
      </c>
      <c r="G459" s="140"/>
      <c r="J459" s="142"/>
      <c r="K459" s="141" t="s">
        <v>189</v>
      </c>
      <c r="P459" s="140"/>
    </row>
    <row r="460" spans="1:21" ht="12" customHeight="1">
      <c r="A460" s="139"/>
      <c r="B460" s="138"/>
      <c r="C460" s="138"/>
      <c r="D460" s="138"/>
      <c r="E460" s="138"/>
      <c r="F460" s="138"/>
      <c r="G460" s="137"/>
      <c r="J460" s="139"/>
      <c r="K460" s="138"/>
      <c r="L460" s="138"/>
      <c r="M460" s="138"/>
      <c r="N460" s="138"/>
      <c r="O460" s="138"/>
      <c r="P460" s="137"/>
    </row>
    <row r="461" spans="1:21" ht="1.5" customHeight="1">
      <c r="H461" s="137"/>
      <c r="I461" s="136"/>
      <c r="J461" s="132"/>
      <c r="P461" s="135"/>
    </row>
    <row r="462" spans="1:21" ht="2.1" customHeight="1">
      <c r="I462" s="163"/>
      <c r="J462" s="132"/>
    </row>
    <row r="463" spans="1:21" ht="12" customHeight="1">
      <c r="A463" s="162"/>
      <c r="B463" s="161"/>
      <c r="C463" s="161"/>
      <c r="D463" s="161"/>
      <c r="E463" s="161"/>
      <c r="F463" s="161"/>
      <c r="G463" s="160"/>
      <c r="J463" s="162"/>
      <c r="K463" s="161"/>
      <c r="L463" s="161"/>
      <c r="M463" s="161"/>
      <c r="N463" s="161"/>
      <c r="O463" s="161"/>
      <c r="P463" s="160"/>
    </row>
    <row r="464" spans="1:21" s="164" customFormat="1" ht="15" customHeight="1">
      <c r="A464" s="153"/>
      <c r="B464" s="159" t="str">
        <f>CONCATENATE("Rozhodčí: ",IF(T467&gt;0,IF(VLOOKUP(T467,seznam!$A$2:$C$153,2)&gt;0,VLOOKUP(T467,seznam!$A$2:$C$153,2),""),""))</f>
        <v xml:space="preserve">Rozhodčí: </v>
      </c>
      <c r="C464" s="154"/>
      <c r="D464" s="154"/>
      <c r="E464" s="154"/>
      <c r="F464" s="158" t="str">
        <f>CONCATENATE("divize ",$R464,"          ","skup ",$S464,"    ",$T464)</f>
        <v>divize U15          skup H    1</v>
      </c>
      <c r="G464" s="157"/>
      <c r="H464" s="154"/>
      <c r="I464" s="154"/>
      <c r="J464" s="153"/>
      <c r="K464" s="159" t="str">
        <f>CONCATENATE("Rozhodčí: ",IF(T468&gt;0,IF(VLOOKUP(T468,seznam!$A$2:$C$153,2)&gt;0,VLOOKUP(T468,seznam!$A$2:$C$153,2),""),""))</f>
        <v xml:space="preserve">Rozhodčí: </v>
      </c>
      <c r="L464" s="154"/>
      <c r="M464" s="154"/>
      <c r="N464" s="154"/>
      <c r="O464" s="158" t="str">
        <f>CONCATENATE("divize ",$R464,"          ","skup ",$S464,"    ",$T464)</f>
        <v>divize U15          skup H    1</v>
      </c>
      <c r="P464" s="157"/>
      <c r="R464" s="155" t="s">
        <v>70</v>
      </c>
      <c r="S464" s="156" t="s">
        <v>208</v>
      </c>
      <c r="T464" s="155">
        <v>1</v>
      </c>
      <c r="U464" s="172"/>
    </row>
    <row r="465" spans="1:21" s="164" customFormat="1" ht="11.1" customHeight="1" thickBot="1">
      <c r="A465" s="153"/>
      <c r="B465" s="151" t="s">
        <v>198</v>
      </c>
      <c r="C465" s="152"/>
      <c r="D465" s="152" t="s">
        <v>197</v>
      </c>
      <c r="E465" s="152"/>
      <c r="F465" s="151" t="s">
        <v>196</v>
      </c>
      <c r="G465" s="150"/>
      <c r="H465" s="152"/>
      <c r="I465" s="152"/>
      <c r="J465" s="153"/>
      <c r="K465" s="151" t="s">
        <v>198</v>
      </c>
      <c r="L465" s="152"/>
      <c r="M465" s="152" t="s">
        <v>197</v>
      </c>
      <c r="N465" s="152"/>
      <c r="O465" s="151" t="s">
        <v>196</v>
      </c>
      <c r="P465" s="150"/>
      <c r="R465" s="155"/>
      <c r="S465" s="155"/>
      <c r="T465" s="155"/>
      <c r="U465" s="172"/>
    </row>
    <row r="466" spans="1:21" ht="20.100000000000001" customHeight="1" thickBot="1">
      <c r="A466" s="142"/>
      <c r="B466" s="148" t="str">
        <f>IF(R467&gt;0,IF(VLOOKUP(R467,seznam!$A$2:$C$153,2)&gt;0,VLOOKUP(R467,seznam!$A$2:$C$153,2),"------"),"------")</f>
        <v>------</v>
      </c>
      <c r="D466" s="149"/>
      <c r="F466" s="148" t="str">
        <f>IF(S467&gt;0,IF(VLOOKUP(S467,seznam!$A$2:$C$153,2)&gt;0,VLOOKUP(S467,seznam!$A$2:$C$153,2),"------"),"------")</f>
        <v>------</v>
      </c>
      <c r="G466" s="140"/>
      <c r="J466" s="142"/>
      <c r="K466" s="148" t="str">
        <f>IF(R468&gt;0,IF(VLOOKUP(R468,seznam!$A$2:$C$153,2)&gt;0,VLOOKUP(R468,seznam!$A$2:$C$153,2),"------"),"------")</f>
        <v>------</v>
      </c>
      <c r="M466" s="149"/>
      <c r="O466" s="148" t="str">
        <f>IF(S468&gt;0,IF(VLOOKUP(S468,seznam!$A$2:$C$153,2)&gt;0,VLOOKUP(S468,seznam!$A$2:$C$153,2),"------"),"------")</f>
        <v>------</v>
      </c>
      <c r="P466" s="140"/>
      <c r="R466" s="170" t="s">
        <v>202</v>
      </c>
      <c r="S466" s="169" t="s">
        <v>201</v>
      </c>
      <c r="T466" s="168" t="s">
        <v>200</v>
      </c>
    </row>
    <row r="467" spans="1:21" ht="17.100000000000001" customHeight="1">
      <c r="A467" s="142"/>
      <c r="B467" s="147" t="s">
        <v>195</v>
      </c>
      <c r="C467" s="135" t="str">
        <f>IF(A466&gt;0,IF(VLOOKUP(A466,seznam!$A$2:$C$37,2)&gt;0,VLOOKUP(A466,seznam!$A$2:$C$37,2),"------"),"------")</f>
        <v>------</v>
      </c>
      <c r="D467" s="144" t="s">
        <v>6</v>
      </c>
      <c r="F467" s="147" t="s">
        <v>195</v>
      </c>
      <c r="G467" s="140"/>
      <c r="J467" s="142"/>
      <c r="K467" s="147" t="s">
        <v>195</v>
      </c>
      <c r="M467" s="144" t="s">
        <v>6</v>
      </c>
      <c r="O467" s="147" t="s">
        <v>195</v>
      </c>
      <c r="P467" s="140"/>
      <c r="R467" s="174">
        <f>I.Stupen!AJ224</f>
        <v>0</v>
      </c>
      <c r="S467" s="134">
        <f>I.Stupen!AK224</f>
        <v>0</v>
      </c>
      <c r="T467" s="166">
        <f>IF($U$2, R468,0)</f>
        <v>0</v>
      </c>
    </row>
    <row r="468" spans="1:21" ht="17.100000000000001" customHeight="1">
      <c r="A468" s="142"/>
      <c r="B468" s="147" t="s">
        <v>194</v>
      </c>
      <c r="D468" s="144" t="s">
        <v>6</v>
      </c>
      <c r="F468" s="147" t="s">
        <v>194</v>
      </c>
      <c r="G468" s="140"/>
      <c r="J468" s="142"/>
      <c r="K468" s="147" t="s">
        <v>194</v>
      </c>
      <c r="M468" s="144" t="s">
        <v>6</v>
      </c>
      <c r="O468" s="147" t="s">
        <v>194</v>
      </c>
      <c r="P468" s="140"/>
      <c r="R468" s="174">
        <f>I.Stupen!AJ225</f>
        <v>0</v>
      </c>
      <c r="S468" s="134">
        <f>I.Stupen!AK225</f>
        <v>0</v>
      </c>
      <c r="T468" s="166">
        <f>IF($U$2, S467,0)</f>
        <v>0</v>
      </c>
    </row>
    <row r="469" spans="1:21" ht="17.100000000000001" customHeight="1">
      <c r="A469" s="142"/>
      <c r="B469" s="147" t="s">
        <v>193</v>
      </c>
      <c r="D469" s="144" t="s">
        <v>6</v>
      </c>
      <c r="F469" s="147" t="s">
        <v>193</v>
      </c>
      <c r="G469" s="140"/>
      <c r="J469" s="142"/>
      <c r="K469" s="147" t="s">
        <v>193</v>
      </c>
      <c r="M469" s="144" t="s">
        <v>6</v>
      </c>
      <c r="O469" s="147" t="s">
        <v>193</v>
      </c>
      <c r="P469" s="140"/>
      <c r="R469" s="174">
        <f>I.Stupen!AJ226</f>
        <v>0</v>
      </c>
      <c r="S469" s="134">
        <f>I.Stupen!AK226</f>
        <v>0</v>
      </c>
      <c r="T469" s="166">
        <f>IF($U$2, R467,0)</f>
        <v>0</v>
      </c>
    </row>
    <row r="470" spans="1:21" ht="17.100000000000001" customHeight="1">
      <c r="A470" s="142"/>
      <c r="B470" s="146" t="s">
        <v>192</v>
      </c>
      <c r="D470" s="144" t="s">
        <v>6</v>
      </c>
      <c r="F470" s="146" t="s">
        <v>192</v>
      </c>
      <c r="G470" s="140"/>
      <c r="J470" s="142"/>
      <c r="K470" s="146" t="s">
        <v>192</v>
      </c>
      <c r="M470" s="144" t="s">
        <v>6</v>
      </c>
      <c r="O470" s="146" t="s">
        <v>192</v>
      </c>
      <c r="P470" s="140"/>
      <c r="R470" s="174">
        <f>I.Stupen!AJ227</f>
        <v>0</v>
      </c>
      <c r="S470" s="134">
        <f>I.Stupen!AK227</f>
        <v>0</v>
      </c>
      <c r="T470" s="166">
        <f>IF($U$2, S468,0)</f>
        <v>0</v>
      </c>
    </row>
    <row r="471" spans="1:21" ht="17.100000000000001" customHeight="1">
      <c r="A471" s="142"/>
      <c r="B471" s="146" t="s">
        <v>191</v>
      </c>
      <c r="D471" s="144" t="s">
        <v>6</v>
      </c>
      <c r="F471" s="146" t="s">
        <v>191</v>
      </c>
      <c r="G471" s="140"/>
      <c r="J471" s="142"/>
      <c r="K471" s="146" t="s">
        <v>191</v>
      </c>
      <c r="M471" s="144" t="s">
        <v>6</v>
      </c>
      <c r="O471" s="146" t="s">
        <v>191</v>
      </c>
      <c r="P471" s="140"/>
      <c r="R471" s="174">
        <f>I.Stupen!AJ228</f>
        <v>0</v>
      </c>
      <c r="S471" s="134">
        <f>I.Stupen!AK228</f>
        <v>0</v>
      </c>
      <c r="T471" s="166">
        <f>IF($U$2, R467,0)</f>
        <v>0</v>
      </c>
    </row>
    <row r="472" spans="1:21" ht="17.100000000000001" customHeight="1" thickBot="1">
      <c r="A472" s="145"/>
      <c r="B472" s="143" t="s">
        <v>190</v>
      </c>
      <c r="D472" s="144" t="s">
        <v>6</v>
      </c>
      <c r="F472" s="143" t="s">
        <v>190</v>
      </c>
      <c r="G472" s="140"/>
      <c r="J472" s="145"/>
      <c r="K472" s="143" t="s">
        <v>190</v>
      </c>
      <c r="M472" s="144" t="s">
        <v>6</v>
      </c>
      <c r="O472" s="143" t="s">
        <v>190</v>
      </c>
      <c r="P472" s="140"/>
      <c r="R472" s="171">
        <f>I.Stupen!AJ229</f>
        <v>0</v>
      </c>
      <c r="S472" s="173">
        <f>I.Stupen!AK229</f>
        <v>0</v>
      </c>
      <c r="T472" s="165">
        <f>IF($U$2, S467,0)</f>
        <v>0</v>
      </c>
    </row>
    <row r="473" spans="1:21" ht="17.100000000000001" customHeight="1" thickTop="1">
      <c r="A473" s="142"/>
      <c r="B473" s="141" t="s">
        <v>189</v>
      </c>
      <c r="G473" s="140"/>
      <c r="J473" s="142"/>
      <c r="K473" s="141" t="s">
        <v>189</v>
      </c>
      <c r="P473" s="140"/>
    </row>
    <row r="474" spans="1:21" ht="12" customHeight="1">
      <c r="A474" s="139"/>
      <c r="B474" s="138"/>
      <c r="C474" s="138"/>
      <c r="D474" s="138"/>
      <c r="E474" s="138"/>
      <c r="F474" s="138"/>
      <c r="G474" s="137"/>
      <c r="J474" s="139"/>
      <c r="K474" s="138"/>
      <c r="L474" s="138"/>
      <c r="M474" s="138"/>
      <c r="N474" s="138"/>
      <c r="O474" s="138"/>
      <c r="P474" s="137"/>
    </row>
    <row r="475" spans="1:21" ht="2.1" customHeight="1">
      <c r="H475" s="137"/>
      <c r="J475" s="132"/>
      <c r="P475" s="135"/>
    </row>
    <row r="476" spans="1:21" ht="2.1" customHeight="1">
      <c r="I476" s="163"/>
    </row>
    <row r="477" spans="1:21" ht="12" customHeight="1">
      <c r="A477" s="162"/>
      <c r="B477" s="161"/>
      <c r="C477" s="161"/>
      <c r="D477" s="161"/>
      <c r="E477" s="161"/>
      <c r="F477" s="161"/>
      <c r="G477" s="160"/>
      <c r="J477" s="162"/>
      <c r="K477" s="161"/>
      <c r="L477" s="161"/>
      <c r="M477" s="161"/>
      <c r="N477" s="161"/>
      <c r="O477" s="161"/>
      <c r="P477" s="160"/>
    </row>
    <row r="478" spans="1:21" s="164" customFormat="1" ht="15" customHeight="1">
      <c r="A478" s="153"/>
      <c r="B478" s="159" t="str">
        <f>CONCATENATE("Rozhodčí: ",IF(T469&gt;0,IF(VLOOKUP(T469,seznam!$A$2:$C$153,2)&gt;0,VLOOKUP(T469,seznam!$A$2:$C$153,2),""),""))</f>
        <v xml:space="preserve">Rozhodčí: </v>
      </c>
      <c r="C478" s="154"/>
      <c r="D478" s="154"/>
      <c r="E478" s="154"/>
      <c r="F478" s="158" t="str">
        <f>CONCATENATE("divize ",$R478,"          ","skup ",$S478,"    ",$T478)</f>
        <v>divize U15          skup H    2</v>
      </c>
      <c r="G478" s="157"/>
      <c r="H478" s="154"/>
      <c r="I478" s="154"/>
      <c r="J478" s="153"/>
      <c r="K478" s="159" t="str">
        <f>CONCATENATE("Rozhodčí: ",IF(T470&gt;0,IF(VLOOKUP(T470,seznam!$A$2:$C$153,2)&gt;0,VLOOKUP(T470,seznam!$A$2:$C$153,2),""),""))</f>
        <v xml:space="preserve">Rozhodčí: </v>
      </c>
      <c r="L478" s="154"/>
      <c r="M478" s="154"/>
      <c r="N478" s="154"/>
      <c r="O478" s="158" t="str">
        <f>CONCATENATE("divize ",$R478,"          ","skup ",$S478,"    ",$T478)</f>
        <v>divize U15          skup H    2</v>
      </c>
      <c r="P478" s="157"/>
      <c r="R478" s="155" t="s">
        <v>70</v>
      </c>
      <c r="S478" s="156" t="s">
        <v>208</v>
      </c>
      <c r="T478" s="155">
        <v>2</v>
      </c>
      <c r="U478" s="172"/>
    </row>
    <row r="479" spans="1:21" ht="11.1" customHeight="1" thickBot="1">
      <c r="A479" s="153"/>
      <c r="B479" s="151" t="s">
        <v>198</v>
      </c>
      <c r="C479" s="152"/>
      <c r="D479" s="152" t="s">
        <v>197</v>
      </c>
      <c r="E479" s="152"/>
      <c r="F479" s="151" t="s">
        <v>196</v>
      </c>
      <c r="G479" s="150"/>
      <c r="H479" s="154"/>
      <c r="I479" s="154"/>
      <c r="J479" s="153"/>
      <c r="K479" s="151" t="s">
        <v>198</v>
      </c>
      <c r="L479" s="152"/>
      <c r="M479" s="152" t="s">
        <v>197</v>
      </c>
      <c r="N479" s="152"/>
      <c r="O479" s="151" t="s">
        <v>196</v>
      </c>
      <c r="P479" s="150"/>
    </row>
    <row r="480" spans="1:21" ht="20.100000000000001" customHeight="1" thickBot="1">
      <c r="A480" s="142"/>
      <c r="B480" s="148" t="str">
        <f>IF(R469&gt;0,IF(VLOOKUP(R469,seznam!$A$2:$C$153,2)&gt;0,VLOOKUP(R469,seznam!$A$2:$C$153,2),"------"),"------")</f>
        <v>------</v>
      </c>
      <c r="D480" s="149"/>
      <c r="F480" s="148" t="str">
        <f>IF(S469&gt;0,IF(VLOOKUP(S469,seznam!$A$2:$C$153,2)&gt;0,VLOOKUP(S469,seznam!$A$2:$C$153,2),"------"),"------")</f>
        <v>------</v>
      </c>
      <c r="G480" s="140"/>
      <c r="J480" s="142"/>
      <c r="K480" s="148" t="str">
        <f>IF(R470&gt;0,IF(VLOOKUP(R470,seznam!$A$2:$C$153,2)&gt;0,VLOOKUP(R470,seznam!$A$2:$C$153,2),"------"),"------")</f>
        <v>------</v>
      </c>
      <c r="M480" s="149"/>
      <c r="O480" s="148" t="str">
        <f>IF(S470&gt;0,IF(VLOOKUP(S470,seznam!$A$2:$C$153,2)&gt;0,VLOOKUP(S470,seznam!$A$2:$C$153,2),"------"),"------")</f>
        <v>------</v>
      </c>
      <c r="P480" s="140"/>
    </row>
    <row r="481" spans="1:20" ht="17.100000000000001" customHeight="1">
      <c r="A481" s="142"/>
      <c r="B481" s="147" t="s">
        <v>195</v>
      </c>
      <c r="D481" s="144" t="s">
        <v>6</v>
      </c>
      <c r="F481" s="147" t="s">
        <v>195</v>
      </c>
      <c r="G481" s="140"/>
      <c r="J481" s="142"/>
      <c r="K481" s="147" t="s">
        <v>195</v>
      </c>
      <c r="M481" s="144" t="s">
        <v>6</v>
      </c>
      <c r="O481" s="147" t="s">
        <v>195</v>
      </c>
      <c r="P481" s="140"/>
    </row>
    <row r="482" spans="1:20" ht="17.100000000000001" customHeight="1">
      <c r="A482" s="142"/>
      <c r="B482" s="147" t="s">
        <v>194</v>
      </c>
      <c r="D482" s="144" t="s">
        <v>6</v>
      </c>
      <c r="F482" s="147" t="s">
        <v>194</v>
      </c>
      <c r="G482" s="140"/>
      <c r="J482" s="142"/>
      <c r="K482" s="147" t="s">
        <v>194</v>
      </c>
      <c r="M482" s="144" t="s">
        <v>6</v>
      </c>
      <c r="O482" s="147" t="s">
        <v>194</v>
      </c>
      <c r="P482" s="140"/>
    </row>
    <row r="483" spans="1:20" ht="17.100000000000001" customHeight="1">
      <c r="A483" s="142"/>
      <c r="B483" s="147" t="s">
        <v>193</v>
      </c>
      <c r="D483" s="144" t="s">
        <v>6</v>
      </c>
      <c r="F483" s="147" t="s">
        <v>193</v>
      </c>
      <c r="G483" s="140"/>
      <c r="J483" s="142"/>
      <c r="K483" s="147" t="s">
        <v>193</v>
      </c>
      <c r="M483" s="144" t="s">
        <v>6</v>
      </c>
      <c r="O483" s="147" t="s">
        <v>193</v>
      </c>
      <c r="P483" s="140"/>
    </row>
    <row r="484" spans="1:20" ht="17.100000000000001" customHeight="1">
      <c r="A484" s="142"/>
      <c r="B484" s="146" t="s">
        <v>192</v>
      </c>
      <c r="D484" s="144" t="s">
        <v>6</v>
      </c>
      <c r="F484" s="146" t="s">
        <v>192</v>
      </c>
      <c r="G484" s="140"/>
      <c r="J484" s="142"/>
      <c r="K484" s="146" t="s">
        <v>192</v>
      </c>
      <c r="M484" s="144" t="s">
        <v>6</v>
      </c>
      <c r="O484" s="146" t="s">
        <v>192</v>
      </c>
      <c r="P484" s="140"/>
    </row>
    <row r="485" spans="1:20" ht="17.100000000000001" customHeight="1">
      <c r="A485" s="142"/>
      <c r="B485" s="146" t="s">
        <v>191</v>
      </c>
      <c r="D485" s="144" t="s">
        <v>6</v>
      </c>
      <c r="F485" s="146" t="s">
        <v>191</v>
      </c>
      <c r="G485" s="140"/>
      <c r="J485" s="142"/>
      <c r="K485" s="146" t="s">
        <v>191</v>
      </c>
      <c r="M485" s="144" t="s">
        <v>6</v>
      </c>
      <c r="O485" s="146" t="s">
        <v>191</v>
      </c>
      <c r="P485" s="140"/>
    </row>
    <row r="486" spans="1:20" ht="17.100000000000001" customHeight="1" thickBot="1">
      <c r="A486" s="145"/>
      <c r="B486" s="143" t="s">
        <v>190</v>
      </c>
      <c r="D486" s="144" t="s">
        <v>6</v>
      </c>
      <c r="F486" s="143" t="s">
        <v>190</v>
      </c>
      <c r="G486" s="140"/>
      <c r="J486" s="145"/>
      <c r="K486" s="143" t="s">
        <v>190</v>
      </c>
      <c r="M486" s="144" t="s">
        <v>6</v>
      </c>
      <c r="O486" s="143" t="s">
        <v>190</v>
      </c>
      <c r="P486" s="140"/>
    </row>
    <row r="487" spans="1:20" ht="17.100000000000001" customHeight="1" thickTop="1">
      <c r="A487" s="142"/>
      <c r="B487" s="141" t="s">
        <v>189</v>
      </c>
      <c r="G487" s="140"/>
      <c r="J487" s="142"/>
      <c r="K487" s="141" t="s">
        <v>189</v>
      </c>
      <c r="P487" s="140"/>
    </row>
    <row r="488" spans="1:20" ht="12" customHeight="1">
      <c r="A488" s="139"/>
      <c r="B488" s="138"/>
      <c r="C488" s="138"/>
      <c r="D488" s="138"/>
      <c r="E488" s="138"/>
      <c r="F488" s="138"/>
      <c r="G488" s="137"/>
      <c r="J488" s="139"/>
      <c r="K488" s="138"/>
      <c r="L488" s="138"/>
      <c r="M488" s="138"/>
      <c r="N488" s="138"/>
      <c r="O488" s="138"/>
      <c r="P488" s="137"/>
    </row>
    <row r="489" spans="1:20" ht="2.1" customHeight="1">
      <c r="H489" s="137"/>
      <c r="J489" s="132"/>
    </row>
    <row r="490" spans="1:20" ht="2.1" customHeight="1">
      <c r="I490" s="163"/>
      <c r="J490" s="132"/>
    </row>
    <row r="491" spans="1:20" ht="12" customHeight="1">
      <c r="A491" s="162"/>
      <c r="B491" s="161"/>
      <c r="C491" s="161"/>
      <c r="D491" s="161"/>
      <c r="E491" s="161"/>
      <c r="F491" s="161"/>
      <c r="G491" s="160"/>
      <c r="J491" s="162"/>
      <c r="K491" s="161"/>
      <c r="L491" s="161"/>
      <c r="M491" s="161"/>
      <c r="N491" s="161"/>
      <c r="O491" s="161"/>
      <c r="P491" s="160"/>
    </row>
    <row r="492" spans="1:20" ht="15" customHeight="1">
      <c r="A492" s="153"/>
      <c r="B492" s="159" t="str">
        <f>CONCATENATE("Rozhodčí: ",IF(T471&gt;0,IF(VLOOKUP(T471,seznam!$A$2:$C$153,2)&gt;0,VLOOKUP(T471,seznam!$A$2:$C$153,2),""),""))</f>
        <v xml:space="preserve">Rozhodčí: </v>
      </c>
      <c r="C492" s="154"/>
      <c r="D492" s="154"/>
      <c r="E492" s="154"/>
      <c r="F492" s="158" t="str">
        <f>CONCATENATE("divize ",$R492,"          ","skup ",$S492,"    ",$T492)</f>
        <v>divize U15          skup H    3</v>
      </c>
      <c r="G492" s="157"/>
      <c r="J492" s="153"/>
      <c r="K492" s="159" t="str">
        <f>CONCATENATE("Rozhodčí: ",IF(T472&gt;0,IF(VLOOKUP(T472,seznam!$A$2:$C$153,2)&gt;0,VLOOKUP(T472,seznam!$A$2:$C$153,2),""),""))</f>
        <v xml:space="preserve">Rozhodčí: </v>
      </c>
      <c r="L492" s="154"/>
      <c r="M492" s="154"/>
      <c r="N492" s="154"/>
      <c r="O492" s="158" t="str">
        <f>CONCATENATE("divize ",$R492,"          ","skup ",$S492,"    ",$T492)</f>
        <v>divize U15          skup H    3</v>
      </c>
      <c r="P492" s="157"/>
      <c r="R492" s="155" t="s">
        <v>70</v>
      </c>
      <c r="S492" s="156" t="s">
        <v>208</v>
      </c>
      <c r="T492" s="155">
        <v>3</v>
      </c>
    </row>
    <row r="493" spans="1:20" ht="11.1" customHeight="1" thickBot="1">
      <c r="A493" s="153"/>
      <c r="B493" s="151" t="s">
        <v>198</v>
      </c>
      <c r="C493" s="152"/>
      <c r="D493" s="152" t="s">
        <v>197</v>
      </c>
      <c r="E493" s="152"/>
      <c r="F493" s="151" t="s">
        <v>196</v>
      </c>
      <c r="G493" s="150"/>
      <c r="H493" s="154"/>
      <c r="I493" s="154"/>
      <c r="J493" s="153"/>
      <c r="K493" s="151" t="s">
        <v>198</v>
      </c>
      <c r="L493" s="152"/>
      <c r="M493" s="152" t="s">
        <v>197</v>
      </c>
      <c r="N493" s="152"/>
      <c r="O493" s="151" t="s">
        <v>196</v>
      </c>
      <c r="P493" s="150"/>
    </row>
    <row r="494" spans="1:20" ht="20.100000000000001" customHeight="1" thickBot="1">
      <c r="A494" s="142"/>
      <c r="B494" s="148" t="str">
        <f>IF(R471&gt;0,IF(VLOOKUP(R471,seznam!$A$2:$C$153,2)&gt;0,VLOOKUP(R471,seznam!$A$2:$C$153,2),"------"),"------")</f>
        <v>------</v>
      </c>
      <c r="D494" s="149"/>
      <c r="F494" s="148" t="str">
        <f>IF(S471&gt;0,IF(VLOOKUP(S471,seznam!$A$2:$C$153,2)&gt;0,VLOOKUP(S471,seznam!$A$2:$C$153,2),"------"),"------")</f>
        <v>------</v>
      </c>
      <c r="G494" s="140"/>
      <c r="J494" s="142"/>
      <c r="K494" s="148" t="str">
        <f>IF(R472&gt;0,IF(VLOOKUP(R472,seznam!$A$2:$C$153,2)&gt;0,VLOOKUP(R472,seznam!$A$2:$C$153,2),"------"),"------")</f>
        <v>------</v>
      </c>
      <c r="M494" s="149"/>
      <c r="O494" s="148" t="str">
        <f>IF(S472&gt;0,IF(VLOOKUP(S472,seznam!$A$2:$C$153,2)&gt;0,VLOOKUP(S472,seznam!$A$2:$C$153,2),"------"),"------")</f>
        <v>------</v>
      </c>
      <c r="P494" s="140"/>
    </row>
    <row r="495" spans="1:20" ht="17.100000000000001" customHeight="1">
      <c r="A495" s="142"/>
      <c r="B495" s="147" t="s">
        <v>195</v>
      </c>
      <c r="D495" s="144" t="s">
        <v>6</v>
      </c>
      <c r="F495" s="147" t="s">
        <v>195</v>
      </c>
      <c r="G495" s="140"/>
      <c r="J495" s="142"/>
      <c r="K495" s="147" t="s">
        <v>195</v>
      </c>
      <c r="M495" s="144" t="s">
        <v>6</v>
      </c>
      <c r="O495" s="147" t="s">
        <v>195</v>
      </c>
      <c r="P495" s="140"/>
    </row>
    <row r="496" spans="1:20" ht="17.100000000000001" customHeight="1">
      <c r="A496" s="142"/>
      <c r="B496" s="147" t="s">
        <v>194</v>
      </c>
      <c r="D496" s="144" t="s">
        <v>6</v>
      </c>
      <c r="F496" s="147" t="s">
        <v>194</v>
      </c>
      <c r="G496" s="140"/>
      <c r="J496" s="142"/>
      <c r="K496" s="147" t="s">
        <v>194</v>
      </c>
      <c r="M496" s="144" t="s">
        <v>6</v>
      </c>
      <c r="O496" s="147" t="s">
        <v>194</v>
      </c>
      <c r="P496" s="140"/>
    </row>
    <row r="497" spans="1:20" ht="17.100000000000001" customHeight="1">
      <c r="A497" s="142"/>
      <c r="B497" s="147" t="s">
        <v>193</v>
      </c>
      <c r="D497" s="144" t="s">
        <v>6</v>
      </c>
      <c r="F497" s="147" t="s">
        <v>193</v>
      </c>
      <c r="G497" s="140"/>
      <c r="J497" s="142"/>
      <c r="K497" s="147" t="s">
        <v>193</v>
      </c>
      <c r="M497" s="144" t="s">
        <v>6</v>
      </c>
      <c r="O497" s="147" t="s">
        <v>193</v>
      </c>
      <c r="P497" s="140"/>
    </row>
    <row r="498" spans="1:20" ht="17.100000000000001" customHeight="1">
      <c r="A498" s="142"/>
      <c r="B498" s="146" t="s">
        <v>192</v>
      </c>
      <c r="D498" s="144" t="s">
        <v>6</v>
      </c>
      <c r="F498" s="146" t="s">
        <v>192</v>
      </c>
      <c r="G498" s="140"/>
      <c r="J498" s="142"/>
      <c r="K498" s="146" t="s">
        <v>192</v>
      </c>
      <c r="M498" s="144" t="s">
        <v>6</v>
      </c>
      <c r="O498" s="146" t="s">
        <v>192</v>
      </c>
      <c r="P498" s="140"/>
    </row>
    <row r="499" spans="1:20" ht="17.100000000000001" customHeight="1">
      <c r="A499" s="142"/>
      <c r="B499" s="146" t="s">
        <v>191</v>
      </c>
      <c r="D499" s="144" t="s">
        <v>6</v>
      </c>
      <c r="F499" s="146" t="s">
        <v>191</v>
      </c>
      <c r="G499" s="140"/>
      <c r="J499" s="142"/>
      <c r="K499" s="146" t="s">
        <v>191</v>
      </c>
      <c r="M499" s="144" t="s">
        <v>6</v>
      </c>
      <c r="O499" s="146" t="s">
        <v>191</v>
      </c>
      <c r="P499" s="140"/>
    </row>
    <row r="500" spans="1:20" ht="17.100000000000001" customHeight="1" thickBot="1">
      <c r="A500" s="145"/>
      <c r="B500" s="143" t="s">
        <v>190</v>
      </c>
      <c r="D500" s="144" t="s">
        <v>6</v>
      </c>
      <c r="F500" s="143" t="s">
        <v>190</v>
      </c>
      <c r="G500" s="140"/>
      <c r="J500" s="145"/>
      <c r="K500" s="143" t="s">
        <v>190</v>
      </c>
      <c r="M500" s="144" t="s">
        <v>6</v>
      </c>
      <c r="O500" s="143" t="s">
        <v>190</v>
      </c>
      <c r="P500" s="140"/>
    </row>
    <row r="501" spans="1:20" ht="16.5" customHeight="1" thickTop="1">
      <c r="A501" s="142"/>
      <c r="B501" s="141" t="s">
        <v>189</v>
      </c>
      <c r="G501" s="140"/>
      <c r="J501" s="142"/>
      <c r="K501" s="141" t="s">
        <v>189</v>
      </c>
      <c r="P501" s="140"/>
    </row>
    <row r="502" spans="1:20" ht="12" customHeight="1">
      <c r="A502" s="139"/>
      <c r="B502" s="138"/>
      <c r="C502" s="138"/>
      <c r="D502" s="138"/>
      <c r="E502" s="138"/>
      <c r="F502" s="138"/>
      <c r="G502" s="137"/>
      <c r="J502" s="139"/>
      <c r="K502" s="138"/>
      <c r="L502" s="138"/>
      <c r="M502" s="138"/>
      <c r="N502" s="138"/>
      <c r="O502" s="138"/>
      <c r="P502" s="137"/>
    </row>
    <row r="503" spans="1:20" ht="1.5" customHeight="1">
      <c r="H503" s="137"/>
      <c r="I503" s="136"/>
      <c r="J503" s="132"/>
      <c r="P503" s="135"/>
    </row>
    <row r="504" spans="1:20" ht="2.1" customHeight="1">
      <c r="I504" s="163"/>
      <c r="J504" s="132"/>
    </row>
    <row r="505" spans="1:20">
      <c r="A505" s="162"/>
      <c r="B505" s="161"/>
      <c r="C505" s="161"/>
      <c r="D505" s="161"/>
      <c r="E505" s="161"/>
      <c r="F505" s="161"/>
      <c r="G505" s="160"/>
      <c r="J505" s="162"/>
      <c r="K505" s="161"/>
      <c r="L505" s="161"/>
      <c r="M505" s="161"/>
      <c r="N505" s="161"/>
      <c r="O505" s="161"/>
      <c r="P505" s="160"/>
    </row>
    <row r="506" spans="1:20">
      <c r="A506" s="153"/>
      <c r="B506" s="159" t="str">
        <f>CONCATENATE("Rozhodčí: ",IF(T509&gt;0,IF(VLOOKUP(T509,seznam!$A$2:$C$153,2)&gt;0,VLOOKUP(T509,seznam!$A$2:$C$153,2),""),""))</f>
        <v xml:space="preserve">Rozhodčí: </v>
      </c>
      <c r="C506" s="154"/>
      <c r="D506" s="154"/>
      <c r="E506" s="154"/>
      <c r="F506" s="158" t="str">
        <f>CONCATENATE("divize ",$R506,"          ","skup ",$S506,"    ",$T506)</f>
        <v>divize U13          skup A    1</v>
      </c>
      <c r="G506" s="157"/>
      <c r="H506" s="154"/>
      <c r="I506" s="154"/>
      <c r="J506" s="153"/>
      <c r="K506" s="159" t="str">
        <f>CONCATENATE("Rozhodčí: ",IF(T510&gt;0,IF(VLOOKUP(T510,seznam!$A$2:$C$153,2)&gt;0,VLOOKUP(T510,seznam!$A$2:$C$153,2),""),""))</f>
        <v xml:space="preserve">Rozhodčí: </v>
      </c>
      <c r="L506" s="154"/>
      <c r="M506" s="154"/>
      <c r="N506" s="154"/>
      <c r="O506" s="158" t="str">
        <f>CONCATENATE("divize ",$R506,"          ","skup ",$S506,"    ",$T506)</f>
        <v>divize U13          skup A    1</v>
      </c>
      <c r="P506" s="157"/>
      <c r="Q506" s="164"/>
      <c r="R506" s="155" t="s">
        <v>69</v>
      </c>
      <c r="S506" s="156" t="s">
        <v>215</v>
      </c>
      <c r="T506" s="155">
        <v>1</v>
      </c>
    </row>
    <row r="507" spans="1:20" ht="13.5" thickBot="1">
      <c r="A507" s="153"/>
      <c r="B507" s="151" t="s">
        <v>198</v>
      </c>
      <c r="C507" s="152"/>
      <c r="D507" s="152" t="s">
        <v>197</v>
      </c>
      <c r="E507" s="152"/>
      <c r="F507" s="151" t="s">
        <v>196</v>
      </c>
      <c r="G507" s="150"/>
      <c r="H507" s="152"/>
      <c r="I507" s="152"/>
      <c r="J507" s="153"/>
      <c r="K507" s="151" t="s">
        <v>198</v>
      </c>
      <c r="L507" s="152"/>
      <c r="M507" s="152" t="s">
        <v>197</v>
      </c>
      <c r="N507" s="152"/>
      <c r="O507" s="151" t="s">
        <v>196</v>
      </c>
      <c r="P507" s="150"/>
      <c r="Q507" s="164"/>
      <c r="R507" s="155"/>
      <c r="S507" s="155"/>
      <c r="T507" s="155"/>
    </row>
    <row r="508" spans="1:20" ht="13.5" thickBot="1">
      <c r="A508" s="142"/>
      <c r="B508" s="148" t="str">
        <f>IF(R509&gt;0,IF(VLOOKUP(R509,seznam!$A$2:$C$153,2)&gt;0,VLOOKUP(R509,seznam!$A$2:$C$153,2),"------"),"------")</f>
        <v>------</v>
      </c>
      <c r="D508" s="149"/>
      <c r="F508" s="148" t="str">
        <f>IF(S509&gt;0,IF(VLOOKUP(S509,seznam!$A$2:$C$153,2)&gt;0,VLOOKUP(S509,seznam!$A$2:$C$153,2),"------"),"------")</f>
        <v>------</v>
      </c>
      <c r="G508" s="140"/>
      <c r="J508" s="142"/>
      <c r="K508" s="148" t="str">
        <f>IF(R510&gt;0,IF(VLOOKUP(R510,seznam!$A$2:$C$153,2)&gt;0,VLOOKUP(R510,seznam!$A$2:$C$153,2),"------"),"------")</f>
        <v>------</v>
      </c>
      <c r="M508" s="149"/>
      <c r="O508" s="148" t="str">
        <f>IF(S510&gt;0,IF(VLOOKUP(S510,seznam!$A$2:$C$153,2)&gt;0,VLOOKUP(S510,seznam!$A$2:$C$153,2),"------"),"------")</f>
        <v>------</v>
      </c>
      <c r="P508" s="140"/>
      <c r="R508" s="170" t="s">
        <v>202</v>
      </c>
      <c r="S508" s="169" t="s">
        <v>201</v>
      </c>
      <c r="T508" s="168" t="s">
        <v>200</v>
      </c>
    </row>
    <row r="509" spans="1:20">
      <c r="A509" s="142"/>
      <c r="B509" s="147" t="s">
        <v>195</v>
      </c>
      <c r="C509" s="135" t="str">
        <f>IF(A508&gt;0,IF(VLOOKUP(A508,seznam!$A$2:$C$37,2)&gt;0,VLOOKUP(A508,seznam!$A$2:$C$37,2),"------"),"------")</f>
        <v>------</v>
      </c>
      <c r="D509" s="144" t="s">
        <v>6</v>
      </c>
      <c r="F509" s="147" t="s">
        <v>195</v>
      </c>
      <c r="G509" s="140"/>
      <c r="J509" s="142"/>
      <c r="K509" s="147" t="s">
        <v>195</v>
      </c>
      <c r="M509" s="144" t="s">
        <v>6</v>
      </c>
      <c r="O509" s="147" t="s">
        <v>195</v>
      </c>
      <c r="P509" s="140"/>
      <c r="R509" s="167">
        <f>I.Stupen!AJ256</f>
        <v>0</v>
      </c>
      <c r="S509">
        <f>I.Stupen!AK256</f>
        <v>0</v>
      </c>
      <c r="T509" s="166">
        <f>IF($U$2, R510,0)</f>
        <v>0</v>
      </c>
    </row>
    <row r="510" spans="1:20">
      <c r="A510" s="142"/>
      <c r="B510" s="147" t="s">
        <v>194</v>
      </c>
      <c r="D510" s="144" t="s">
        <v>6</v>
      </c>
      <c r="F510" s="147" t="s">
        <v>194</v>
      </c>
      <c r="G510" s="140"/>
      <c r="J510" s="142"/>
      <c r="K510" s="147" t="s">
        <v>194</v>
      </c>
      <c r="M510" s="144" t="s">
        <v>6</v>
      </c>
      <c r="O510" s="147" t="s">
        <v>194</v>
      </c>
      <c r="P510" s="140"/>
      <c r="R510" s="167">
        <f>I.Stupen!AJ257</f>
        <v>0</v>
      </c>
      <c r="S510">
        <f>I.Stupen!AK257</f>
        <v>0</v>
      </c>
      <c r="T510" s="166">
        <f>IF($U$2, S509,0)</f>
        <v>0</v>
      </c>
    </row>
    <row r="511" spans="1:20">
      <c r="A511" s="142"/>
      <c r="B511" s="147" t="s">
        <v>193</v>
      </c>
      <c r="D511" s="144" t="s">
        <v>6</v>
      </c>
      <c r="F511" s="147" t="s">
        <v>193</v>
      </c>
      <c r="G511" s="140"/>
      <c r="J511" s="142"/>
      <c r="K511" s="147" t="s">
        <v>193</v>
      </c>
      <c r="M511" s="144" t="s">
        <v>6</v>
      </c>
      <c r="O511" s="147" t="s">
        <v>193</v>
      </c>
      <c r="P511" s="140"/>
      <c r="R511" s="167">
        <f>I.Stupen!AJ258</f>
        <v>0</v>
      </c>
      <c r="S511">
        <f>I.Stupen!AK258</f>
        <v>0</v>
      </c>
      <c r="T511" s="166">
        <f>IF($U$2, R509,0)</f>
        <v>0</v>
      </c>
    </row>
    <row r="512" spans="1:20">
      <c r="A512" s="142"/>
      <c r="B512" s="146" t="s">
        <v>192</v>
      </c>
      <c r="D512" s="144" t="s">
        <v>6</v>
      </c>
      <c r="F512" s="146" t="s">
        <v>192</v>
      </c>
      <c r="G512" s="140"/>
      <c r="J512" s="142"/>
      <c r="K512" s="146" t="s">
        <v>192</v>
      </c>
      <c r="M512" s="144" t="s">
        <v>6</v>
      </c>
      <c r="O512" s="146" t="s">
        <v>192</v>
      </c>
      <c r="P512" s="140"/>
      <c r="R512" s="167">
        <f>I.Stupen!AJ259</f>
        <v>0</v>
      </c>
      <c r="S512">
        <f>I.Stupen!AK259</f>
        <v>0</v>
      </c>
      <c r="T512" s="166">
        <f>IF($U$2, S510,0)</f>
        <v>0</v>
      </c>
    </row>
    <row r="513" spans="1:20">
      <c r="A513" s="142"/>
      <c r="B513" s="146" t="s">
        <v>191</v>
      </c>
      <c r="D513" s="144" t="s">
        <v>6</v>
      </c>
      <c r="F513" s="146" t="s">
        <v>191</v>
      </c>
      <c r="G513" s="140"/>
      <c r="J513" s="142"/>
      <c r="K513" s="146" t="s">
        <v>191</v>
      </c>
      <c r="M513" s="144" t="s">
        <v>6</v>
      </c>
      <c r="O513" s="146" t="s">
        <v>191</v>
      </c>
      <c r="P513" s="140"/>
      <c r="R513" s="167">
        <f>I.Stupen!AJ260</f>
        <v>0</v>
      </c>
      <c r="S513">
        <f>I.Stupen!AK260</f>
        <v>0</v>
      </c>
      <c r="T513" s="166">
        <f>IF($U$2, R509,0)</f>
        <v>0</v>
      </c>
    </row>
    <row r="514" spans="1:20" ht="13.5" thickBot="1">
      <c r="A514" s="145"/>
      <c r="B514" s="143" t="s">
        <v>190</v>
      </c>
      <c r="D514" s="144" t="s">
        <v>6</v>
      </c>
      <c r="F514" s="143" t="s">
        <v>190</v>
      </c>
      <c r="G514" s="140"/>
      <c r="J514" s="145"/>
      <c r="K514" s="143" t="s">
        <v>190</v>
      </c>
      <c r="M514" s="144" t="s">
        <v>6</v>
      </c>
      <c r="O514" s="143" t="s">
        <v>190</v>
      </c>
      <c r="P514" s="140"/>
      <c r="R514" s="131">
        <f>I.Stupen!AJ261</f>
        <v>0</v>
      </c>
      <c r="S514" s="130">
        <f>I.Stupen!AK261</f>
        <v>0</v>
      </c>
      <c r="T514" s="165">
        <f>IF($U$2, S509,0)</f>
        <v>0</v>
      </c>
    </row>
    <row r="515" spans="1:20" ht="13.5" thickTop="1">
      <c r="A515" s="142"/>
      <c r="B515" s="141" t="s">
        <v>189</v>
      </c>
      <c r="G515" s="140"/>
      <c r="J515" s="142"/>
      <c r="K515" s="141" t="s">
        <v>189</v>
      </c>
      <c r="P515" s="140"/>
    </row>
    <row r="516" spans="1:20">
      <c r="A516" s="139"/>
      <c r="B516" s="138"/>
      <c r="C516" s="138"/>
      <c r="D516" s="138"/>
      <c r="E516" s="138"/>
      <c r="F516" s="138"/>
      <c r="G516" s="137"/>
      <c r="J516" s="139"/>
      <c r="K516" s="138"/>
      <c r="L516" s="138"/>
      <c r="M516" s="138"/>
      <c r="N516" s="138"/>
      <c r="O516" s="138"/>
      <c r="P516" s="137"/>
    </row>
    <row r="517" spans="1:20" ht="1.5" customHeight="1">
      <c r="H517" s="137"/>
      <c r="I517" s="136"/>
      <c r="J517" s="132"/>
      <c r="P517" s="135"/>
    </row>
    <row r="518" spans="1:20" ht="2.1" customHeight="1">
      <c r="I518" s="163"/>
      <c r="J518" s="132"/>
    </row>
    <row r="519" spans="1:20">
      <c r="A519" s="162"/>
      <c r="B519" s="161"/>
      <c r="C519" s="161"/>
      <c r="D519" s="161"/>
      <c r="E519" s="161"/>
      <c r="F519" s="161"/>
      <c r="G519" s="160"/>
      <c r="J519" s="162"/>
      <c r="K519" s="161"/>
      <c r="L519" s="161"/>
      <c r="M519" s="161"/>
      <c r="N519" s="161"/>
      <c r="O519" s="161"/>
      <c r="P519" s="160"/>
    </row>
    <row r="520" spans="1:20">
      <c r="A520" s="153"/>
      <c r="B520" s="159" t="str">
        <f>CONCATENATE("Rozhodčí: ",IF(T511&gt;0,IF(VLOOKUP(T511,seznam!$A$2:$C$153,2)&gt;0,VLOOKUP(T511,seznam!$A$2:$C$153,2),""),""))</f>
        <v xml:space="preserve">Rozhodčí: </v>
      </c>
      <c r="C520" s="154"/>
      <c r="D520" s="154"/>
      <c r="E520" s="154"/>
      <c r="F520" s="158" t="str">
        <f>CONCATENATE("divize ",$R520,"          ","skup ",$S520,"    ",$T520)</f>
        <v>divize U13          skup A    2</v>
      </c>
      <c r="G520" s="157"/>
      <c r="H520" s="154"/>
      <c r="I520" s="154"/>
      <c r="J520" s="153"/>
      <c r="K520" s="159" t="str">
        <f>CONCATENATE("Rozhodčí: ",IF(T512&gt;0,IF(VLOOKUP(T512,seznam!$A$2:$C$153,2)&gt;0,VLOOKUP(T512,seznam!$A$2:$C$153,2),""),""))</f>
        <v xml:space="preserve">Rozhodčí: </v>
      </c>
      <c r="L520" s="154"/>
      <c r="M520" s="154"/>
      <c r="N520" s="154"/>
      <c r="O520" s="158" t="str">
        <f>CONCATENATE("divize ",$R520,"          ","skup ",$S520,"    ",$T520)</f>
        <v>divize U13          skup A    2</v>
      </c>
      <c r="P520" s="157"/>
      <c r="Q520" s="164"/>
      <c r="R520" s="155" t="s">
        <v>69</v>
      </c>
      <c r="S520" s="156" t="s">
        <v>215</v>
      </c>
      <c r="T520" s="155">
        <v>2</v>
      </c>
    </row>
    <row r="521" spans="1:20" ht="13.5" thickBot="1">
      <c r="A521" s="153"/>
      <c r="B521" s="151" t="s">
        <v>198</v>
      </c>
      <c r="C521" s="152"/>
      <c r="D521" s="152" t="s">
        <v>197</v>
      </c>
      <c r="E521" s="152"/>
      <c r="F521" s="151" t="s">
        <v>196</v>
      </c>
      <c r="G521" s="150"/>
      <c r="H521" s="154"/>
      <c r="I521" s="154"/>
      <c r="J521" s="153"/>
      <c r="K521" s="151" t="s">
        <v>198</v>
      </c>
      <c r="L521" s="152"/>
      <c r="M521" s="152" t="s">
        <v>197</v>
      </c>
      <c r="N521" s="152"/>
      <c r="O521" s="151" t="s">
        <v>196</v>
      </c>
      <c r="P521" s="150"/>
    </row>
    <row r="522" spans="1:20" ht="13.5" thickBot="1">
      <c r="A522" s="142"/>
      <c r="B522" s="148" t="str">
        <f>IF(R511&gt;0,IF(VLOOKUP(R511,seznam!$A$2:$C$153,2)&gt;0,VLOOKUP(R511,seznam!$A$2:$C$153,2),"------"),"------")</f>
        <v>------</v>
      </c>
      <c r="D522" s="149"/>
      <c r="F522" s="148" t="str">
        <f>IF(S511&gt;0,IF(VLOOKUP(S511,seznam!$A$2:$C$153,2)&gt;0,VLOOKUP(S511,seznam!$A$2:$C$153,2),"------"),"------")</f>
        <v>------</v>
      </c>
      <c r="G522" s="140"/>
      <c r="J522" s="142"/>
      <c r="K522" s="148" t="str">
        <f>IF(R512&gt;0,IF(VLOOKUP(R512,seznam!$A$2:$C$153,2)&gt;0,VLOOKUP(R512,seznam!$A$2:$C$153,2),"------"),"------")</f>
        <v>------</v>
      </c>
      <c r="M522" s="149"/>
      <c r="O522" s="148" t="str">
        <f>IF(S512&gt;0,IF(VLOOKUP(S512,seznam!$A$2:$C$153,2)&gt;0,VLOOKUP(S512,seznam!$A$2:$C$153,2),"------"),"------")</f>
        <v>------</v>
      </c>
      <c r="P522" s="140"/>
    </row>
    <row r="523" spans="1:20">
      <c r="A523" s="142"/>
      <c r="B523" s="147" t="s">
        <v>195</v>
      </c>
      <c r="D523" s="144" t="s">
        <v>6</v>
      </c>
      <c r="F523" s="147" t="s">
        <v>195</v>
      </c>
      <c r="G523" s="140"/>
      <c r="J523" s="142"/>
      <c r="K523" s="147" t="s">
        <v>195</v>
      </c>
      <c r="M523" s="144" t="s">
        <v>6</v>
      </c>
      <c r="O523" s="147" t="s">
        <v>195</v>
      </c>
      <c r="P523" s="140"/>
    </row>
    <row r="524" spans="1:20">
      <c r="A524" s="142"/>
      <c r="B524" s="147" t="s">
        <v>194</v>
      </c>
      <c r="D524" s="144" t="s">
        <v>6</v>
      </c>
      <c r="F524" s="147" t="s">
        <v>194</v>
      </c>
      <c r="G524" s="140"/>
      <c r="J524" s="142"/>
      <c r="K524" s="147" t="s">
        <v>194</v>
      </c>
      <c r="M524" s="144" t="s">
        <v>6</v>
      </c>
      <c r="O524" s="147" t="s">
        <v>194</v>
      </c>
      <c r="P524" s="140"/>
    </row>
    <row r="525" spans="1:20">
      <c r="A525" s="142"/>
      <c r="B525" s="147" t="s">
        <v>193</v>
      </c>
      <c r="D525" s="144" t="s">
        <v>6</v>
      </c>
      <c r="F525" s="147" t="s">
        <v>193</v>
      </c>
      <c r="G525" s="140"/>
      <c r="J525" s="142"/>
      <c r="K525" s="147" t="s">
        <v>193</v>
      </c>
      <c r="M525" s="144" t="s">
        <v>6</v>
      </c>
      <c r="O525" s="147" t="s">
        <v>193</v>
      </c>
      <c r="P525" s="140"/>
    </row>
    <row r="526" spans="1:20">
      <c r="A526" s="142"/>
      <c r="B526" s="146" t="s">
        <v>192</v>
      </c>
      <c r="D526" s="144" t="s">
        <v>6</v>
      </c>
      <c r="F526" s="146" t="s">
        <v>192</v>
      </c>
      <c r="G526" s="140"/>
      <c r="J526" s="142"/>
      <c r="K526" s="146" t="s">
        <v>192</v>
      </c>
      <c r="M526" s="144" t="s">
        <v>6</v>
      </c>
      <c r="O526" s="146" t="s">
        <v>192</v>
      </c>
      <c r="P526" s="140"/>
    </row>
    <row r="527" spans="1:20">
      <c r="A527" s="142"/>
      <c r="B527" s="146" t="s">
        <v>191</v>
      </c>
      <c r="D527" s="144" t="s">
        <v>6</v>
      </c>
      <c r="F527" s="146" t="s">
        <v>191</v>
      </c>
      <c r="G527" s="140"/>
      <c r="J527" s="142"/>
      <c r="K527" s="146" t="s">
        <v>191</v>
      </c>
      <c r="M527" s="144" t="s">
        <v>6</v>
      </c>
      <c r="O527" s="146" t="s">
        <v>191</v>
      </c>
      <c r="P527" s="140"/>
    </row>
    <row r="528" spans="1:20" ht="13.5" thickBot="1">
      <c r="A528" s="145"/>
      <c r="B528" s="143" t="s">
        <v>190</v>
      </c>
      <c r="D528" s="144" t="s">
        <v>6</v>
      </c>
      <c r="F528" s="143" t="s">
        <v>190</v>
      </c>
      <c r="G528" s="140"/>
      <c r="J528" s="145"/>
      <c r="K528" s="143" t="s">
        <v>190</v>
      </c>
      <c r="M528" s="144" t="s">
        <v>6</v>
      </c>
      <c r="O528" s="143" t="s">
        <v>190</v>
      </c>
      <c r="P528" s="140"/>
    </row>
    <row r="529" spans="1:20" ht="13.5" thickTop="1">
      <c r="A529" s="142"/>
      <c r="B529" s="141" t="s">
        <v>189</v>
      </c>
      <c r="G529" s="140"/>
      <c r="J529" s="142"/>
      <c r="K529" s="141" t="s">
        <v>189</v>
      </c>
      <c r="P529" s="140"/>
    </row>
    <row r="530" spans="1:20">
      <c r="A530" s="139"/>
      <c r="B530" s="138"/>
      <c r="C530" s="138"/>
      <c r="D530" s="138"/>
      <c r="E530" s="138"/>
      <c r="F530" s="138"/>
      <c r="G530" s="137"/>
      <c r="J530" s="139"/>
      <c r="K530" s="138"/>
      <c r="L530" s="138"/>
      <c r="M530" s="138"/>
      <c r="N530" s="138"/>
      <c r="O530" s="138"/>
      <c r="P530" s="137"/>
    </row>
    <row r="531" spans="1:20" ht="1.5" customHeight="1">
      <c r="H531" s="137"/>
      <c r="I531" s="136"/>
      <c r="J531" s="132"/>
      <c r="P531" s="135"/>
    </row>
    <row r="532" spans="1:20" ht="2.1" customHeight="1">
      <c r="I532" s="163"/>
      <c r="J532" s="132"/>
    </row>
    <row r="533" spans="1:20">
      <c r="A533" s="162"/>
      <c r="B533" s="161"/>
      <c r="C533" s="161"/>
      <c r="D533" s="161"/>
      <c r="E533" s="161"/>
      <c r="F533" s="161"/>
      <c r="G533" s="160"/>
      <c r="J533" s="162"/>
      <c r="K533" s="161"/>
      <c r="L533" s="161"/>
      <c r="M533" s="161"/>
      <c r="N533" s="161"/>
      <c r="O533" s="161"/>
      <c r="P533" s="160"/>
    </row>
    <row r="534" spans="1:20">
      <c r="A534" s="153"/>
      <c r="B534" s="159" t="str">
        <f>CONCATENATE("Rozhodčí: ",IF(T513&gt;0,IF(VLOOKUP(T513,seznam!$A$2:$C$153,2)&gt;0,VLOOKUP(T513,seznam!$A$2:$C$153,2),""),""))</f>
        <v xml:space="preserve">Rozhodčí: </v>
      </c>
      <c r="C534" s="154"/>
      <c r="D534" s="154"/>
      <c r="E534" s="154"/>
      <c r="F534" s="158" t="str">
        <f>CONCATENATE("divize ",$R534,"          ","skup ",$S534,"    ",$T534)</f>
        <v>divize U13          skup A    3</v>
      </c>
      <c r="G534" s="157"/>
      <c r="J534" s="153"/>
      <c r="K534" s="159" t="str">
        <f>CONCATENATE("Rozhodčí: ",IF(T514&gt;0,IF(VLOOKUP(T514,seznam!$A$2:$C$153,2)&gt;0,VLOOKUP(T514,seznam!$A$2:$C$153,2),""),""))</f>
        <v xml:space="preserve">Rozhodčí: </v>
      </c>
      <c r="L534" s="154"/>
      <c r="M534" s="154"/>
      <c r="N534" s="154"/>
      <c r="O534" s="158" t="str">
        <f>CONCATENATE("divize ",$R534,"          ","skup ",$S534,"    ",$T534)</f>
        <v>divize U13          skup A    3</v>
      </c>
      <c r="P534" s="157"/>
      <c r="R534" s="155" t="s">
        <v>69</v>
      </c>
      <c r="S534" s="156" t="s">
        <v>215</v>
      </c>
      <c r="T534" s="155">
        <v>3</v>
      </c>
    </row>
    <row r="535" spans="1:20" ht="13.5" thickBot="1">
      <c r="A535" s="153"/>
      <c r="B535" s="151" t="s">
        <v>198</v>
      </c>
      <c r="C535" s="152"/>
      <c r="D535" s="152" t="s">
        <v>197</v>
      </c>
      <c r="E535" s="152"/>
      <c r="F535" s="151" t="s">
        <v>196</v>
      </c>
      <c r="G535" s="150"/>
      <c r="H535" s="154"/>
      <c r="I535" s="154"/>
      <c r="J535" s="153"/>
      <c r="K535" s="151" t="s">
        <v>198</v>
      </c>
      <c r="L535" s="152"/>
      <c r="M535" s="152" t="s">
        <v>197</v>
      </c>
      <c r="N535" s="152"/>
      <c r="O535" s="151" t="s">
        <v>196</v>
      </c>
      <c r="P535" s="150"/>
    </row>
    <row r="536" spans="1:20" ht="13.5" thickBot="1">
      <c r="A536" s="142"/>
      <c r="B536" s="148" t="str">
        <f>IF(R513&gt;0,IF(VLOOKUP(R513,seznam!$A$2:$C$153,2)&gt;0,VLOOKUP(R513,seznam!$A$2:$C$153,2),"------"),"------")</f>
        <v>------</v>
      </c>
      <c r="D536" s="149"/>
      <c r="F536" s="148" t="str">
        <f>IF(S513&gt;0,IF(VLOOKUP(S513,seznam!$A$2:$C$153,2)&gt;0,VLOOKUP(S513,seznam!$A$2:$C$153,2),"------"),"------")</f>
        <v>------</v>
      </c>
      <c r="G536" s="140"/>
      <c r="J536" s="142"/>
      <c r="K536" s="148" t="str">
        <f>IF(R514&gt;0,IF(VLOOKUP(R514,seznam!$A$2:$C$153,2)&gt;0,VLOOKUP(R514,seznam!$A$2:$C$153,2),"------"),"------")</f>
        <v>------</v>
      </c>
      <c r="M536" s="149"/>
      <c r="O536" s="148" t="str">
        <f>IF(S514&gt;0,IF(VLOOKUP(S514,seznam!$A$2:$C$153,2)&gt;0,VLOOKUP(S514,seznam!$A$2:$C$153,2),"------"),"------")</f>
        <v>------</v>
      </c>
      <c r="P536" s="140"/>
    </row>
    <row r="537" spans="1:20">
      <c r="A537" s="142"/>
      <c r="B537" s="147" t="s">
        <v>195</v>
      </c>
      <c r="D537" s="144" t="s">
        <v>6</v>
      </c>
      <c r="F537" s="147" t="s">
        <v>195</v>
      </c>
      <c r="G537" s="140"/>
      <c r="J537" s="142"/>
      <c r="K537" s="147" t="s">
        <v>195</v>
      </c>
      <c r="M537" s="144" t="s">
        <v>6</v>
      </c>
      <c r="O537" s="147" t="s">
        <v>195</v>
      </c>
      <c r="P537" s="140"/>
    </row>
    <row r="538" spans="1:20">
      <c r="A538" s="142"/>
      <c r="B538" s="147" t="s">
        <v>194</v>
      </c>
      <c r="D538" s="144" t="s">
        <v>6</v>
      </c>
      <c r="F538" s="147" t="s">
        <v>194</v>
      </c>
      <c r="G538" s="140"/>
      <c r="J538" s="142"/>
      <c r="K538" s="147" t="s">
        <v>194</v>
      </c>
      <c r="M538" s="144" t="s">
        <v>6</v>
      </c>
      <c r="O538" s="147" t="s">
        <v>194</v>
      </c>
      <c r="P538" s="140"/>
    </row>
    <row r="539" spans="1:20">
      <c r="A539" s="142"/>
      <c r="B539" s="147" t="s">
        <v>193</v>
      </c>
      <c r="D539" s="144" t="s">
        <v>6</v>
      </c>
      <c r="F539" s="147" t="s">
        <v>193</v>
      </c>
      <c r="G539" s="140"/>
      <c r="J539" s="142"/>
      <c r="K539" s="147" t="s">
        <v>193</v>
      </c>
      <c r="M539" s="144" t="s">
        <v>6</v>
      </c>
      <c r="O539" s="147" t="s">
        <v>193</v>
      </c>
      <c r="P539" s="140"/>
    </row>
    <row r="540" spans="1:20">
      <c r="A540" s="142"/>
      <c r="B540" s="146" t="s">
        <v>192</v>
      </c>
      <c r="D540" s="144" t="s">
        <v>6</v>
      </c>
      <c r="F540" s="146" t="s">
        <v>192</v>
      </c>
      <c r="G540" s="140"/>
      <c r="J540" s="142"/>
      <c r="K540" s="146" t="s">
        <v>192</v>
      </c>
      <c r="M540" s="144" t="s">
        <v>6</v>
      </c>
      <c r="O540" s="146" t="s">
        <v>192</v>
      </c>
      <c r="P540" s="140"/>
    </row>
    <row r="541" spans="1:20">
      <c r="A541" s="142"/>
      <c r="B541" s="146" t="s">
        <v>191</v>
      </c>
      <c r="D541" s="144" t="s">
        <v>6</v>
      </c>
      <c r="F541" s="146" t="s">
        <v>191</v>
      </c>
      <c r="G541" s="140"/>
      <c r="J541" s="142"/>
      <c r="K541" s="146" t="s">
        <v>191</v>
      </c>
      <c r="M541" s="144" t="s">
        <v>6</v>
      </c>
      <c r="O541" s="146" t="s">
        <v>191</v>
      </c>
      <c r="P541" s="140"/>
    </row>
    <row r="542" spans="1:20" ht="13.5" thickBot="1">
      <c r="A542" s="145"/>
      <c r="B542" s="143" t="s">
        <v>190</v>
      </c>
      <c r="D542" s="144" t="s">
        <v>6</v>
      </c>
      <c r="F542" s="143" t="s">
        <v>190</v>
      </c>
      <c r="G542" s="140"/>
      <c r="J542" s="145"/>
      <c r="K542" s="143" t="s">
        <v>190</v>
      </c>
      <c r="M542" s="144" t="s">
        <v>6</v>
      </c>
      <c r="O542" s="143" t="s">
        <v>190</v>
      </c>
      <c r="P542" s="140"/>
    </row>
    <row r="543" spans="1:20" ht="13.5" thickTop="1">
      <c r="A543" s="142"/>
      <c r="B543" s="141" t="s">
        <v>189</v>
      </c>
      <c r="G543" s="140"/>
      <c r="J543" s="142"/>
      <c r="K543" s="141" t="s">
        <v>189</v>
      </c>
      <c r="P543" s="140"/>
    </row>
    <row r="544" spans="1:20" ht="1.5" customHeight="1">
      <c r="H544" s="137"/>
      <c r="I544" s="136"/>
      <c r="J544" s="132"/>
      <c r="P544" s="135"/>
    </row>
    <row r="545" spans="1:20" ht="2.1" customHeight="1">
      <c r="I545" s="163"/>
      <c r="J545" s="132"/>
    </row>
    <row r="546" spans="1:20">
      <c r="A546" s="162"/>
      <c r="B546" s="161"/>
      <c r="C546" s="161"/>
      <c r="D546" s="161"/>
      <c r="E546" s="161"/>
      <c r="F546" s="161"/>
      <c r="G546" s="160"/>
      <c r="J546" s="162"/>
      <c r="K546" s="161"/>
      <c r="L546" s="161"/>
      <c r="M546" s="161"/>
      <c r="N546" s="161"/>
      <c r="O546" s="161"/>
      <c r="P546" s="160"/>
    </row>
    <row r="547" spans="1:20">
      <c r="A547" s="153"/>
      <c r="B547" s="159" t="str">
        <f>CONCATENATE("Rozhodčí: ",IF(T550&gt;0,IF(VLOOKUP(T550,seznam!$A$2:$C$153,2)&gt;0,VLOOKUP(T550,seznam!$A$2:$C$153,2),""),""))</f>
        <v xml:space="preserve">Rozhodčí: </v>
      </c>
      <c r="C547" s="154"/>
      <c r="D547" s="154"/>
      <c r="E547" s="154"/>
      <c r="F547" s="158" t="str">
        <f>CONCATENATE("divize ",$R547,"          ","skup ",$S547,"    ",$T547)</f>
        <v>divize U13          skup B    1</v>
      </c>
      <c r="G547" s="157"/>
      <c r="H547" s="154"/>
      <c r="I547" s="154"/>
      <c r="J547" s="153"/>
      <c r="K547" s="159" t="str">
        <f>CONCATENATE("Rozhodčí: ",IF(T551&gt;0,IF(VLOOKUP(T551,seznam!$A$2:$C$153,2)&gt;0,VLOOKUP(T551,seznam!$A$2:$C$153,2),""),""))</f>
        <v xml:space="preserve">Rozhodčí: </v>
      </c>
      <c r="L547" s="154"/>
      <c r="M547" s="154"/>
      <c r="N547" s="154"/>
      <c r="O547" s="158" t="str">
        <f>CONCATENATE("divize ",$R547,"          ","skup ",$S547,"    ",$T547)</f>
        <v>divize U13          skup B    1</v>
      </c>
      <c r="P547" s="157"/>
      <c r="Q547" s="164"/>
      <c r="R547" s="155" t="s">
        <v>69</v>
      </c>
      <c r="S547" s="156" t="s">
        <v>214</v>
      </c>
      <c r="T547" s="155">
        <v>1</v>
      </c>
    </row>
    <row r="548" spans="1:20" ht="13.5" thickBot="1">
      <c r="A548" s="153"/>
      <c r="B548" s="151" t="s">
        <v>198</v>
      </c>
      <c r="C548" s="152"/>
      <c r="D548" s="152" t="s">
        <v>197</v>
      </c>
      <c r="E548" s="152"/>
      <c r="F548" s="151" t="s">
        <v>196</v>
      </c>
      <c r="G548" s="150"/>
      <c r="H548" s="152"/>
      <c r="I548" s="152"/>
      <c r="J548" s="153"/>
      <c r="K548" s="151" t="s">
        <v>198</v>
      </c>
      <c r="L548" s="152"/>
      <c r="M548" s="152" t="s">
        <v>197</v>
      </c>
      <c r="N548" s="152"/>
      <c r="O548" s="151" t="s">
        <v>196</v>
      </c>
      <c r="P548" s="150"/>
      <c r="Q548" s="164"/>
      <c r="R548" s="155"/>
      <c r="S548" s="155"/>
      <c r="T548" s="155"/>
    </row>
    <row r="549" spans="1:20" ht="13.5" thickBot="1">
      <c r="A549" s="142"/>
      <c r="B549" s="148" t="str">
        <f>IF(R550&gt;0,IF(VLOOKUP(R550,seznam!$A$2:$C$153,2)&gt;0,VLOOKUP(R550,seznam!$A$2:$C$153,2),"------"),"------")</f>
        <v>------</v>
      </c>
      <c r="D549" s="149"/>
      <c r="F549" s="148" t="str">
        <f>IF(S550&gt;0,IF(VLOOKUP(S550,seznam!$A$2:$C$153,2)&gt;0,VLOOKUP(S550,seznam!$A$2:$C$153,2),"------"),"------")</f>
        <v>------</v>
      </c>
      <c r="G549" s="140"/>
      <c r="J549" s="142"/>
      <c r="K549" s="148" t="str">
        <f>IF(R551&gt;0,IF(VLOOKUP(R551,seznam!$A$2:$C$153,2)&gt;0,VLOOKUP(R551,seznam!$A$2:$C$153,2),"------"),"------")</f>
        <v>------</v>
      </c>
      <c r="M549" s="149"/>
      <c r="O549" s="148" t="str">
        <f>IF(S551&gt;0,IF(VLOOKUP(S551,seznam!$A$2:$C$153,2)&gt;0,VLOOKUP(S551,seznam!$A$2:$C$153,2),"------"),"------")</f>
        <v>------</v>
      </c>
      <c r="P549" s="140"/>
      <c r="R549" s="170" t="s">
        <v>202</v>
      </c>
      <c r="S549" s="169" t="s">
        <v>201</v>
      </c>
      <c r="T549" s="168" t="s">
        <v>200</v>
      </c>
    </row>
    <row r="550" spans="1:20">
      <c r="A550" s="142"/>
      <c r="B550" s="147" t="s">
        <v>195</v>
      </c>
      <c r="C550" s="135" t="str">
        <f>IF(A549&gt;0,IF(VLOOKUP(A549,seznam!$A$2:$C$37,2)&gt;0,VLOOKUP(A549,seznam!$A$2:$C$37,2),"------"),"------")</f>
        <v>------</v>
      </c>
      <c r="D550" s="144" t="s">
        <v>6</v>
      </c>
      <c r="F550" s="147" t="s">
        <v>195</v>
      </c>
      <c r="G550" s="140"/>
      <c r="J550" s="142"/>
      <c r="K550" s="147" t="s">
        <v>195</v>
      </c>
      <c r="M550" s="144" t="s">
        <v>6</v>
      </c>
      <c r="O550" s="147" t="s">
        <v>195</v>
      </c>
      <c r="P550" s="140"/>
      <c r="R550" s="167">
        <f>I.Stupen!AJ266</f>
        <v>0</v>
      </c>
      <c r="S550">
        <f>I.Stupen!AK266</f>
        <v>0</v>
      </c>
      <c r="T550" s="166">
        <f>IF($U$2, R551,0)</f>
        <v>0</v>
      </c>
    </row>
    <row r="551" spans="1:20">
      <c r="A551" s="142"/>
      <c r="B551" s="147" t="s">
        <v>194</v>
      </c>
      <c r="D551" s="144" t="s">
        <v>6</v>
      </c>
      <c r="F551" s="147" t="s">
        <v>194</v>
      </c>
      <c r="G551" s="140"/>
      <c r="J551" s="142"/>
      <c r="K551" s="147" t="s">
        <v>194</v>
      </c>
      <c r="M551" s="144" t="s">
        <v>6</v>
      </c>
      <c r="O551" s="147" t="s">
        <v>194</v>
      </c>
      <c r="P551" s="140"/>
      <c r="R551" s="167">
        <f>I.Stupen!AJ267</f>
        <v>0</v>
      </c>
      <c r="S551">
        <f>I.Stupen!AK267</f>
        <v>0</v>
      </c>
      <c r="T551" s="166">
        <f>IF($U$2, S550,0)</f>
        <v>0</v>
      </c>
    </row>
    <row r="552" spans="1:20">
      <c r="A552" s="142"/>
      <c r="B552" s="147" t="s">
        <v>193</v>
      </c>
      <c r="D552" s="144" t="s">
        <v>6</v>
      </c>
      <c r="F552" s="147" t="s">
        <v>193</v>
      </c>
      <c r="G552" s="140"/>
      <c r="J552" s="142"/>
      <c r="K552" s="147" t="s">
        <v>193</v>
      </c>
      <c r="M552" s="144" t="s">
        <v>6</v>
      </c>
      <c r="O552" s="147" t="s">
        <v>193</v>
      </c>
      <c r="P552" s="140"/>
      <c r="R552" s="167">
        <f>I.Stupen!AJ268</f>
        <v>0</v>
      </c>
      <c r="S552">
        <f>I.Stupen!AK268</f>
        <v>0</v>
      </c>
      <c r="T552" s="166">
        <f>IF($U$2, R550,0)</f>
        <v>0</v>
      </c>
    </row>
    <row r="553" spans="1:20">
      <c r="A553" s="142"/>
      <c r="B553" s="146" t="s">
        <v>192</v>
      </c>
      <c r="D553" s="144" t="s">
        <v>6</v>
      </c>
      <c r="F553" s="146" t="s">
        <v>192</v>
      </c>
      <c r="G553" s="140"/>
      <c r="J553" s="142"/>
      <c r="K553" s="146" t="s">
        <v>192</v>
      </c>
      <c r="M553" s="144" t="s">
        <v>6</v>
      </c>
      <c r="O553" s="146" t="s">
        <v>192</v>
      </c>
      <c r="P553" s="140"/>
      <c r="R553" s="167">
        <f>I.Stupen!AJ269</f>
        <v>0</v>
      </c>
      <c r="S553">
        <f>I.Stupen!AK269</f>
        <v>0</v>
      </c>
      <c r="T553" s="166">
        <f>IF($U$2, S551,0)</f>
        <v>0</v>
      </c>
    </row>
    <row r="554" spans="1:20">
      <c r="A554" s="142"/>
      <c r="B554" s="146" t="s">
        <v>191</v>
      </c>
      <c r="D554" s="144" t="s">
        <v>6</v>
      </c>
      <c r="F554" s="146" t="s">
        <v>191</v>
      </c>
      <c r="G554" s="140"/>
      <c r="J554" s="142"/>
      <c r="K554" s="146" t="s">
        <v>191</v>
      </c>
      <c r="M554" s="144" t="s">
        <v>6</v>
      </c>
      <c r="O554" s="146" t="s">
        <v>191</v>
      </c>
      <c r="P554" s="140"/>
      <c r="R554" s="167">
        <f>I.Stupen!AJ270</f>
        <v>0</v>
      </c>
      <c r="S554">
        <f>I.Stupen!AK270</f>
        <v>0</v>
      </c>
      <c r="T554" s="166">
        <f>IF($U$2, R550,0)</f>
        <v>0</v>
      </c>
    </row>
    <row r="555" spans="1:20" ht="13.5" thickBot="1">
      <c r="A555" s="145"/>
      <c r="B555" s="143" t="s">
        <v>190</v>
      </c>
      <c r="D555" s="144" t="s">
        <v>6</v>
      </c>
      <c r="F555" s="143" t="s">
        <v>190</v>
      </c>
      <c r="G555" s="140"/>
      <c r="J555" s="145"/>
      <c r="K555" s="143" t="s">
        <v>190</v>
      </c>
      <c r="M555" s="144" t="s">
        <v>6</v>
      </c>
      <c r="O555" s="143" t="s">
        <v>190</v>
      </c>
      <c r="P555" s="140"/>
      <c r="R555" s="171">
        <f>I.Stupen!AJ271</f>
        <v>0</v>
      </c>
      <c r="S555" s="130">
        <f>I.Stupen!AK271</f>
        <v>0</v>
      </c>
      <c r="T555" s="165">
        <f>IF($U$2, S550,0)</f>
        <v>0</v>
      </c>
    </row>
    <row r="556" spans="1:20" ht="13.5" thickTop="1">
      <c r="A556" s="142"/>
      <c r="B556" s="141" t="s">
        <v>189</v>
      </c>
      <c r="G556" s="140"/>
      <c r="J556" s="142"/>
      <c r="K556" s="141" t="s">
        <v>189</v>
      </c>
      <c r="P556" s="140"/>
    </row>
    <row r="557" spans="1:20">
      <c r="A557" s="139"/>
      <c r="B557" s="138"/>
      <c r="C557" s="138"/>
      <c r="D557" s="138"/>
      <c r="E557" s="138"/>
      <c r="F557" s="138"/>
      <c r="G557" s="137"/>
      <c r="J557" s="139"/>
      <c r="K557" s="138"/>
      <c r="L557" s="138"/>
      <c r="M557" s="138"/>
      <c r="N557" s="138"/>
      <c r="O557" s="138"/>
      <c r="P557" s="137"/>
    </row>
    <row r="558" spans="1:20" ht="1.5" customHeight="1">
      <c r="H558" s="137"/>
      <c r="I558" s="136"/>
      <c r="J558" s="132"/>
      <c r="P558" s="135"/>
    </row>
    <row r="559" spans="1:20" ht="2.1" customHeight="1">
      <c r="I559" s="163"/>
      <c r="J559" s="132"/>
    </row>
    <row r="560" spans="1:20">
      <c r="A560" s="162"/>
      <c r="B560" s="161"/>
      <c r="C560" s="161"/>
      <c r="D560" s="161"/>
      <c r="E560" s="161"/>
      <c r="F560" s="161"/>
      <c r="G560" s="160"/>
      <c r="J560" s="162"/>
      <c r="K560" s="161"/>
      <c r="L560" s="161"/>
      <c r="M560" s="161"/>
      <c r="N560" s="161"/>
      <c r="O560" s="161"/>
      <c r="P560" s="160"/>
    </row>
    <row r="561" spans="1:20">
      <c r="A561" s="153"/>
      <c r="B561" s="159" t="str">
        <f>CONCATENATE("Rozhodčí: ",IF(T552&gt;0,IF(VLOOKUP(T552,seznam!$A$2:$C$153,2)&gt;0,VLOOKUP(T552,seznam!$A$2:$C$153,2),""),""))</f>
        <v xml:space="preserve">Rozhodčí: </v>
      </c>
      <c r="C561" s="154"/>
      <c r="D561" s="154"/>
      <c r="E561" s="154"/>
      <c r="F561" s="158" t="str">
        <f>CONCATENATE("divize ",$R561,"          ","skup ",$S561,"    ",$T561)</f>
        <v>divize U13          skup B    2</v>
      </c>
      <c r="G561" s="157"/>
      <c r="H561" s="154"/>
      <c r="I561" s="154"/>
      <c r="J561" s="153"/>
      <c r="K561" s="159" t="str">
        <f>CONCATENATE("Rozhodčí: ",IF(T553&gt;0,IF(VLOOKUP(T553,seznam!$A$2:$C$153,2)&gt;0,VLOOKUP(T553,seznam!$A$2:$C$153,2),""),""))</f>
        <v xml:space="preserve">Rozhodčí: </v>
      </c>
      <c r="L561" s="154"/>
      <c r="M561" s="154"/>
      <c r="N561" s="154"/>
      <c r="O561" s="158" t="str">
        <f>CONCATENATE("divize ",$R561,"          ","skup ",$S561,"    ",$T561)</f>
        <v>divize U13          skup B    2</v>
      </c>
      <c r="P561" s="157"/>
      <c r="Q561" s="164"/>
      <c r="R561" s="155" t="s">
        <v>69</v>
      </c>
      <c r="S561" s="156" t="s">
        <v>214</v>
      </c>
      <c r="T561" s="155">
        <v>2</v>
      </c>
    </row>
    <row r="562" spans="1:20" ht="13.5" thickBot="1">
      <c r="A562" s="153"/>
      <c r="B562" s="151" t="s">
        <v>198</v>
      </c>
      <c r="C562" s="152"/>
      <c r="D562" s="152" t="s">
        <v>197</v>
      </c>
      <c r="E562" s="152"/>
      <c r="F562" s="151" t="s">
        <v>196</v>
      </c>
      <c r="G562" s="150"/>
      <c r="H562" s="154"/>
      <c r="I562" s="154"/>
      <c r="J562" s="153"/>
      <c r="K562" s="151" t="s">
        <v>198</v>
      </c>
      <c r="L562" s="152"/>
      <c r="M562" s="152" t="s">
        <v>197</v>
      </c>
      <c r="N562" s="152"/>
      <c r="O562" s="151" t="s">
        <v>196</v>
      </c>
      <c r="P562" s="150"/>
    </row>
    <row r="563" spans="1:20" ht="13.5" thickBot="1">
      <c r="A563" s="142"/>
      <c r="B563" s="148" t="str">
        <f>IF(R552&gt;0,IF(VLOOKUP(R552,seznam!$A$2:$C$153,2)&gt;0,VLOOKUP(R552,seznam!$A$2:$C$153,2),"------"),"------")</f>
        <v>------</v>
      </c>
      <c r="D563" s="149"/>
      <c r="F563" s="148" t="str">
        <f>IF(S552&gt;0,IF(VLOOKUP(S552,seznam!$A$2:$C$153,2)&gt;0,VLOOKUP(S552,seznam!$A$2:$C$153,2),"------"),"------")</f>
        <v>------</v>
      </c>
      <c r="G563" s="140"/>
      <c r="J563" s="142"/>
      <c r="K563" s="148" t="str">
        <f>IF(R553&gt;0,IF(VLOOKUP(R553,seznam!$A$2:$C$153,2)&gt;0,VLOOKUP(R553,seznam!$A$2:$C$153,2),"------"),"------")</f>
        <v>------</v>
      </c>
      <c r="M563" s="149"/>
      <c r="O563" s="148" t="str">
        <f>IF(S553&gt;0,IF(VLOOKUP(S553,seznam!$A$2:$C$153,2)&gt;0,VLOOKUP(S553,seznam!$A$2:$C$153,2),"------"),"------")</f>
        <v>------</v>
      </c>
      <c r="P563" s="140"/>
    </row>
    <row r="564" spans="1:20">
      <c r="A564" s="142"/>
      <c r="B564" s="147" t="s">
        <v>195</v>
      </c>
      <c r="D564" s="144" t="s">
        <v>6</v>
      </c>
      <c r="F564" s="147" t="s">
        <v>195</v>
      </c>
      <c r="G564" s="140"/>
      <c r="J564" s="142"/>
      <c r="K564" s="147" t="s">
        <v>195</v>
      </c>
      <c r="M564" s="144" t="s">
        <v>6</v>
      </c>
      <c r="O564" s="147" t="s">
        <v>195</v>
      </c>
      <c r="P564" s="140"/>
    </row>
    <row r="565" spans="1:20">
      <c r="A565" s="142"/>
      <c r="B565" s="147" t="s">
        <v>194</v>
      </c>
      <c r="D565" s="144" t="s">
        <v>6</v>
      </c>
      <c r="F565" s="147" t="s">
        <v>194</v>
      </c>
      <c r="G565" s="140"/>
      <c r="J565" s="142"/>
      <c r="K565" s="147" t="s">
        <v>194</v>
      </c>
      <c r="M565" s="144" t="s">
        <v>6</v>
      </c>
      <c r="O565" s="147" t="s">
        <v>194</v>
      </c>
      <c r="P565" s="140"/>
    </row>
    <row r="566" spans="1:20">
      <c r="A566" s="142"/>
      <c r="B566" s="147" t="s">
        <v>193</v>
      </c>
      <c r="D566" s="144" t="s">
        <v>6</v>
      </c>
      <c r="F566" s="147" t="s">
        <v>193</v>
      </c>
      <c r="G566" s="140"/>
      <c r="J566" s="142"/>
      <c r="K566" s="147" t="s">
        <v>193</v>
      </c>
      <c r="M566" s="144" t="s">
        <v>6</v>
      </c>
      <c r="O566" s="147" t="s">
        <v>193</v>
      </c>
      <c r="P566" s="140"/>
    </row>
    <row r="567" spans="1:20">
      <c r="A567" s="142"/>
      <c r="B567" s="146" t="s">
        <v>192</v>
      </c>
      <c r="D567" s="144" t="s">
        <v>6</v>
      </c>
      <c r="F567" s="146" t="s">
        <v>192</v>
      </c>
      <c r="G567" s="140"/>
      <c r="J567" s="142"/>
      <c r="K567" s="146" t="s">
        <v>192</v>
      </c>
      <c r="M567" s="144" t="s">
        <v>6</v>
      </c>
      <c r="O567" s="146" t="s">
        <v>192</v>
      </c>
      <c r="P567" s="140"/>
    </row>
    <row r="568" spans="1:20">
      <c r="A568" s="142"/>
      <c r="B568" s="146" t="s">
        <v>191</v>
      </c>
      <c r="D568" s="144" t="s">
        <v>6</v>
      </c>
      <c r="F568" s="146" t="s">
        <v>191</v>
      </c>
      <c r="G568" s="140"/>
      <c r="J568" s="142"/>
      <c r="K568" s="146" t="s">
        <v>191</v>
      </c>
      <c r="M568" s="144" t="s">
        <v>6</v>
      </c>
      <c r="O568" s="146" t="s">
        <v>191</v>
      </c>
      <c r="P568" s="140"/>
    </row>
    <row r="569" spans="1:20" ht="13.5" thickBot="1">
      <c r="A569" s="145"/>
      <c r="B569" s="143" t="s">
        <v>190</v>
      </c>
      <c r="D569" s="144" t="s">
        <v>6</v>
      </c>
      <c r="F569" s="143" t="s">
        <v>190</v>
      </c>
      <c r="G569" s="140"/>
      <c r="J569" s="145"/>
      <c r="K569" s="143" t="s">
        <v>190</v>
      </c>
      <c r="M569" s="144" t="s">
        <v>6</v>
      </c>
      <c r="O569" s="143" t="s">
        <v>190</v>
      </c>
      <c r="P569" s="140"/>
    </row>
    <row r="570" spans="1:20" ht="13.5" thickTop="1">
      <c r="A570" s="142"/>
      <c r="B570" s="141" t="s">
        <v>189</v>
      </c>
      <c r="G570" s="140"/>
      <c r="J570" s="142"/>
      <c r="K570" s="141" t="s">
        <v>189</v>
      </c>
      <c r="P570" s="140"/>
    </row>
    <row r="571" spans="1:20">
      <c r="A571" s="139"/>
      <c r="B571" s="138"/>
      <c r="C571" s="138"/>
      <c r="D571" s="138"/>
      <c r="E571" s="138"/>
      <c r="F571" s="138"/>
      <c r="G571" s="137"/>
      <c r="J571" s="139"/>
      <c r="K571" s="138"/>
      <c r="L571" s="138"/>
      <c r="M571" s="138"/>
      <c r="N571" s="138"/>
      <c r="O571" s="138"/>
      <c r="P571" s="137"/>
    </row>
    <row r="572" spans="1:20" ht="1.5" customHeight="1">
      <c r="H572" s="137"/>
      <c r="I572" s="136"/>
      <c r="J572" s="132"/>
      <c r="P572" s="135"/>
    </row>
    <row r="573" spans="1:20" ht="2.1" customHeight="1">
      <c r="I573" s="163"/>
      <c r="J573" s="132"/>
    </row>
    <row r="574" spans="1:20">
      <c r="A574" s="162"/>
      <c r="B574" s="161"/>
      <c r="C574" s="161"/>
      <c r="D574" s="161"/>
      <c r="E574" s="161"/>
      <c r="F574" s="161"/>
      <c r="G574" s="160"/>
      <c r="J574" s="162"/>
      <c r="K574" s="161"/>
      <c r="L574" s="161"/>
      <c r="M574" s="161"/>
      <c r="N574" s="161"/>
      <c r="O574" s="161"/>
      <c r="P574" s="160"/>
    </row>
    <row r="575" spans="1:20">
      <c r="A575" s="153"/>
      <c r="B575" s="159" t="str">
        <f>CONCATENATE("Rozhodčí: ",IF(T554&gt;0,IF(VLOOKUP(T554,seznam!$A$2:$C$153,2)&gt;0,VLOOKUP(T554,seznam!$A$2:$C$153,2),""),""))</f>
        <v xml:space="preserve">Rozhodčí: </v>
      </c>
      <c r="C575" s="154"/>
      <c r="D575" s="154"/>
      <c r="E575" s="154"/>
      <c r="F575" s="158" t="str">
        <f>CONCATENATE("divize ",$R575,"          ","skup ",$S575,"    ",$T575)</f>
        <v>divize U13          skup B    3</v>
      </c>
      <c r="G575" s="157"/>
      <c r="J575" s="153"/>
      <c r="K575" s="159" t="str">
        <f>CONCATENATE("Rozhodčí: ",IF(T555&gt;0,IF(VLOOKUP(T555,seznam!$A$2:$C$153,2)&gt;0,VLOOKUP(T555,seznam!$A$2:$C$153,2),""),""))</f>
        <v xml:space="preserve">Rozhodčí: </v>
      </c>
      <c r="L575" s="154"/>
      <c r="M575" s="154"/>
      <c r="N575" s="154"/>
      <c r="O575" s="158" t="str">
        <f>CONCATENATE("divize ",$R575,"          ","skup ",$S575,"    ",$T575)</f>
        <v>divize U13          skup B    3</v>
      </c>
      <c r="P575" s="157"/>
      <c r="R575" s="155" t="s">
        <v>69</v>
      </c>
      <c r="S575" s="156" t="s">
        <v>214</v>
      </c>
      <c r="T575" s="155">
        <v>3</v>
      </c>
    </row>
    <row r="576" spans="1:20" ht="13.5" thickBot="1">
      <c r="A576" s="153"/>
      <c r="B576" s="151" t="s">
        <v>198</v>
      </c>
      <c r="C576" s="152"/>
      <c r="D576" s="152" t="s">
        <v>197</v>
      </c>
      <c r="E576" s="152"/>
      <c r="F576" s="151" t="s">
        <v>196</v>
      </c>
      <c r="G576" s="150"/>
      <c r="H576" s="154"/>
      <c r="I576" s="154"/>
      <c r="J576" s="153"/>
      <c r="K576" s="151" t="s">
        <v>198</v>
      </c>
      <c r="L576" s="152"/>
      <c r="M576" s="152" t="s">
        <v>197</v>
      </c>
      <c r="N576" s="152"/>
      <c r="O576" s="151" t="s">
        <v>196</v>
      </c>
      <c r="P576" s="150"/>
    </row>
    <row r="577" spans="1:20" ht="13.5" thickBot="1">
      <c r="A577" s="142"/>
      <c r="B577" s="148" t="str">
        <f>IF(R554&gt;0,IF(VLOOKUP(R554,seznam!$A$2:$C$153,2)&gt;0,VLOOKUP(R554,seznam!$A$2:$C$153,2),"------"),"------")</f>
        <v>------</v>
      </c>
      <c r="D577" s="149"/>
      <c r="F577" s="148" t="str">
        <f>IF(S554&gt;0,IF(VLOOKUP(S554,seznam!$A$2:$C$153,2)&gt;0,VLOOKUP(S554,seznam!$A$2:$C$153,2),"------"),"------")</f>
        <v>------</v>
      </c>
      <c r="G577" s="140"/>
      <c r="J577" s="142"/>
      <c r="K577" s="148" t="str">
        <f>IF(R555&gt;0,IF(VLOOKUP(R555,seznam!$A$2:$C$153,2)&gt;0,VLOOKUP(R555,seznam!$A$2:$C$153,2),"------"),"------")</f>
        <v>------</v>
      </c>
      <c r="M577" s="149"/>
      <c r="O577" s="148" t="str">
        <f>IF(S555&gt;0,IF(VLOOKUP(S555,seznam!$A$2:$C$153,2)&gt;0,VLOOKUP(S555,seznam!$A$2:$C$153,2),"------"),"------")</f>
        <v>------</v>
      </c>
      <c r="P577" s="140"/>
    </row>
    <row r="578" spans="1:20">
      <c r="A578" s="142"/>
      <c r="B578" s="147" t="s">
        <v>195</v>
      </c>
      <c r="D578" s="144" t="s">
        <v>6</v>
      </c>
      <c r="F578" s="147" t="s">
        <v>195</v>
      </c>
      <c r="G578" s="140"/>
      <c r="J578" s="142"/>
      <c r="K578" s="147" t="s">
        <v>195</v>
      </c>
      <c r="M578" s="144" t="s">
        <v>6</v>
      </c>
      <c r="O578" s="147" t="s">
        <v>195</v>
      </c>
      <c r="P578" s="140"/>
    </row>
    <row r="579" spans="1:20">
      <c r="A579" s="142"/>
      <c r="B579" s="147" t="s">
        <v>194</v>
      </c>
      <c r="D579" s="144" t="s">
        <v>6</v>
      </c>
      <c r="F579" s="147" t="s">
        <v>194</v>
      </c>
      <c r="G579" s="140"/>
      <c r="J579" s="142"/>
      <c r="K579" s="147" t="s">
        <v>194</v>
      </c>
      <c r="M579" s="144" t="s">
        <v>6</v>
      </c>
      <c r="O579" s="147" t="s">
        <v>194</v>
      </c>
      <c r="P579" s="140"/>
    </row>
    <row r="580" spans="1:20">
      <c r="A580" s="142"/>
      <c r="B580" s="147" t="s">
        <v>193</v>
      </c>
      <c r="D580" s="144" t="s">
        <v>6</v>
      </c>
      <c r="F580" s="147" t="s">
        <v>193</v>
      </c>
      <c r="G580" s="140"/>
      <c r="J580" s="142"/>
      <c r="K580" s="147" t="s">
        <v>193</v>
      </c>
      <c r="M580" s="144" t="s">
        <v>6</v>
      </c>
      <c r="O580" s="147" t="s">
        <v>193</v>
      </c>
      <c r="P580" s="140"/>
    </row>
    <row r="581" spans="1:20">
      <c r="A581" s="142"/>
      <c r="B581" s="146" t="s">
        <v>192</v>
      </c>
      <c r="D581" s="144" t="s">
        <v>6</v>
      </c>
      <c r="F581" s="146" t="s">
        <v>192</v>
      </c>
      <c r="G581" s="140"/>
      <c r="J581" s="142"/>
      <c r="K581" s="146" t="s">
        <v>192</v>
      </c>
      <c r="M581" s="144" t="s">
        <v>6</v>
      </c>
      <c r="O581" s="146" t="s">
        <v>192</v>
      </c>
      <c r="P581" s="140"/>
    </row>
    <row r="582" spans="1:20">
      <c r="A582" s="142"/>
      <c r="B582" s="146" t="s">
        <v>191</v>
      </c>
      <c r="D582" s="144" t="s">
        <v>6</v>
      </c>
      <c r="F582" s="146" t="s">
        <v>191</v>
      </c>
      <c r="G582" s="140"/>
      <c r="J582" s="142"/>
      <c r="K582" s="146" t="s">
        <v>191</v>
      </c>
      <c r="M582" s="144" t="s">
        <v>6</v>
      </c>
      <c r="O582" s="146" t="s">
        <v>191</v>
      </c>
      <c r="P582" s="140"/>
    </row>
    <row r="583" spans="1:20" ht="13.5" thickBot="1">
      <c r="A583" s="145"/>
      <c r="B583" s="143" t="s">
        <v>190</v>
      </c>
      <c r="D583" s="144" t="s">
        <v>6</v>
      </c>
      <c r="F583" s="143" t="s">
        <v>190</v>
      </c>
      <c r="G583" s="140"/>
      <c r="J583" s="145"/>
      <c r="K583" s="143" t="s">
        <v>190</v>
      </c>
      <c r="M583" s="144" t="s">
        <v>6</v>
      </c>
      <c r="O583" s="143" t="s">
        <v>190</v>
      </c>
      <c r="P583" s="140"/>
    </row>
    <row r="584" spans="1:20" ht="13.5" thickTop="1">
      <c r="A584" s="142"/>
      <c r="B584" s="141" t="s">
        <v>189</v>
      </c>
      <c r="G584" s="140"/>
      <c r="J584" s="142"/>
      <c r="K584" s="141" t="s">
        <v>189</v>
      </c>
      <c r="P584" s="140"/>
    </row>
    <row r="585" spans="1:20">
      <c r="A585" s="139"/>
      <c r="B585" s="138"/>
      <c r="C585" s="138"/>
      <c r="D585" s="138"/>
      <c r="E585" s="138"/>
      <c r="F585" s="138"/>
      <c r="G585" s="137"/>
      <c r="J585" s="139"/>
      <c r="K585" s="138"/>
      <c r="L585" s="138"/>
      <c r="M585" s="138"/>
      <c r="N585" s="138"/>
      <c r="O585" s="138"/>
      <c r="P585" s="137"/>
    </row>
    <row r="586" spans="1:20" ht="1.5" customHeight="1">
      <c r="H586" s="137"/>
      <c r="I586" s="136"/>
      <c r="J586" s="132"/>
      <c r="P586" s="135"/>
    </row>
    <row r="587" spans="1:20" ht="2.1" customHeight="1">
      <c r="I587" s="163"/>
      <c r="J587" s="132"/>
    </row>
    <row r="588" spans="1:20">
      <c r="A588" s="162"/>
      <c r="B588" s="161"/>
      <c r="C588" s="161"/>
      <c r="D588" s="161"/>
      <c r="E588" s="161"/>
      <c r="F588" s="161"/>
      <c r="G588" s="160"/>
      <c r="J588" s="162"/>
      <c r="K588" s="161"/>
      <c r="L588" s="161"/>
      <c r="M588" s="161"/>
      <c r="N588" s="161"/>
      <c r="O588" s="161"/>
      <c r="P588" s="160"/>
    </row>
    <row r="589" spans="1:20">
      <c r="A589" s="153"/>
      <c r="B589" s="159" t="str">
        <f>CONCATENATE("Rozhodčí: ",IF(T592&gt;0,IF(VLOOKUP(T592,seznam!$A$2:$C$153,2)&gt;0,VLOOKUP(T592,seznam!$A$2:$C$153,2),""),""))</f>
        <v xml:space="preserve">Rozhodčí: </v>
      </c>
      <c r="C589" s="154"/>
      <c r="D589" s="154"/>
      <c r="E589" s="154"/>
      <c r="F589" s="158" t="str">
        <f>CONCATENATE("divize ",$R589,"          ","skup ",$S589,"    ",$T589)</f>
        <v>divize U13          skup C    1</v>
      </c>
      <c r="G589" s="157"/>
      <c r="H589" s="154"/>
      <c r="I589" s="154"/>
      <c r="J589" s="153"/>
      <c r="K589" s="159" t="str">
        <f>CONCATENATE("Rozhodčí: ",IF(T593&gt;0,IF(VLOOKUP(T593,seznam!$A$2:$C$153,2)&gt;0,VLOOKUP(T593,seznam!$A$2:$C$153,2),""),""))</f>
        <v xml:space="preserve">Rozhodčí: </v>
      </c>
      <c r="L589" s="154"/>
      <c r="M589" s="154"/>
      <c r="N589" s="154"/>
      <c r="O589" s="158" t="str">
        <f>CONCATENATE("divize ",$R589,"          ","skup ",$S589,"    ",$T589)</f>
        <v>divize U13          skup C    1</v>
      </c>
      <c r="P589" s="157"/>
      <c r="Q589" s="164"/>
      <c r="R589" s="155" t="s">
        <v>69</v>
      </c>
      <c r="S589" s="156" t="s">
        <v>213</v>
      </c>
      <c r="T589" s="155">
        <v>1</v>
      </c>
    </row>
    <row r="590" spans="1:20" ht="13.5" thickBot="1">
      <c r="A590" s="153"/>
      <c r="B590" s="151" t="s">
        <v>198</v>
      </c>
      <c r="C590" s="152"/>
      <c r="D590" s="152" t="s">
        <v>197</v>
      </c>
      <c r="E590" s="152"/>
      <c r="F590" s="151" t="s">
        <v>196</v>
      </c>
      <c r="G590" s="150"/>
      <c r="H590" s="152"/>
      <c r="I590" s="152"/>
      <c r="J590" s="153"/>
      <c r="K590" s="151" t="s">
        <v>198</v>
      </c>
      <c r="L590" s="152"/>
      <c r="M590" s="152" t="s">
        <v>197</v>
      </c>
      <c r="N590" s="152"/>
      <c r="O590" s="151" t="s">
        <v>196</v>
      </c>
      <c r="P590" s="150"/>
      <c r="Q590" s="164"/>
      <c r="R590" s="155"/>
      <c r="S590" s="155"/>
      <c r="T590" s="155"/>
    </row>
    <row r="591" spans="1:20" ht="13.5" thickBot="1">
      <c r="A591" s="142"/>
      <c r="B591" s="148" t="str">
        <f>IF(R592&gt;0,IF(VLOOKUP(R592,seznam!$A$2:$C$153,2)&gt;0,VLOOKUP(R592,seznam!$A$2:$C$153,2),"------"),"------")</f>
        <v>------</v>
      </c>
      <c r="D591" s="149"/>
      <c r="F591" s="148" t="str">
        <f>IF(S592&gt;0,IF(VLOOKUP(S592,seznam!$A$2:$C$153,2)&gt;0,VLOOKUP(S592,seznam!$A$2:$C$153,2),"------"),"------")</f>
        <v>------</v>
      </c>
      <c r="G591" s="140"/>
      <c r="J591" s="142"/>
      <c r="K591" s="148" t="str">
        <f>IF(R593&gt;0,IF(VLOOKUP(R593,seznam!$A$2:$C$153,2)&gt;0,VLOOKUP(R593,seznam!$A$2:$C$153,2),"------"),"------")</f>
        <v>------</v>
      </c>
      <c r="M591" s="149"/>
      <c r="O591" s="148" t="str">
        <f>IF(S593&gt;0,IF(VLOOKUP(S593,seznam!$A$2:$C$153,2)&gt;0,VLOOKUP(S593,seznam!$A$2:$C$153,2),"------"),"------")</f>
        <v>------</v>
      </c>
      <c r="P591" s="140"/>
      <c r="R591" s="170" t="s">
        <v>202</v>
      </c>
      <c r="S591" s="169" t="s">
        <v>201</v>
      </c>
      <c r="T591" s="168" t="s">
        <v>200</v>
      </c>
    </row>
    <row r="592" spans="1:20">
      <c r="A592" s="142"/>
      <c r="B592" s="147" t="s">
        <v>195</v>
      </c>
      <c r="C592" s="135" t="str">
        <f>IF(A591&gt;0,IF(VLOOKUP(A591,seznam!$A$2:$C$37,2)&gt;0,VLOOKUP(A591,seznam!$A$2:$C$37,2),"------"),"------")</f>
        <v>------</v>
      </c>
      <c r="D592" s="144" t="s">
        <v>6</v>
      </c>
      <c r="F592" s="147" t="s">
        <v>195</v>
      </c>
      <c r="G592" s="140"/>
      <c r="J592" s="142"/>
      <c r="K592" s="147" t="s">
        <v>195</v>
      </c>
      <c r="M592" s="144" t="s">
        <v>6</v>
      </c>
      <c r="O592" s="147" t="s">
        <v>195</v>
      </c>
      <c r="P592" s="140"/>
      <c r="R592" s="167">
        <f>I.Stupen!AJ298</f>
        <v>0</v>
      </c>
      <c r="S592">
        <f>I.Stupen!AK298</f>
        <v>0</v>
      </c>
      <c r="T592" s="166">
        <f>IF($U$2, R593,0)</f>
        <v>0</v>
      </c>
    </row>
    <row r="593" spans="1:20">
      <c r="A593" s="142"/>
      <c r="B593" s="147" t="s">
        <v>194</v>
      </c>
      <c r="D593" s="144" t="s">
        <v>6</v>
      </c>
      <c r="F593" s="147" t="s">
        <v>194</v>
      </c>
      <c r="G593" s="140"/>
      <c r="J593" s="142"/>
      <c r="K593" s="147" t="s">
        <v>194</v>
      </c>
      <c r="M593" s="144" t="s">
        <v>6</v>
      </c>
      <c r="O593" s="147" t="s">
        <v>194</v>
      </c>
      <c r="P593" s="140"/>
      <c r="R593" s="167">
        <f>I.Stupen!AJ299</f>
        <v>0</v>
      </c>
      <c r="S593">
        <f>I.Stupen!AK299</f>
        <v>0</v>
      </c>
      <c r="T593" s="166">
        <f>IF($U$2, S592,0)</f>
        <v>0</v>
      </c>
    </row>
    <row r="594" spans="1:20">
      <c r="A594" s="142"/>
      <c r="B594" s="147" t="s">
        <v>193</v>
      </c>
      <c r="D594" s="144" t="s">
        <v>6</v>
      </c>
      <c r="F594" s="147" t="s">
        <v>193</v>
      </c>
      <c r="G594" s="140"/>
      <c r="J594" s="142"/>
      <c r="K594" s="147" t="s">
        <v>193</v>
      </c>
      <c r="M594" s="144" t="s">
        <v>6</v>
      </c>
      <c r="O594" s="147" t="s">
        <v>193</v>
      </c>
      <c r="P594" s="140"/>
      <c r="R594" s="167">
        <f>I.Stupen!AJ300</f>
        <v>0</v>
      </c>
      <c r="S594">
        <f>I.Stupen!AK300</f>
        <v>0</v>
      </c>
      <c r="T594" s="166">
        <f>IF($U$2, R592,0)</f>
        <v>0</v>
      </c>
    </row>
    <row r="595" spans="1:20">
      <c r="A595" s="142"/>
      <c r="B595" s="146" t="s">
        <v>192</v>
      </c>
      <c r="D595" s="144" t="s">
        <v>6</v>
      </c>
      <c r="F595" s="146" t="s">
        <v>192</v>
      </c>
      <c r="G595" s="140"/>
      <c r="J595" s="142"/>
      <c r="K595" s="146" t="s">
        <v>192</v>
      </c>
      <c r="M595" s="144" t="s">
        <v>6</v>
      </c>
      <c r="O595" s="146" t="s">
        <v>192</v>
      </c>
      <c r="P595" s="140"/>
      <c r="R595" s="167">
        <f>I.Stupen!AJ301</f>
        <v>0</v>
      </c>
      <c r="S595">
        <f>I.Stupen!AK301</f>
        <v>0</v>
      </c>
      <c r="T595" s="166">
        <f>IF($U$2, S593,0)</f>
        <v>0</v>
      </c>
    </row>
    <row r="596" spans="1:20">
      <c r="A596" s="142"/>
      <c r="B596" s="146" t="s">
        <v>191</v>
      </c>
      <c r="D596" s="144" t="s">
        <v>6</v>
      </c>
      <c r="F596" s="146" t="s">
        <v>191</v>
      </c>
      <c r="G596" s="140"/>
      <c r="J596" s="142"/>
      <c r="K596" s="146" t="s">
        <v>191</v>
      </c>
      <c r="M596" s="144" t="s">
        <v>6</v>
      </c>
      <c r="O596" s="146" t="s">
        <v>191</v>
      </c>
      <c r="P596" s="140"/>
      <c r="R596" s="167">
        <f>I.Stupen!AJ302</f>
        <v>0</v>
      </c>
      <c r="S596">
        <f>I.Stupen!AK302</f>
        <v>0</v>
      </c>
      <c r="T596" s="166">
        <f>IF($U$2, R592,0)</f>
        <v>0</v>
      </c>
    </row>
    <row r="597" spans="1:20" ht="13.5" thickBot="1">
      <c r="A597" s="145"/>
      <c r="B597" s="143" t="s">
        <v>190</v>
      </c>
      <c r="D597" s="144" t="s">
        <v>6</v>
      </c>
      <c r="F597" s="143" t="s">
        <v>190</v>
      </c>
      <c r="G597" s="140"/>
      <c r="J597" s="145"/>
      <c r="K597" s="143" t="s">
        <v>190</v>
      </c>
      <c r="M597" s="144" t="s">
        <v>6</v>
      </c>
      <c r="O597" s="143" t="s">
        <v>190</v>
      </c>
      <c r="P597" s="140"/>
      <c r="R597" s="131">
        <f>I.Stupen!AJ303</f>
        <v>0</v>
      </c>
      <c r="S597" s="130">
        <f>I.Stupen!AK303</f>
        <v>0</v>
      </c>
      <c r="T597" s="165">
        <f>IF($U$2, S592,0)</f>
        <v>0</v>
      </c>
    </row>
    <row r="598" spans="1:20" ht="13.5" thickTop="1">
      <c r="A598" s="142"/>
      <c r="B598" s="141" t="s">
        <v>189</v>
      </c>
      <c r="G598" s="140"/>
      <c r="J598" s="142"/>
      <c r="K598" s="141" t="s">
        <v>189</v>
      </c>
      <c r="P598" s="140"/>
    </row>
    <row r="599" spans="1:20">
      <c r="A599" s="139"/>
      <c r="B599" s="138"/>
      <c r="C599" s="138"/>
      <c r="D599" s="138"/>
      <c r="E599" s="138"/>
      <c r="F599" s="138"/>
      <c r="G599" s="137"/>
      <c r="J599" s="139"/>
      <c r="K599" s="138"/>
      <c r="L599" s="138"/>
      <c r="M599" s="138"/>
      <c r="N599" s="138"/>
      <c r="O599" s="138"/>
      <c r="P599" s="137"/>
    </row>
    <row r="600" spans="1:20" ht="1.5" customHeight="1">
      <c r="H600" s="137"/>
      <c r="I600" s="136"/>
      <c r="J600" s="132"/>
      <c r="P600" s="135"/>
    </row>
    <row r="601" spans="1:20" ht="2.1" customHeight="1">
      <c r="I601" s="163"/>
      <c r="J601" s="132"/>
    </row>
    <row r="602" spans="1:20">
      <c r="A602" s="162"/>
      <c r="B602" s="161"/>
      <c r="C602" s="161"/>
      <c r="D602" s="161"/>
      <c r="E602" s="161"/>
      <c r="F602" s="161"/>
      <c r="G602" s="160"/>
      <c r="J602" s="162"/>
      <c r="K602" s="161"/>
      <c r="L602" s="161"/>
      <c r="M602" s="161"/>
      <c r="N602" s="161"/>
      <c r="O602" s="161"/>
      <c r="P602" s="160"/>
    </row>
    <row r="603" spans="1:20">
      <c r="A603" s="153"/>
      <c r="B603" s="159" t="str">
        <f>CONCATENATE("Rozhodčí: ",IF(T594&gt;0,IF(VLOOKUP(T594,seznam!$A$2:$C$153,2)&gt;0,VLOOKUP(T594,seznam!$A$2:$C$153,2),""),""))</f>
        <v xml:space="preserve">Rozhodčí: </v>
      </c>
      <c r="C603" s="154"/>
      <c r="D603" s="154"/>
      <c r="E603" s="154"/>
      <c r="F603" s="158" t="str">
        <f>CONCATENATE("divize ",$R603,"          ","skup ",$S603,"    ",$T603)</f>
        <v>divize U13          skup C    2</v>
      </c>
      <c r="G603" s="157"/>
      <c r="H603" s="154"/>
      <c r="I603" s="154"/>
      <c r="J603" s="153"/>
      <c r="K603" s="159" t="str">
        <f>CONCATENATE("Rozhodčí: ",IF(T595&gt;0,IF(VLOOKUP(T595,seznam!$A$2:$C$153,2)&gt;0,VLOOKUP(T595,seznam!$A$2:$C$153,2),""),""))</f>
        <v xml:space="preserve">Rozhodčí: </v>
      </c>
      <c r="L603" s="154"/>
      <c r="M603" s="154"/>
      <c r="N603" s="154"/>
      <c r="O603" s="158" t="str">
        <f>CONCATENATE("divize ",$R603,"          ","skup ",$S603,"    ",$T603)</f>
        <v>divize U13          skup C    2</v>
      </c>
      <c r="P603" s="157"/>
      <c r="Q603" s="164"/>
      <c r="R603" s="155" t="s">
        <v>69</v>
      </c>
      <c r="S603" s="156" t="s">
        <v>213</v>
      </c>
      <c r="T603" s="155">
        <v>2</v>
      </c>
    </row>
    <row r="604" spans="1:20" ht="13.5" thickBot="1">
      <c r="A604" s="153"/>
      <c r="B604" s="151" t="s">
        <v>198</v>
      </c>
      <c r="C604" s="152"/>
      <c r="D604" s="152" t="s">
        <v>197</v>
      </c>
      <c r="E604" s="152"/>
      <c r="F604" s="151" t="s">
        <v>196</v>
      </c>
      <c r="G604" s="150"/>
      <c r="H604" s="154"/>
      <c r="I604" s="154"/>
      <c r="J604" s="153"/>
      <c r="K604" s="151" t="s">
        <v>198</v>
      </c>
      <c r="L604" s="152"/>
      <c r="M604" s="152" t="s">
        <v>197</v>
      </c>
      <c r="N604" s="152"/>
      <c r="O604" s="151" t="s">
        <v>196</v>
      </c>
      <c r="P604" s="150"/>
    </row>
    <row r="605" spans="1:20" ht="13.5" thickBot="1">
      <c r="A605" s="142"/>
      <c r="B605" s="148" t="str">
        <f>IF(R594&gt;0,IF(VLOOKUP(R594,seznam!$A$2:$C$153,2)&gt;0,VLOOKUP(R594,seznam!$A$2:$C$153,2),"------"),"------")</f>
        <v>------</v>
      </c>
      <c r="D605" s="149"/>
      <c r="F605" s="148" t="str">
        <f>IF(S594&gt;0,IF(VLOOKUP(S594,seznam!$A$2:$C$153,2)&gt;0,VLOOKUP(S594,seznam!$A$2:$C$153,2),"------"),"------")</f>
        <v>------</v>
      </c>
      <c r="G605" s="140"/>
      <c r="J605" s="142"/>
      <c r="K605" s="148" t="str">
        <f>IF(R595&gt;0,IF(VLOOKUP(R595,seznam!$A$2:$C$153,2)&gt;0,VLOOKUP(R595,seznam!$A$2:$C$153,2),"------"),"------")</f>
        <v>------</v>
      </c>
      <c r="M605" s="149"/>
      <c r="O605" s="148" t="str">
        <f>IF(S595&gt;0,IF(VLOOKUP(S595,seznam!$A$2:$C$153,2)&gt;0,VLOOKUP(S595,seznam!$A$2:$C$153,2),"------"),"------")</f>
        <v>------</v>
      </c>
      <c r="P605" s="140"/>
    </row>
    <row r="606" spans="1:20">
      <c r="A606" s="142"/>
      <c r="B606" s="147" t="s">
        <v>195</v>
      </c>
      <c r="D606" s="144" t="s">
        <v>6</v>
      </c>
      <c r="F606" s="147" t="s">
        <v>195</v>
      </c>
      <c r="G606" s="140"/>
      <c r="J606" s="142"/>
      <c r="K606" s="147" t="s">
        <v>195</v>
      </c>
      <c r="M606" s="144" t="s">
        <v>6</v>
      </c>
      <c r="O606" s="147" t="s">
        <v>195</v>
      </c>
      <c r="P606" s="140"/>
    </row>
    <row r="607" spans="1:20">
      <c r="A607" s="142"/>
      <c r="B607" s="147" t="s">
        <v>194</v>
      </c>
      <c r="D607" s="144" t="s">
        <v>6</v>
      </c>
      <c r="F607" s="147" t="s">
        <v>194</v>
      </c>
      <c r="G607" s="140"/>
      <c r="J607" s="142"/>
      <c r="K607" s="147" t="s">
        <v>194</v>
      </c>
      <c r="M607" s="144" t="s">
        <v>6</v>
      </c>
      <c r="O607" s="147" t="s">
        <v>194</v>
      </c>
      <c r="P607" s="140"/>
    </row>
    <row r="608" spans="1:20">
      <c r="A608" s="142"/>
      <c r="B608" s="147" t="s">
        <v>193</v>
      </c>
      <c r="D608" s="144" t="s">
        <v>6</v>
      </c>
      <c r="F608" s="147" t="s">
        <v>193</v>
      </c>
      <c r="G608" s="140"/>
      <c r="J608" s="142"/>
      <c r="K608" s="147" t="s">
        <v>193</v>
      </c>
      <c r="M608" s="144" t="s">
        <v>6</v>
      </c>
      <c r="O608" s="147" t="s">
        <v>193</v>
      </c>
      <c r="P608" s="140"/>
    </row>
    <row r="609" spans="1:20">
      <c r="A609" s="142"/>
      <c r="B609" s="146" t="s">
        <v>192</v>
      </c>
      <c r="D609" s="144" t="s">
        <v>6</v>
      </c>
      <c r="F609" s="146" t="s">
        <v>192</v>
      </c>
      <c r="G609" s="140"/>
      <c r="J609" s="142"/>
      <c r="K609" s="146" t="s">
        <v>192</v>
      </c>
      <c r="M609" s="144" t="s">
        <v>6</v>
      </c>
      <c r="O609" s="146" t="s">
        <v>192</v>
      </c>
      <c r="P609" s="140"/>
    </row>
    <row r="610" spans="1:20">
      <c r="A610" s="142"/>
      <c r="B610" s="146" t="s">
        <v>191</v>
      </c>
      <c r="D610" s="144" t="s">
        <v>6</v>
      </c>
      <c r="F610" s="146" t="s">
        <v>191</v>
      </c>
      <c r="G610" s="140"/>
      <c r="J610" s="142"/>
      <c r="K610" s="146" t="s">
        <v>191</v>
      </c>
      <c r="M610" s="144" t="s">
        <v>6</v>
      </c>
      <c r="O610" s="146" t="s">
        <v>191</v>
      </c>
      <c r="P610" s="140"/>
    </row>
    <row r="611" spans="1:20" ht="13.5" thickBot="1">
      <c r="A611" s="145"/>
      <c r="B611" s="143" t="s">
        <v>190</v>
      </c>
      <c r="D611" s="144" t="s">
        <v>6</v>
      </c>
      <c r="F611" s="143" t="s">
        <v>190</v>
      </c>
      <c r="G611" s="140"/>
      <c r="J611" s="145"/>
      <c r="K611" s="143" t="s">
        <v>190</v>
      </c>
      <c r="M611" s="144" t="s">
        <v>6</v>
      </c>
      <c r="O611" s="143" t="s">
        <v>190</v>
      </c>
      <c r="P611" s="140"/>
    </row>
    <row r="612" spans="1:20" ht="13.5" thickTop="1">
      <c r="A612" s="142"/>
      <c r="B612" s="141" t="s">
        <v>189</v>
      </c>
      <c r="G612" s="140"/>
      <c r="J612" s="142"/>
      <c r="K612" s="141" t="s">
        <v>189</v>
      </c>
      <c r="P612" s="140"/>
    </row>
    <row r="613" spans="1:20">
      <c r="A613" s="139"/>
      <c r="B613" s="138"/>
      <c r="C613" s="138"/>
      <c r="D613" s="138"/>
      <c r="E613" s="138"/>
      <c r="F613" s="138"/>
      <c r="G613" s="137"/>
      <c r="J613" s="139"/>
      <c r="K613" s="138"/>
      <c r="L613" s="138"/>
      <c r="M613" s="138"/>
      <c r="N613" s="138"/>
      <c r="O613" s="138"/>
      <c r="P613" s="137"/>
    </row>
    <row r="614" spans="1:20" ht="1.5" customHeight="1">
      <c r="H614" s="137"/>
      <c r="I614" s="136"/>
      <c r="J614" s="132"/>
      <c r="P614" s="135"/>
    </row>
    <row r="615" spans="1:20" ht="2.1" customHeight="1">
      <c r="I615" s="163"/>
      <c r="J615" s="132"/>
    </row>
    <row r="616" spans="1:20">
      <c r="A616" s="162"/>
      <c r="B616" s="161"/>
      <c r="C616" s="161"/>
      <c r="D616" s="161"/>
      <c r="E616" s="161"/>
      <c r="F616" s="161"/>
      <c r="G616" s="160"/>
      <c r="J616" s="162"/>
      <c r="K616" s="161"/>
      <c r="L616" s="161"/>
      <c r="M616" s="161"/>
      <c r="N616" s="161"/>
      <c r="O616" s="161"/>
      <c r="P616" s="160"/>
    </row>
    <row r="617" spans="1:20">
      <c r="A617" s="153"/>
      <c r="B617" s="159" t="str">
        <f>CONCATENATE("Rozhodčí: ",IF(T596&gt;0,IF(VLOOKUP(T596,seznam!$A$2:$C$153,2)&gt;0,VLOOKUP(T596,seznam!$A$2:$C$153,2),""),""))</f>
        <v xml:space="preserve">Rozhodčí: </v>
      </c>
      <c r="C617" s="154"/>
      <c r="D617" s="154"/>
      <c r="E617" s="154"/>
      <c r="F617" s="158" t="str">
        <f>CONCATENATE("divize ",$R617,"          ","skup ",$S617,"    ",$T617)</f>
        <v>divize U13          skup C    3</v>
      </c>
      <c r="G617" s="157"/>
      <c r="J617" s="153"/>
      <c r="K617" s="159" t="str">
        <f>CONCATENATE("Rozhodčí: ",IF(T597&gt;0,IF(VLOOKUP(T597,seznam!$A$2:$C$153,2)&gt;0,VLOOKUP(T597,seznam!$A$2:$C$153,2),""),""))</f>
        <v xml:space="preserve">Rozhodčí: </v>
      </c>
      <c r="L617" s="154"/>
      <c r="M617" s="154"/>
      <c r="N617" s="154"/>
      <c r="O617" s="158" t="str">
        <f>CONCATENATE("divize ",$R617,"          ","skup ",$S617,"    ",$T617)</f>
        <v>divize U13          skup C    3</v>
      </c>
      <c r="P617" s="157"/>
      <c r="R617" s="155" t="s">
        <v>69</v>
      </c>
      <c r="S617" s="156" t="s">
        <v>213</v>
      </c>
      <c r="T617" s="155">
        <v>3</v>
      </c>
    </row>
    <row r="618" spans="1:20" ht="13.5" thickBot="1">
      <c r="A618" s="153"/>
      <c r="B618" s="151" t="s">
        <v>198</v>
      </c>
      <c r="C618" s="152"/>
      <c r="D618" s="152" t="s">
        <v>197</v>
      </c>
      <c r="E618" s="152"/>
      <c r="F618" s="151" t="s">
        <v>196</v>
      </c>
      <c r="G618" s="150"/>
      <c r="H618" s="154"/>
      <c r="I618" s="154"/>
      <c r="J618" s="153"/>
      <c r="K618" s="151" t="s">
        <v>198</v>
      </c>
      <c r="L618" s="152"/>
      <c r="M618" s="152" t="s">
        <v>197</v>
      </c>
      <c r="N618" s="152"/>
      <c r="O618" s="151" t="s">
        <v>196</v>
      </c>
      <c r="P618" s="150"/>
    </row>
    <row r="619" spans="1:20" ht="13.5" thickBot="1">
      <c r="A619" s="142"/>
      <c r="B619" s="148" t="str">
        <f>IF(R596&gt;0,IF(VLOOKUP(R596,seznam!$A$2:$C$153,2)&gt;0,VLOOKUP(R596,seznam!$A$2:$C$153,2),"------"),"------")</f>
        <v>------</v>
      </c>
      <c r="D619" s="149"/>
      <c r="F619" s="148" t="str">
        <f>IF(S596&gt;0,IF(VLOOKUP(S596,seznam!$A$2:$C$153,2)&gt;0,VLOOKUP(S596,seznam!$A$2:$C$153,2),"------"),"------")</f>
        <v>------</v>
      </c>
      <c r="G619" s="140"/>
      <c r="J619" s="142"/>
      <c r="K619" s="148" t="str">
        <f>IF(R597&gt;0,IF(VLOOKUP(R597,seznam!$A$2:$C$153,2)&gt;0,VLOOKUP(R597,seznam!$A$2:$C$153,2),"------"),"------")</f>
        <v>------</v>
      </c>
      <c r="M619" s="149"/>
      <c r="O619" s="148" t="str">
        <f>IF(S597&gt;0,IF(VLOOKUP(S597,seznam!$A$2:$C$153,2)&gt;0,VLOOKUP(S597,seznam!$A$2:$C$153,2),"------"),"------")</f>
        <v>------</v>
      </c>
      <c r="P619" s="140"/>
    </row>
    <row r="620" spans="1:20">
      <c r="A620" s="142"/>
      <c r="B620" s="147" t="s">
        <v>195</v>
      </c>
      <c r="D620" s="144" t="s">
        <v>6</v>
      </c>
      <c r="F620" s="147" t="s">
        <v>195</v>
      </c>
      <c r="G620" s="140"/>
      <c r="J620" s="142"/>
      <c r="K620" s="147" t="s">
        <v>195</v>
      </c>
      <c r="M620" s="144" t="s">
        <v>6</v>
      </c>
      <c r="O620" s="147" t="s">
        <v>195</v>
      </c>
      <c r="P620" s="140"/>
    </row>
    <row r="621" spans="1:20">
      <c r="A621" s="142"/>
      <c r="B621" s="147" t="s">
        <v>194</v>
      </c>
      <c r="D621" s="144" t="s">
        <v>6</v>
      </c>
      <c r="F621" s="147" t="s">
        <v>194</v>
      </c>
      <c r="G621" s="140"/>
      <c r="J621" s="142"/>
      <c r="K621" s="147" t="s">
        <v>194</v>
      </c>
      <c r="M621" s="144" t="s">
        <v>6</v>
      </c>
      <c r="O621" s="147" t="s">
        <v>194</v>
      </c>
      <c r="P621" s="140"/>
    </row>
    <row r="622" spans="1:20">
      <c r="A622" s="142"/>
      <c r="B622" s="147" t="s">
        <v>193</v>
      </c>
      <c r="D622" s="144" t="s">
        <v>6</v>
      </c>
      <c r="F622" s="147" t="s">
        <v>193</v>
      </c>
      <c r="G622" s="140"/>
      <c r="J622" s="142"/>
      <c r="K622" s="147" t="s">
        <v>193</v>
      </c>
      <c r="M622" s="144" t="s">
        <v>6</v>
      </c>
      <c r="O622" s="147" t="s">
        <v>193</v>
      </c>
      <c r="P622" s="140"/>
    </row>
    <row r="623" spans="1:20">
      <c r="A623" s="142"/>
      <c r="B623" s="146" t="s">
        <v>192</v>
      </c>
      <c r="D623" s="144" t="s">
        <v>6</v>
      </c>
      <c r="F623" s="146" t="s">
        <v>192</v>
      </c>
      <c r="G623" s="140"/>
      <c r="J623" s="142"/>
      <c r="K623" s="146" t="s">
        <v>192</v>
      </c>
      <c r="M623" s="144" t="s">
        <v>6</v>
      </c>
      <c r="O623" s="146" t="s">
        <v>192</v>
      </c>
      <c r="P623" s="140"/>
    </row>
    <row r="624" spans="1:20">
      <c r="A624" s="142"/>
      <c r="B624" s="146" t="s">
        <v>191</v>
      </c>
      <c r="D624" s="144" t="s">
        <v>6</v>
      </c>
      <c r="F624" s="146" t="s">
        <v>191</v>
      </c>
      <c r="G624" s="140"/>
      <c r="J624" s="142"/>
      <c r="K624" s="146" t="s">
        <v>191</v>
      </c>
      <c r="M624" s="144" t="s">
        <v>6</v>
      </c>
      <c r="O624" s="146" t="s">
        <v>191</v>
      </c>
      <c r="P624" s="140"/>
    </row>
    <row r="625" spans="1:20" ht="13.5" thickBot="1">
      <c r="A625" s="145"/>
      <c r="B625" s="143" t="s">
        <v>190</v>
      </c>
      <c r="D625" s="144" t="s">
        <v>6</v>
      </c>
      <c r="F625" s="143" t="s">
        <v>190</v>
      </c>
      <c r="G625" s="140"/>
      <c r="J625" s="145"/>
      <c r="K625" s="143" t="s">
        <v>190</v>
      </c>
      <c r="M625" s="144" t="s">
        <v>6</v>
      </c>
      <c r="O625" s="143" t="s">
        <v>190</v>
      </c>
      <c r="P625" s="140"/>
    </row>
    <row r="626" spans="1:20" ht="13.5" thickTop="1">
      <c r="A626" s="142"/>
      <c r="B626" s="141" t="s">
        <v>189</v>
      </c>
      <c r="G626" s="140"/>
      <c r="J626" s="142"/>
      <c r="K626" s="141" t="s">
        <v>189</v>
      </c>
      <c r="P626" s="140"/>
    </row>
    <row r="627" spans="1:20">
      <c r="A627" s="139"/>
      <c r="B627" s="138"/>
      <c r="C627" s="138"/>
      <c r="D627" s="138"/>
      <c r="E627" s="138"/>
      <c r="F627" s="138"/>
      <c r="G627" s="137"/>
      <c r="J627" s="139"/>
      <c r="K627" s="138"/>
      <c r="L627" s="138"/>
      <c r="M627" s="138"/>
      <c r="N627" s="138"/>
      <c r="O627" s="138"/>
      <c r="P627" s="137"/>
    </row>
    <row r="628" spans="1:20" ht="1.5" customHeight="1">
      <c r="H628" s="137"/>
      <c r="I628" s="136"/>
      <c r="J628" s="132"/>
      <c r="P628" s="135"/>
    </row>
    <row r="629" spans="1:20" ht="2.1" customHeight="1">
      <c r="I629" s="163"/>
      <c r="J629" s="132"/>
    </row>
    <row r="630" spans="1:20">
      <c r="A630" s="162"/>
      <c r="B630" s="161"/>
      <c r="C630" s="161"/>
      <c r="D630" s="161"/>
      <c r="E630" s="161"/>
      <c r="F630" s="161"/>
      <c r="G630" s="160"/>
      <c r="J630" s="162"/>
      <c r="K630" s="161"/>
      <c r="L630" s="161"/>
      <c r="M630" s="161"/>
      <c r="N630" s="161"/>
      <c r="O630" s="161"/>
      <c r="P630" s="160"/>
    </row>
    <row r="631" spans="1:20">
      <c r="A631" s="153"/>
      <c r="B631" s="159" t="str">
        <f>CONCATENATE("Rozhodčí: ",IF(T634&gt;0,IF(VLOOKUP(T634,seznam!$A$2:$C$153,2)&gt;0,VLOOKUP(T634,seznam!$A$2:$C$153,2),""),""))</f>
        <v xml:space="preserve">Rozhodčí: </v>
      </c>
      <c r="C631" s="154"/>
      <c r="D631" s="154"/>
      <c r="E631" s="154"/>
      <c r="F631" s="158" t="str">
        <f>CONCATENATE("divize ",$R631,"          ","skup ",$S631,"    ",$T631)</f>
        <v>divize U13          skup D    1</v>
      </c>
      <c r="G631" s="157"/>
      <c r="H631" s="154"/>
      <c r="I631" s="154"/>
      <c r="J631" s="153"/>
      <c r="K631" s="159" t="str">
        <f>CONCATENATE("Rozhodčí: ",IF(T635&gt;0,IF(VLOOKUP(T635,seznam!$A$2:$C$153,2)&gt;0,VLOOKUP(T635,seznam!$A$2:$C$153,2),""),""))</f>
        <v xml:space="preserve">Rozhodčí: </v>
      </c>
      <c r="L631" s="154"/>
      <c r="M631" s="154"/>
      <c r="N631" s="154"/>
      <c r="O631" s="158" t="str">
        <f>CONCATENATE("divize ",$R631,"          ","skup ",$S631,"    ",$T631)</f>
        <v>divize U13          skup D    1</v>
      </c>
      <c r="P631" s="157"/>
      <c r="Q631" s="164"/>
      <c r="R631" s="155" t="s">
        <v>69</v>
      </c>
      <c r="S631" s="156" t="s">
        <v>212</v>
      </c>
      <c r="T631" s="155">
        <v>1</v>
      </c>
    </row>
    <row r="632" spans="1:20" ht="13.5" thickBot="1">
      <c r="A632" s="153"/>
      <c r="B632" s="151" t="s">
        <v>198</v>
      </c>
      <c r="C632" s="152"/>
      <c r="D632" s="152" t="s">
        <v>197</v>
      </c>
      <c r="E632" s="152"/>
      <c r="F632" s="151" t="s">
        <v>196</v>
      </c>
      <c r="G632" s="150"/>
      <c r="H632" s="152"/>
      <c r="I632" s="152"/>
      <c r="J632" s="153"/>
      <c r="K632" s="151" t="s">
        <v>198</v>
      </c>
      <c r="L632" s="152"/>
      <c r="M632" s="152" t="s">
        <v>197</v>
      </c>
      <c r="N632" s="152"/>
      <c r="O632" s="151" t="s">
        <v>196</v>
      </c>
      <c r="P632" s="150"/>
      <c r="Q632" s="164"/>
      <c r="R632" s="155"/>
      <c r="S632" s="155"/>
      <c r="T632" s="155"/>
    </row>
    <row r="633" spans="1:20" ht="13.5" thickBot="1">
      <c r="A633" s="142"/>
      <c r="B633" s="148" t="str">
        <f>IF(R634&gt;0,IF(VLOOKUP(R634,seznam!$A$2:$C$153,2)&gt;0,VLOOKUP(R634,seznam!$A$2:$C$153,2),"------"),"------")</f>
        <v>------</v>
      </c>
      <c r="D633" s="149"/>
      <c r="F633" s="148" t="str">
        <f>IF(S634&gt;0,IF(VLOOKUP(S634,seznam!$A$2:$C$153,2)&gt;0,VLOOKUP(S634,seznam!$A$2:$C$153,2),"------"),"------")</f>
        <v>------</v>
      </c>
      <c r="G633" s="140"/>
      <c r="J633" s="142"/>
      <c r="K633" s="148" t="str">
        <f>IF(R635&gt;0,IF(VLOOKUP(R635,seznam!$A$2:$C$153,2)&gt;0,VLOOKUP(R635,seznam!$A$2:$C$153,2),"------"),"------")</f>
        <v>------</v>
      </c>
      <c r="M633" s="149"/>
      <c r="O633" s="148" t="str">
        <f>IF(S635&gt;0,IF(VLOOKUP(S635,seznam!$A$2:$C$153,2)&gt;0,VLOOKUP(S635,seznam!$A$2:$C$153,2),"------"),"------")</f>
        <v>------</v>
      </c>
      <c r="P633" s="140"/>
      <c r="R633" s="170" t="s">
        <v>202</v>
      </c>
      <c r="S633" s="169" t="s">
        <v>201</v>
      </c>
      <c r="T633" s="168" t="s">
        <v>200</v>
      </c>
    </row>
    <row r="634" spans="1:20">
      <c r="A634" s="142"/>
      <c r="B634" s="147" t="s">
        <v>195</v>
      </c>
      <c r="C634" s="135" t="str">
        <f>IF(A633&gt;0,IF(VLOOKUP(A633,seznam!$A$2:$C$37,2)&gt;0,VLOOKUP(A633,seznam!$A$2:$C$37,2),"------"),"------")</f>
        <v>------</v>
      </c>
      <c r="D634" s="144" t="s">
        <v>6</v>
      </c>
      <c r="F634" s="147" t="s">
        <v>195</v>
      </c>
      <c r="G634" s="140"/>
      <c r="J634" s="142"/>
      <c r="K634" s="147" t="s">
        <v>195</v>
      </c>
      <c r="M634" s="144" t="s">
        <v>6</v>
      </c>
      <c r="O634" s="147" t="s">
        <v>195</v>
      </c>
      <c r="P634" s="140"/>
      <c r="R634" s="167">
        <f>I.Stupen!AJ308</f>
        <v>0</v>
      </c>
      <c r="S634">
        <f>I.Stupen!AK308</f>
        <v>0</v>
      </c>
      <c r="T634" s="166">
        <f>IF($U$2, R635,0)</f>
        <v>0</v>
      </c>
    </row>
    <row r="635" spans="1:20">
      <c r="A635" s="142"/>
      <c r="B635" s="147" t="s">
        <v>194</v>
      </c>
      <c r="D635" s="144" t="s">
        <v>6</v>
      </c>
      <c r="F635" s="147" t="s">
        <v>194</v>
      </c>
      <c r="G635" s="140"/>
      <c r="J635" s="142"/>
      <c r="K635" s="147" t="s">
        <v>194</v>
      </c>
      <c r="M635" s="144" t="s">
        <v>6</v>
      </c>
      <c r="O635" s="147" t="s">
        <v>194</v>
      </c>
      <c r="P635" s="140"/>
      <c r="R635" s="167">
        <f>I.Stupen!AJ309</f>
        <v>0</v>
      </c>
      <c r="S635">
        <f>I.Stupen!AK309</f>
        <v>0</v>
      </c>
      <c r="T635" s="166">
        <f>IF($U$2, S634,0)</f>
        <v>0</v>
      </c>
    </row>
    <row r="636" spans="1:20">
      <c r="A636" s="142"/>
      <c r="B636" s="147" t="s">
        <v>193</v>
      </c>
      <c r="D636" s="144" t="s">
        <v>6</v>
      </c>
      <c r="F636" s="147" t="s">
        <v>193</v>
      </c>
      <c r="G636" s="140"/>
      <c r="J636" s="142"/>
      <c r="K636" s="147" t="s">
        <v>193</v>
      </c>
      <c r="M636" s="144" t="s">
        <v>6</v>
      </c>
      <c r="O636" s="147" t="s">
        <v>193</v>
      </c>
      <c r="P636" s="140"/>
      <c r="R636" s="167">
        <f>I.Stupen!AJ310</f>
        <v>0</v>
      </c>
      <c r="S636">
        <f>I.Stupen!AK310</f>
        <v>0</v>
      </c>
      <c r="T636" s="166">
        <f>IF($U$2, R634,0)</f>
        <v>0</v>
      </c>
    </row>
    <row r="637" spans="1:20">
      <c r="A637" s="142"/>
      <c r="B637" s="146" t="s">
        <v>192</v>
      </c>
      <c r="D637" s="144" t="s">
        <v>6</v>
      </c>
      <c r="F637" s="146" t="s">
        <v>192</v>
      </c>
      <c r="G637" s="140"/>
      <c r="J637" s="142"/>
      <c r="K637" s="146" t="s">
        <v>192</v>
      </c>
      <c r="M637" s="144" t="s">
        <v>6</v>
      </c>
      <c r="O637" s="146" t="s">
        <v>192</v>
      </c>
      <c r="P637" s="140"/>
      <c r="R637" s="167">
        <f>I.Stupen!AJ311</f>
        <v>0</v>
      </c>
      <c r="S637">
        <f>I.Stupen!AK311</f>
        <v>0</v>
      </c>
      <c r="T637" s="166">
        <f>IF($U$2, S635,0)</f>
        <v>0</v>
      </c>
    </row>
    <row r="638" spans="1:20">
      <c r="A638" s="142"/>
      <c r="B638" s="146" t="s">
        <v>191</v>
      </c>
      <c r="D638" s="144" t="s">
        <v>6</v>
      </c>
      <c r="F638" s="146" t="s">
        <v>191</v>
      </c>
      <c r="G638" s="140"/>
      <c r="J638" s="142"/>
      <c r="K638" s="146" t="s">
        <v>191</v>
      </c>
      <c r="M638" s="144" t="s">
        <v>6</v>
      </c>
      <c r="O638" s="146" t="s">
        <v>191</v>
      </c>
      <c r="P638" s="140"/>
      <c r="R638" s="167">
        <f>I.Stupen!AJ312</f>
        <v>0</v>
      </c>
      <c r="S638">
        <f>I.Stupen!AK312</f>
        <v>0</v>
      </c>
      <c r="T638" s="166">
        <f>IF($U$2, R634,0)</f>
        <v>0</v>
      </c>
    </row>
    <row r="639" spans="1:20" ht="13.5" thickBot="1">
      <c r="A639" s="145"/>
      <c r="B639" s="143" t="s">
        <v>190</v>
      </c>
      <c r="D639" s="144" t="s">
        <v>6</v>
      </c>
      <c r="F639" s="143" t="s">
        <v>190</v>
      </c>
      <c r="G639" s="140"/>
      <c r="J639" s="145"/>
      <c r="K639" s="143" t="s">
        <v>190</v>
      </c>
      <c r="M639" s="144" t="s">
        <v>6</v>
      </c>
      <c r="O639" s="143" t="s">
        <v>190</v>
      </c>
      <c r="P639" s="140"/>
      <c r="R639" s="131">
        <f>I.Stupen!AJ313</f>
        <v>0</v>
      </c>
      <c r="S639" s="130">
        <f>I.Stupen!AK313</f>
        <v>0</v>
      </c>
      <c r="T639" s="165">
        <f>IF($U$2, S634,0)</f>
        <v>0</v>
      </c>
    </row>
    <row r="640" spans="1:20" ht="13.5" thickTop="1">
      <c r="A640" s="142"/>
      <c r="B640" s="141" t="s">
        <v>189</v>
      </c>
      <c r="G640" s="140"/>
      <c r="J640" s="142"/>
      <c r="K640" s="141" t="s">
        <v>189</v>
      </c>
      <c r="P640" s="140"/>
    </row>
    <row r="641" spans="1:20">
      <c r="A641" s="139"/>
      <c r="B641" s="138"/>
      <c r="C641" s="138"/>
      <c r="D641" s="138"/>
      <c r="E641" s="138"/>
      <c r="F641" s="138"/>
      <c r="G641" s="137"/>
      <c r="J641" s="139"/>
      <c r="K641" s="138"/>
      <c r="L641" s="138"/>
      <c r="M641" s="138"/>
      <c r="N641" s="138"/>
      <c r="O641" s="138"/>
      <c r="P641" s="137"/>
    </row>
    <row r="642" spans="1:20" ht="1.5" customHeight="1">
      <c r="H642" s="137"/>
      <c r="I642" s="136"/>
      <c r="J642" s="132"/>
      <c r="P642" s="135"/>
    </row>
    <row r="643" spans="1:20" ht="2.1" customHeight="1">
      <c r="I643" s="163"/>
      <c r="J643" s="132"/>
    </row>
    <row r="644" spans="1:20">
      <c r="A644" s="162"/>
      <c r="B644" s="161"/>
      <c r="C644" s="161"/>
      <c r="D644" s="161"/>
      <c r="E644" s="161"/>
      <c r="F644" s="161"/>
      <c r="G644" s="160"/>
      <c r="J644" s="162"/>
      <c r="K644" s="161"/>
      <c r="L644" s="161"/>
      <c r="M644" s="161"/>
      <c r="N644" s="161"/>
      <c r="O644" s="161"/>
      <c r="P644" s="160"/>
    </row>
    <row r="645" spans="1:20">
      <c r="A645" s="153"/>
      <c r="B645" s="159" t="str">
        <f>CONCATENATE("Rozhodčí: ",IF(T636&gt;0,IF(VLOOKUP(T636,seznam!$A$2:$C$153,2)&gt;0,VLOOKUP(T636,seznam!$A$2:$C$153,2),""),""))</f>
        <v xml:space="preserve">Rozhodčí: </v>
      </c>
      <c r="C645" s="154"/>
      <c r="D645" s="154"/>
      <c r="E645" s="154"/>
      <c r="F645" s="158" t="str">
        <f>CONCATENATE("divize ",$R645,"          ","skup ",$S645,"    ",$T645)</f>
        <v>divize U13          skup D    2</v>
      </c>
      <c r="G645" s="157"/>
      <c r="H645" s="154"/>
      <c r="I645" s="154"/>
      <c r="J645" s="153"/>
      <c r="K645" s="159" t="str">
        <f>CONCATENATE("Rozhodčí: ",IF(T637&gt;0,IF(VLOOKUP(T637,seznam!$A$2:$C$153,2)&gt;0,VLOOKUP(T637,seznam!$A$2:$C$153,2),""),""))</f>
        <v xml:space="preserve">Rozhodčí: </v>
      </c>
      <c r="L645" s="154"/>
      <c r="M645" s="154"/>
      <c r="N645" s="154"/>
      <c r="O645" s="158" t="str">
        <f>CONCATENATE("divize ",$R645,"          ","skup ",$S645,"    ",$T645)</f>
        <v>divize U13          skup D    2</v>
      </c>
      <c r="P645" s="157"/>
      <c r="Q645" s="164"/>
      <c r="R645" s="155" t="s">
        <v>69</v>
      </c>
      <c r="S645" s="156" t="s">
        <v>212</v>
      </c>
      <c r="T645" s="155">
        <v>2</v>
      </c>
    </row>
    <row r="646" spans="1:20" ht="13.5" thickBot="1">
      <c r="A646" s="153"/>
      <c r="B646" s="151" t="s">
        <v>198</v>
      </c>
      <c r="C646" s="152"/>
      <c r="D646" s="152" t="s">
        <v>197</v>
      </c>
      <c r="E646" s="152"/>
      <c r="F646" s="151" t="s">
        <v>196</v>
      </c>
      <c r="G646" s="150"/>
      <c r="H646" s="154"/>
      <c r="I646" s="154"/>
      <c r="J646" s="153"/>
      <c r="K646" s="151" t="s">
        <v>198</v>
      </c>
      <c r="L646" s="152"/>
      <c r="M646" s="152" t="s">
        <v>197</v>
      </c>
      <c r="N646" s="152"/>
      <c r="O646" s="151" t="s">
        <v>196</v>
      </c>
      <c r="P646" s="150"/>
    </row>
    <row r="647" spans="1:20" ht="13.5" thickBot="1">
      <c r="A647" s="142"/>
      <c r="B647" s="148" t="str">
        <f>IF(R636&gt;0,IF(VLOOKUP(R636,seznam!$A$2:$C$153,2)&gt;0,VLOOKUP(R636,seznam!$A$2:$C$153,2),"------"),"------")</f>
        <v>------</v>
      </c>
      <c r="D647" s="149"/>
      <c r="F647" s="148" t="str">
        <f>IF(S636&gt;0,IF(VLOOKUP(S636,seznam!$A$2:$C$153,2)&gt;0,VLOOKUP(S636,seznam!$A$2:$C$153,2),"------"),"------")</f>
        <v>------</v>
      </c>
      <c r="G647" s="140"/>
      <c r="J647" s="142"/>
      <c r="K647" s="148" t="str">
        <f>IF(R637&gt;0,IF(VLOOKUP(R637,seznam!$A$2:$C$153,2)&gt;0,VLOOKUP(R637,seznam!$A$2:$C$153,2),"------"),"------")</f>
        <v>------</v>
      </c>
      <c r="M647" s="149"/>
      <c r="O647" s="148" t="str">
        <f>IF(S637&gt;0,IF(VLOOKUP(S637,seznam!$A$2:$C$153,2)&gt;0,VLOOKUP(S637,seznam!$A$2:$C$153,2),"------"),"------")</f>
        <v>------</v>
      </c>
      <c r="P647" s="140"/>
    </row>
    <row r="648" spans="1:20">
      <c r="A648" s="142"/>
      <c r="B648" s="147" t="s">
        <v>195</v>
      </c>
      <c r="D648" s="144" t="s">
        <v>6</v>
      </c>
      <c r="F648" s="147" t="s">
        <v>195</v>
      </c>
      <c r="G648" s="140"/>
      <c r="J648" s="142"/>
      <c r="K648" s="147" t="s">
        <v>195</v>
      </c>
      <c r="M648" s="144" t="s">
        <v>6</v>
      </c>
      <c r="O648" s="147" t="s">
        <v>195</v>
      </c>
      <c r="P648" s="140"/>
    </row>
    <row r="649" spans="1:20">
      <c r="A649" s="142"/>
      <c r="B649" s="147" t="s">
        <v>194</v>
      </c>
      <c r="D649" s="144" t="s">
        <v>6</v>
      </c>
      <c r="F649" s="147" t="s">
        <v>194</v>
      </c>
      <c r="G649" s="140"/>
      <c r="J649" s="142"/>
      <c r="K649" s="147" t="s">
        <v>194</v>
      </c>
      <c r="M649" s="144" t="s">
        <v>6</v>
      </c>
      <c r="O649" s="147" t="s">
        <v>194</v>
      </c>
      <c r="P649" s="140"/>
    </row>
    <row r="650" spans="1:20">
      <c r="A650" s="142"/>
      <c r="B650" s="147" t="s">
        <v>193</v>
      </c>
      <c r="D650" s="144" t="s">
        <v>6</v>
      </c>
      <c r="F650" s="147" t="s">
        <v>193</v>
      </c>
      <c r="G650" s="140"/>
      <c r="J650" s="142"/>
      <c r="K650" s="147" t="s">
        <v>193</v>
      </c>
      <c r="M650" s="144" t="s">
        <v>6</v>
      </c>
      <c r="O650" s="147" t="s">
        <v>193</v>
      </c>
      <c r="P650" s="140"/>
    </row>
    <row r="651" spans="1:20">
      <c r="A651" s="142"/>
      <c r="B651" s="146" t="s">
        <v>192</v>
      </c>
      <c r="D651" s="144" t="s">
        <v>6</v>
      </c>
      <c r="F651" s="146" t="s">
        <v>192</v>
      </c>
      <c r="G651" s="140"/>
      <c r="J651" s="142"/>
      <c r="K651" s="146" t="s">
        <v>192</v>
      </c>
      <c r="M651" s="144" t="s">
        <v>6</v>
      </c>
      <c r="O651" s="146" t="s">
        <v>192</v>
      </c>
      <c r="P651" s="140"/>
    </row>
    <row r="652" spans="1:20">
      <c r="A652" s="142"/>
      <c r="B652" s="146" t="s">
        <v>191</v>
      </c>
      <c r="D652" s="144" t="s">
        <v>6</v>
      </c>
      <c r="F652" s="146" t="s">
        <v>191</v>
      </c>
      <c r="G652" s="140"/>
      <c r="J652" s="142"/>
      <c r="K652" s="146" t="s">
        <v>191</v>
      </c>
      <c r="M652" s="144" t="s">
        <v>6</v>
      </c>
      <c r="O652" s="146" t="s">
        <v>191</v>
      </c>
      <c r="P652" s="140"/>
    </row>
    <row r="653" spans="1:20" ht="13.5" thickBot="1">
      <c r="A653" s="145"/>
      <c r="B653" s="143" t="s">
        <v>190</v>
      </c>
      <c r="D653" s="144" t="s">
        <v>6</v>
      </c>
      <c r="F653" s="143" t="s">
        <v>190</v>
      </c>
      <c r="G653" s="140"/>
      <c r="J653" s="145"/>
      <c r="K653" s="143" t="s">
        <v>190</v>
      </c>
      <c r="M653" s="144" t="s">
        <v>6</v>
      </c>
      <c r="O653" s="143" t="s">
        <v>190</v>
      </c>
      <c r="P653" s="140"/>
    </row>
    <row r="654" spans="1:20" ht="13.5" thickTop="1">
      <c r="A654" s="142"/>
      <c r="B654" s="141" t="s">
        <v>189</v>
      </c>
      <c r="G654" s="140"/>
      <c r="J654" s="142"/>
      <c r="K654" s="141" t="s">
        <v>189</v>
      </c>
      <c r="P654" s="140"/>
    </row>
    <row r="655" spans="1:20">
      <c r="A655" s="139"/>
      <c r="B655" s="138"/>
      <c r="C655" s="138"/>
      <c r="D655" s="138"/>
      <c r="E655" s="138"/>
      <c r="F655" s="138"/>
      <c r="G655" s="137"/>
      <c r="J655" s="139"/>
      <c r="K655" s="138"/>
      <c r="L655" s="138"/>
      <c r="M655" s="138"/>
      <c r="N655" s="138"/>
      <c r="O655" s="138"/>
      <c r="P655" s="137"/>
    </row>
    <row r="656" spans="1:20" ht="1.5" customHeight="1">
      <c r="H656" s="137"/>
      <c r="I656" s="136"/>
      <c r="J656" s="132"/>
      <c r="P656" s="135"/>
    </row>
    <row r="657" spans="1:20" ht="2.1" customHeight="1">
      <c r="I657" s="163"/>
      <c r="J657" s="132"/>
    </row>
    <row r="658" spans="1:20">
      <c r="A658" s="162"/>
      <c r="B658" s="161"/>
      <c r="C658" s="161"/>
      <c r="D658" s="161"/>
      <c r="E658" s="161"/>
      <c r="F658" s="161"/>
      <c r="G658" s="160"/>
      <c r="J658" s="162"/>
      <c r="K658" s="161"/>
      <c r="L658" s="161"/>
      <c r="M658" s="161"/>
      <c r="N658" s="161"/>
      <c r="O658" s="161"/>
      <c r="P658" s="160"/>
    </row>
    <row r="659" spans="1:20">
      <c r="A659" s="153"/>
      <c r="B659" s="159" t="str">
        <f>CONCATENATE("Rozhodčí: ",IF(T638&gt;0,IF(VLOOKUP(T638,seznam!$A$2:$C$153,2)&gt;0,VLOOKUP(T638,seznam!$A$2:$C$153,2),""),""))</f>
        <v xml:space="preserve">Rozhodčí: </v>
      </c>
      <c r="C659" s="154"/>
      <c r="D659" s="154"/>
      <c r="E659" s="154"/>
      <c r="F659" s="158" t="str">
        <f>CONCATENATE("divize ",$R659,"          ","skup ",$S659,"    ",$T659)</f>
        <v>divize U13          skup D    3</v>
      </c>
      <c r="G659" s="157"/>
      <c r="J659" s="153"/>
      <c r="K659" s="159" t="str">
        <f>CONCATENATE("Rozhodčí: ",IF(T639&gt;0,IF(VLOOKUP(T639,seznam!$A$2:$C$153,2)&gt;0,VLOOKUP(T639,seznam!$A$2:$C$153,2),""),""))</f>
        <v xml:space="preserve">Rozhodčí: </v>
      </c>
      <c r="L659" s="154"/>
      <c r="M659" s="154"/>
      <c r="N659" s="154"/>
      <c r="O659" s="158" t="str">
        <f>CONCATENATE("divize ",$R659,"          ","skup ",$S659,"    ",$T659)</f>
        <v>divize U13          skup D    3</v>
      </c>
      <c r="P659" s="157"/>
      <c r="R659" s="155" t="s">
        <v>69</v>
      </c>
      <c r="S659" s="156" t="s">
        <v>212</v>
      </c>
      <c r="T659" s="155">
        <v>3</v>
      </c>
    </row>
    <row r="660" spans="1:20" ht="13.5" thickBot="1">
      <c r="A660" s="153"/>
      <c r="B660" s="151" t="s">
        <v>198</v>
      </c>
      <c r="C660" s="152"/>
      <c r="D660" s="152" t="s">
        <v>197</v>
      </c>
      <c r="E660" s="152"/>
      <c r="F660" s="151" t="s">
        <v>196</v>
      </c>
      <c r="G660" s="150"/>
      <c r="H660" s="154"/>
      <c r="I660" s="154"/>
      <c r="J660" s="153"/>
      <c r="K660" s="151" t="s">
        <v>198</v>
      </c>
      <c r="L660" s="152"/>
      <c r="M660" s="152" t="s">
        <v>197</v>
      </c>
      <c r="N660" s="152"/>
      <c r="O660" s="151" t="s">
        <v>196</v>
      </c>
      <c r="P660" s="150"/>
    </row>
    <row r="661" spans="1:20" ht="13.5" thickBot="1">
      <c r="A661" s="142"/>
      <c r="B661" s="148" t="str">
        <f>IF(R638&gt;0,IF(VLOOKUP(R638,seznam!$A$2:$C$153,2)&gt;0,VLOOKUP(R638,seznam!$A$2:$C$153,2),"------"),"------")</f>
        <v>------</v>
      </c>
      <c r="D661" s="149"/>
      <c r="F661" s="148" t="str">
        <f>IF(S638&gt;0,IF(VLOOKUP(S638,seznam!$A$2:$C$153,2)&gt;0,VLOOKUP(S638,seznam!$A$2:$C$153,2),"------"),"------")</f>
        <v>------</v>
      </c>
      <c r="G661" s="140"/>
      <c r="J661" s="142"/>
      <c r="K661" s="148" t="str">
        <f>IF(R639&gt;0,IF(VLOOKUP(R639,seznam!$A$2:$C$153,2)&gt;0,VLOOKUP(R639,seznam!$A$2:$C$153,2),"------"),"------")</f>
        <v>------</v>
      </c>
      <c r="M661" s="149"/>
      <c r="O661" s="148" t="str">
        <f>IF(S639&gt;0,IF(VLOOKUP(S639,seznam!$A$2:$C$153,2)&gt;0,VLOOKUP(S639,seznam!$A$2:$C$153,2),"------"),"------")</f>
        <v>------</v>
      </c>
      <c r="P661" s="140"/>
    </row>
    <row r="662" spans="1:20">
      <c r="A662" s="142"/>
      <c r="B662" s="147" t="s">
        <v>195</v>
      </c>
      <c r="D662" s="144" t="s">
        <v>6</v>
      </c>
      <c r="F662" s="147" t="s">
        <v>195</v>
      </c>
      <c r="G662" s="140"/>
      <c r="J662" s="142"/>
      <c r="K662" s="147" t="s">
        <v>195</v>
      </c>
      <c r="M662" s="144" t="s">
        <v>6</v>
      </c>
      <c r="O662" s="147" t="s">
        <v>195</v>
      </c>
      <c r="P662" s="140"/>
    </row>
    <row r="663" spans="1:20">
      <c r="A663" s="142"/>
      <c r="B663" s="147" t="s">
        <v>194</v>
      </c>
      <c r="D663" s="144" t="s">
        <v>6</v>
      </c>
      <c r="F663" s="147" t="s">
        <v>194</v>
      </c>
      <c r="G663" s="140"/>
      <c r="J663" s="142"/>
      <c r="K663" s="147" t="s">
        <v>194</v>
      </c>
      <c r="M663" s="144" t="s">
        <v>6</v>
      </c>
      <c r="O663" s="147" t="s">
        <v>194</v>
      </c>
      <c r="P663" s="140"/>
    </row>
    <row r="664" spans="1:20">
      <c r="A664" s="142"/>
      <c r="B664" s="147" t="s">
        <v>193</v>
      </c>
      <c r="D664" s="144" t="s">
        <v>6</v>
      </c>
      <c r="F664" s="147" t="s">
        <v>193</v>
      </c>
      <c r="G664" s="140"/>
      <c r="J664" s="142"/>
      <c r="K664" s="147" t="s">
        <v>193</v>
      </c>
      <c r="M664" s="144" t="s">
        <v>6</v>
      </c>
      <c r="O664" s="147" t="s">
        <v>193</v>
      </c>
      <c r="P664" s="140"/>
    </row>
    <row r="665" spans="1:20">
      <c r="A665" s="142"/>
      <c r="B665" s="146" t="s">
        <v>192</v>
      </c>
      <c r="D665" s="144" t="s">
        <v>6</v>
      </c>
      <c r="F665" s="146" t="s">
        <v>192</v>
      </c>
      <c r="G665" s="140"/>
      <c r="J665" s="142"/>
      <c r="K665" s="146" t="s">
        <v>192</v>
      </c>
      <c r="M665" s="144" t="s">
        <v>6</v>
      </c>
      <c r="O665" s="146" t="s">
        <v>192</v>
      </c>
      <c r="P665" s="140"/>
    </row>
    <row r="666" spans="1:20">
      <c r="A666" s="142"/>
      <c r="B666" s="146" t="s">
        <v>191</v>
      </c>
      <c r="D666" s="144" t="s">
        <v>6</v>
      </c>
      <c r="F666" s="146" t="s">
        <v>191</v>
      </c>
      <c r="G666" s="140"/>
      <c r="J666" s="142"/>
      <c r="K666" s="146" t="s">
        <v>191</v>
      </c>
      <c r="M666" s="144" t="s">
        <v>6</v>
      </c>
      <c r="O666" s="146" t="s">
        <v>191</v>
      </c>
      <c r="P666" s="140"/>
    </row>
    <row r="667" spans="1:20" ht="13.5" thickBot="1">
      <c r="A667" s="145"/>
      <c r="B667" s="143" t="s">
        <v>190</v>
      </c>
      <c r="D667" s="144" t="s">
        <v>6</v>
      </c>
      <c r="F667" s="143" t="s">
        <v>190</v>
      </c>
      <c r="G667" s="140"/>
      <c r="J667" s="145"/>
      <c r="K667" s="143" t="s">
        <v>190</v>
      </c>
      <c r="M667" s="144" t="s">
        <v>6</v>
      </c>
      <c r="O667" s="143" t="s">
        <v>190</v>
      </c>
      <c r="P667" s="140"/>
    </row>
    <row r="668" spans="1:20" ht="13.5" thickTop="1">
      <c r="A668" s="142"/>
      <c r="B668" s="141" t="s">
        <v>189</v>
      </c>
      <c r="G668" s="140"/>
      <c r="J668" s="142"/>
      <c r="K668" s="141" t="s">
        <v>189</v>
      </c>
      <c r="P668" s="140"/>
    </row>
    <row r="669" spans="1:20">
      <c r="A669" s="139"/>
      <c r="B669" s="138"/>
      <c r="C669" s="138"/>
      <c r="D669" s="138"/>
      <c r="E669" s="138"/>
      <c r="F669" s="138"/>
      <c r="G669" s="137"/>
      <c r="J669" s="139"/>
      <c r="K669" s="138"/>
      <c r="L669" s="138"/>
      <c r="M669" s="138"/>
      <c r="N669" s="138"/>
      <c r="O669" s="138"/>
      <c r="P669" s="137"/>
    </row>
    <row r="670" spans="1:20" ht="1.5" customHeight="1">
      <c r="H670" s="137"/>
      <c r="I670" s="136"/>
      <c r="J670" s="132"/>
      <c r="P670" s="135"/>
    </row>
    <row r="671" spans="1:20" ht="2.1" customHeight="1">
      <c r="I671" s="163"/>
      <c r="J671" s="132"/>
    </row>
    <row r="672" spans="1:20">
      <c r="A672" s="162"/>
      <c r="B672" s="161"/>
      <c r="C672" s="161"/>
      <c r="D672" s="161"/>
      <c r="E672" s="161"/>
      <c r="F672" s="161"/>
      <c r="G672" s="160"/>
      <c r="J672" s="162"/>
      <c r="K672" s="161"/>
      <c r="L672" s="161"/>
      <c r="M672" s="161"/>
      <c r="N672" s="161"/>
      <c r="O672" s="161"/>
      <c r="P672" s="160"/>
    </row>
    <row r="673" spans="1:20">
      <c r="A673" s="153"/>
      <c r="B673" s="159" t="str">
        <f>CONCATENATE("Rozhodčí: ",IF(T676&gt;0,IF(VLOOKUP(T676,seznam!$A$2:$C$153,2)&gt;0,VLOOKUP(T676,seznam!$A$2:$C$153,2),""),""))</f>
        <v xml:space="preserve">Rozhodčí: </v>
      </c>
      <c r="C673" s="154"/>
      <c r="D673" s="154"/>
      <c r="E673" s="154"/>
      <c r="F673" s="158" t="str">
        <f>CONCATENATE("divize ",$R673,"          ","skup ",$S673,"    ",$T673)</f>
        <v>divize 8          skup R    1</v>
      </c>
      <c r="G673" s="157"/>
      <c r="H673" s="154"/>
      <c r="I673" s="154"/>
      <c r="J673" s="153"/>
      <c r="K673" s="159" t="str">
        <f>CONCATENATE("Rozhodčí: ",IF(T677&gt;0,IF(VLOOKUP(T677,seznam!$A$2:$C$153,2)&gt;0,VLOOKUP(T677,seznam!$A$2:$C$153,2),""),""))</f>
        <v xml:space="preserve">Rozhodčí: </v>
      </c>
      <c r="L673" s="154"/>
      <c r="M673" s="154"/>
      <c r="N673" s="154"/>
      <c r="O673" s="158" t="str">
        <f>CONCATENATE("divize ",$R673,"          ","skup ",$S673,"    ",$T673)</f>
        <v>divize 8          skup R    1</v>
      </c>
      <c r="P673" s="157"/>
      <c r="Q673" s="164"/>
      <c r="R673" s="155">
        <v>8</v>
      </c>
      <c r="S673" s="156" t="s">
        <v>207</v>
      </c>
      <c r="T673" s="155">
        <v>1</v>
      </c>
    </row>
    <row r="674" spans="1:20" ht="13.5" thickBot="1">
      <c r="A674" s="153"/>
      <c r="B674" s="151" t="s">
        <v>198</v>
      </c>
      <c r="C674" s="152"/>
      <c r="D674" s="152" t="s">
        <v>197</v>
      </c>
      <c r="E674" s="152"/>
      <c r="F674" s="151" t="s">
        <v>196</v>
      </c>
      <c r="G674" s="150"/>
      <c r="H674" s="152"/>
      <c r="I674" s="152"/>
      <c r="J674" s="153"/>
      <c r="K674" s="151" t="s">
        <v>198</v>
      </c>
      <c r="L674" s="152"/>
      <c r="M674" s="152" t="s">
        <v>197</v>
      </c>
      <c r="N674" s="152"/>
      <c r="O674" s="151" t="s">
        <v>196</v>
      </c>
      <c r="P674" s="150"/>
      <c r="Q674" s="164"/>
      <c r="R674" s="155"/>
      <c r="S674" s="155"/>
      <c r="T674" s="155"/>
    </row>
    <row r="675" spans="1:20" ht="13.5" thickBot="1">
      <c r="A675" s="142"/>
      <c r="B675" s="148" t="str">
        <f>IF(R676&gt;0,IF(VLOOKUP(R676,seznam!$A$2:$C$153,2)&gt;0,VLOOKUP(R676,seznam!$A$2:$C$153,2),"------"),"------")</f>
        <v>------</v>
      </c>
      <c r="D675" s="149"/>
      <c r="F675" s="148" t="str">
        <f>IF(S676&gt;0,IF(VLOOKUP(S676,seznam!$A$2:$C$153,2)&gt;0,VLOOKUP(S676,seznam!$A$2:$C$153,2),"------"),"------")</f>
        <v>------</v>
      </c>
      <c r="G675" s="140"/>
      <c r="J675" s="142"/>
      <c r="K675" s="148" t="str">
        <f>IF(R677&gt;0,IF(VLOOKUP(R677,seznam!$A$2:$C$153,2)&gt;0,VLOOKUP(R677,seznam!$A$2:$C$153,2),"------"),"------")</f>
        <v>------</v>
      </c>
      <c r="M675" s="149"/>
      <c r="O675" s="148" t="str">
        <f>IF(S677&gt;0,IF(VLOOKUP(S677,seznam!$A$2:$C$153,2)&gt;0,VLOOKUP(S677,seznam!$A$2:$C$153,2),"------"),"------")</f>
        <v>------</v>
      </c>
      <c r="P675" s="140"/>
      <c r="R675" s="170" t="s">
        <v>202</v>
      </c>
      <c r="S675" s="169" t="s">
        <v>201</v>
      </c>
      <c r="T675" s="168" t="s">
        <v>200</v>
      </c>
    </row>
    <row r="676" spans="1:20">
      <c r="A676" s="142"/>
      <c r="B676" s="147" t="s">
        <v>195</v>
      </c>
      <c r="C676" s="135" t="str">
        <f>IF(A675&gt;0,IF(VLOOKUP(A675,seznam!$A$2:$C$37,2)&gt;0,VLOOKUP(A675,seznam!$A$2:$C$37,2),"------"),"------")</f>
        <v>------</v>
      </c>
      <c r="D676" s="144" t="s">
        <v>6</v>
      </c>
      <c r="F676" s="147" t="s">
        <v>195</v>
      </c>
      <c r="G676" s="140"/>
      <c r="J676" s="142"/>
      <c r="K676" s="147" t="s">
        <v>195</v>
      </c>
      <c r="M676" s="144" t="s">
        <v>6</v>
      </c>
      <c r="O676" s="147" t="s">
        <v>195</v>
      </c>
      <c r="P676" s="140"/>
      <c r="R676" s="167">
        <f>I.Stupen!AJ318</f>
        <v>0</v>
      </c>
      <c r="S676">
        <f>I.Stupen!AK318</f>
        <v>0</v>
      </c>
      <c r="T676" s="166">
        <f>IF($U$2, R677,0)</f>
        <v>0</v>
      </c>
    </row>
    <row r="677" spans="1:20">
      <c r="A677" s="142"/>
      <c r="B677" s="147" t="s">
        <v>194</v>
      </c>
      <c r="D677" s="144" t="s">
        <v>6</v>
      </c>
      <c r="F677" s="147" t="s">
        <v>194</v>
      </c>
      <c r="G677" s="140"/>
      <c r="J677" s="142"/>
      <c r="K677" s="147" t="s">
        <v>194</v>
      </c>
      <c r="M677" s="144" t="s">
        <v>6</v>
      </c>
      <c r="O677" s="147" t="s">
        <v>194</v>
      </c>
      <c r="P677" s="140"/>
      <c r="R677" s="167">
        <f>I.Stupen!AJ319</f>
        <v>0</v>
      </c>
      <c r="S677">
        <f>I.Stupen!AK319</f>
        <v>0</v>
      </c>
      <c r="T677" s="166">
        <f>IF($U$2, S676,0)</f>
        <v>0</v>
      </c>
    </row>
    <row r="678" spans="1:20">
      <c r="A678" s="142"/>
      <c r="B678" s="147" t="s">
        <v>193</v>
      </c>
      <c r="D678" s="144" t="s">
        <v>6</v>
      </c>
      <c r="F678" s="147" t="s">
        <v>193</v>
      </c>
      <c r="G678" s="140"/>
      <c r="J678" s="142"/>
      <c r="K678" s="147" t="s">
        <v>193</v>
      </c>
      <c r="M678" s="144" t="s">
        <v>6</v>
      </c>
      <c r="O678" s="147" t="s">
        <v>193</v>
      </c>
      <c r="P678" s="140"/>
      <c r="R678" s="167">
        <f>I.Stupen!AJ320</f>
        <v>0</v>
      </c>
      <c r="S678">
        <f>I.Stupen!AK320</f>
        <v>0</v>
      </c>
      <c r="T678" s="166">
        <f>IF($U$2, R676,0)</f>
        <v>0</v>
      </c>
    </row>
    <row r="679" spans="1:20">
      <c r="A679" s="142"/>
      <c r="B679" s="146" t="s">
        <v>192</v>
      </c>
      <c r="D679" s="144" t="s">
        <v>6</v>
      </c>
      <c r="F679" s="146" t="s">
        <v>192</v>
      </c>
      <c r="G679" s="140"/>
      <c r="J679" s="142"/>
      <c r="K679" s="146" t="s">
        <v>192</v>
      </c>
      <c r="M679" s="144" t="s">
        <v>6</v>
      </c>
      <c r="O679" s="146" t="s">
        <v>192</v>
      </c>
      <c r="P679" s="140"/>
      <c r="R679" s="167">
        <f>I.Stupen!AJ321</f>
        <v>0</v>
      </c>
      <c r="S679">
        <f>I.Stupen!AK321</f>
        <v>0</v>
      </c>
      <c r="T679" s="166">
        <f>IF($U$2, S677,0)</f>
        <v>0</v>
      </c>
    </row>
    <row r="680" spans="1:20">
      <c r="A680" s="142"/>
      <c r="B680" s="146" t="s">
        <v>191</v>
      </c>
      <c r="D680" s="144" t="s">
        <v>6</v>
      </c>
      <c r="F680" s="146" t="s">
        <v>191</v>
      </c>
      <c r="G680" s="140"/>
      <c r="J680" s="142"/>
      <c r="K680" s="146" t="s">
        <v>191</v>
      </c>
      <c r="M680" s="144" t="s">
        <v>6</v>
      </c>
      <c r="O680" s="146" t="s">
        <v>191</v>
      </c>
      <c r="P680" s="140"/>
      <c r="R680" s="167">
        <f>I.Stupen!AJ322</f>
        <v>0</v>
      </c>
      <c r="S680">
        <f>I.Stupen!AK322</f>
        <v>0</v>
      </c>
      <c r="T680" s="166">
        <f>IF($U$2, R676,0)</f>
        <v>0</v>
      </c>
    </row>
    <row r="681" spans="1:20" ht="13.5" thickBot="1">
      <c r="A681" s="145"/>
      <c r="B681" s="143" t="s">
        <v>190</v>
      </c>
      <c r="D681" s="144" t="s">
        <v>6</v>
      </c>
      <c r="F681" s="143" t="s">
        <v>190</v>
      </c>
      <c r="G681" s="140"/>
      <c r="J681" s="145"/>
      <c r="K681" s="143" t="s">
        <v>190</v>
      </c>
      <c r="M681" s="144" t="s">
        <v>6</v>
      </c>
      <c r="O681" s="143" t="s">
        <v>190</v>
      </c>
      <c r="P681" s="140"/>
      <c r="R681" s="131">
        <f>I.Stupen!AJ323</f>
        <v>0</v>
      </c>
      <c r="S681" s="130">
        <f>I.Stupen!AK323</f>
        <v>0</v>
      </c>
      <c r="T681" s="165">
        <f>IF($U$2, S676,0)</f>
        <v>0</v>
      </c>
    </row>
    <row r="682" spans="1:20" ht="13.5" thickTop="1">
      <c r="A682" s="142"/>
      <c r="B682" s="141" t="s">
        <v>189</v>
      </c>
      <c r="G682" s="140"/>
      <c r="J682" s="142"/>
      <c r="K682" s="141" t="s">
        <v>189</v>
      </c>
      <c r="P682" s="140"/>
    </row>
    <row r="683" spans="1:20">
      <c r="A683" s="139"/>
      <c r="B683" s="138"/>
      <c r="C683" s="138"/>
      <c r="D683" s="138"/>
      <c r="E683" s="138"/>
      <c r="F683" s="138"/>
      <c r="G683" s="137"/>
      <c r="J683" s="139"/>
      <c r="K683" s="138"/>
      <c r="L683" s="138"/>
      <c r="M683" s="138"/>
      <c r="N683" s="138"/>
      <c r="O683" s="138"/>
      <c r="P683" s="137"/>
    </row>
    <row r="684" spans="1:20" ht="1.5" customHeight="1">
      <c r="H684" s="137"/>
      <c r="I684" s="136"/>
      <c r="J684" s="132"/>
      <c r="P684" s="135"/>
    </row>
    <row r="685" spans="1:20" ht="2.1" customHeight="1">
      <c r="I685" s="163"/>
      <c r="J685" s="132"/>
    </row>
    <row r="686" spans="1:20">
      <c r="A686" s="162"/>
      <c r="B686" s="161"/>
      <c r="C686" s="161"/>
      <c r="D686" s="161"/>
      <c r="E686" s="161"/>
      <c r="F686" s="161"/>
      <c r="G686" s="160"/>
      <c r="J686" s="162"/>
      <c r="K686" s="161"/>
      <c r="L686" s="161"/>
      <c r="M686" s="161"/>
      <c r="N686" s="161"/>
      <c r="O686" s="161"/>
      <c r="P686" s="160"/>
    </row>
    <row r="687" spans="1:20">
      <c r="A687" s="153"/>
      <c r="B687" s="159" t="str">
        <f>CONCATENATE("Rozhodčí: ",IF(T678&gt;0,IF(VLOOKUP(T678,seznam!$A$2:$C$153,2)&gt;0,VLOOKUP(T678,seznam!$A$2:$C$153,2),""),""))</f>
        <v xml:space="preserve">Rozhodčí: </v>
      </c>
      <c r="C687" s="154"/>
      <c r="D687" s="154"/>
      <c r="E687" s="154"/>
      <c r="F687" s="158" t="str">
        <f>CONCATENATE("divize ",$R687,"          ","skup ",$S687,"    ",$T687)</f>
        <v>divize 8          skup R    2</v>
      </c>
      <c r="G687" s="157"/>
      <c r="H687" s="154"/>
      <c r="I687" s="154"/>
      <c r="J687" s="153"/>
      <c r="K687" s="159" t="str">
        <f>CONCATENATE("Rozhodčí: ",IF(T679&gt;0,IF(VLOOKUP(T679,seznam!$A$2:$C$153,2)&gt;0,VLOOKUP(T679,seznam!$A$2:$C$153,2),""),""))</f>
        <v xml:space="preserve">Rozhodčí: </v>
      </c>
      <c r="L687" s="154"/>
      <c r="M687" s="154"/>
      <c r="N687" s="154"/>
      <c r="O687" s="158" t="str">
        <f>CONCATENATE("divize ",$R687,"          ","skup ",$S687,"    ",$T687)</f>
        <v>divize 8          skup R    2</v>
      </c>
      <c r="P687" s="157"/>
      <c r="Q687" s="164"/>
      <c r="R687" s="155">
        <v>8</v>
      </c>
      <c r="S687" s="156" t="s">
        <v>207</v>
      </c>
      <c r="T687" s="155">
        <v>2</v>
      </c>
    </row>
    <row r="688" spans="1:20" ht="13.5" thickBot="1">
      <c r="A688" s="153"/>
      <c r="B688" s="151" t="s">
        <v>198</v>
      </c>
      <c r="C688" s="152"/>
      <c r="D688" s="152" t="s">
        <v>197</v>
      </c>
      <c r="E688" s="152"/>
      <c r="F688" s="151" t="s">
        <v>196</v>
      </c>
      <c r="G688" s="150"/>
      <c r="H688" s="154"/>
      <c r="I688" s="154"/>
      <c r="J688" s="153"/>
      <c r="K688" s="151" t="s">
        <v>198</v>
      </c>
      <c r="L688" s="152"/>
      <c r="M688" s="152" t="s">
        <v>197</v>
      </c>
      <c r="N688" s="152"/>
      <c r="O688" s="151" t="s">
        <v>196</v>
      </c>
      <c r="P688" s="150"/>
    </row>
    <row r="689" spans="1:20" ht="13.5" thickBot="1">
      <c r="A689" s="142"/>
      <c r="B689" s="148" t="str">
        <f>IF(R678&gt;0,IF(VLOOKUP(R678,seznam!$A$2:$C$153,2)&gt;0,VLOOKUP(R678,seznam!$A$2:$C$153,2),"------"),"------")</f>
        <v>------</v>
      </c>
      <c r="D689" s="149"/>
      <c r="F689" s="148" t="str">
        <f>IF(S678&gt;0,IF(VLOOKUP(S678,seznam!$A$2:$C$153,2)&gt;0,VLOOKUP(S678,seznam!$A$2:$C$153,2),"------"),"------")</f>
        <v>------</v>
      </c>
      <c r="G689" s="140"/>
      <c r="J689" s="142"/>
      <c r="K689" s="148" t="str">
        <f>IF(R679&gt;0,IF(VLOOKUP(R679,seznam!$A$2:$C$153,2)&gt;0,VLOOKUP(R679,seznam!$A$2:$C$153,2),"------"),"------")</f>
        <v>------</v>
      </c>
      <c r="M689" s="149"/>
      <c r="O689" s="148" t="str">
        <f>IF(S679&gt;0,IF(VLOOKUP(S679,seznam!$A$2:$C$153,2)&gt;0,VLOOKUP(S679,seznam!$A$2:$C$153,2),"------"),"------")</f>
        <v>------</v>
      </c>
      <c r="P689" s="140"/>
    </row>
    <row r="690" spans="1:20">
      <c r="A690" s="142"/>
      <c r="B690" s="147" t="s">
        <v>195</v>
      </c>
      <c r="D690" s="144" t="s">
        <v>6</v>
      </c>
      <c r="F690" s="147" t="s">
        <v>195</v>
      </c>
      <c r="G690" s="140"/>
      <c r="J690" s="142"/>
      <c r="K690" s="147" t="s">
        <v>195</v>
      </c>
      <c r="M690" s="144" t="s">
        <v>6</v>
      </c>
      <c r="O690" s="147" t="s">
        <v>195</v>
      </c>
      <c r="P690" s="140"/>
    </row>
    <row r="691" spans="1:20">
      <c r="A691" s="142"/>
      <c r="B691" s="147" t="s">
        <v>194</v>
      </c>
      <c r="D691" s="144" t="s">
        <v>6</v>
      </c>
      <c r="F691" s="147" t="s">
        <v>194</v>
      </c>
      <c r="G691" s="140"/>
      <c r="J691" s="142"/>
      <c r="K691" s="147" t="s">
        <v>194</v>
      </c>
      <c r="M691" s="144" t="s">
        <v>6</v>
      </c>
      <c r="O691" s="147" t="s">
        <v>194</v>
      </c>
      <c r="P691" s="140"/>
    </row>
    <row r="692" spans="1:20">
      <c r="A692" s="142"/>
      <c r="B692" s="147" t="s">
        <v>193</v>
      </c>
      <c r="D692" s="144" t="s">
        <v>6</v>
      </c>
      <c r="F692" s="147" t="s">
        <v>193</v>
      </c>
      <c r="G692" s="140"/>
      <c r="J692" s="142"/>
      <c r="K692" s="147" t="s">
        <v>193</v>
      </c>
      <c r="M692" s="144" t="s">
        <v>6</v>
      </c>
      <c r="O692" s="147" t="s">
        <v>193</v>
      </c>
      <c r="P692" s="140"/>
    </row>
    <row r="693" spans="1:20">
      <c r="A693" s="142"/>
      <c r="B693" s="146" t="s">
        <v>192</v>
      </c>
      <c r="D693" s="144" t="s">
        <v>6</v>
      </c>
      <c r="F693" s="146" t="s">
        <v>192</v>
      </c>
      <c r="G693" s="140"/>
      <c r="J693" s="142"/>
      <c r="K693" s="146" t="s">
        <v>192</v>
      </c>
      <c r="M693" s="144" t="s">
        <v>6</v>
      </c>
      <c r="O693" s="146" t="s">
        <v>192</v>
      </c>
      <c r="P693" s="140"/>
    </row>
    <row r="694" spans="1:20">
      <c r="A694" s="142"/>
      <c r="B694" s="146" t="s">
        <v>191</v>
      </c>
      <c r="D694" s="144" t="s">
        <v>6</v>
      </c>
      <c r="F694" s="146" t="s">
        <v>191</v>
      </c>
      <c r="G694" s="140"/>
      <c r="J694" s="142"/>
      <c r="K694" s="146" t="s">
        <v>191</v>
      </c>
      <c r="M694" s="144" t="s">
        <v>6</v>
      </c>
      <c r="O694" s="146" t="s">
        <v>191</v>
      </c>
      <c r="P694" s="140"/>
    </row>
    <row r="695" spans="1:20" ht="13.5" thickBot="1">
      <c r="A695" s="145"/>
      <c r="B695" s="143" t="s">
        <v>190</v>
      </c>
      <c r="D695" s="144" t="s">
        <v>6</v>
      </c>
      <c r="F695" s="143" t="s">
        <v>190</v>
      </c>
      <c r="G695" s="140"/>
      <c r="J695" s="145"/>
      <c r="K695" s="143" t="s">
        <v>190</v>
      </c>
      <c r="M695" s="144" t="s">
        <v>6</v>
      </c>
      <c r="O695" s="143" t="s">
        <v>190</v>
      </c>
      <c r="P695" s="140"/>
    </row>
    <row r="696" spans="1:20" ht="13.5" thickTop="1">
      <c r="A696" s="142"/>
      <c r="B696" s="141" t="s">
        <v>189</v>
      </c>
      <c r="G696" s="140"/>
      <c r="J696" s="142"/>
      <c r="K696" s="141" t="s">
        <v>189</v>
      </c>
      <c r="P696" s="140"/>
    </row>
    <row r="697" spans="1:20">
      <c r="A697" s="139"/>
      <c r="B697" s="138"/>
      <c r="C697" s="138"/>
      <c r="D697" s="138"/>
      <c r="E697" s="138"/>
      <c r="F697" s="138"/>
      <c r="G697" s="137"/>
      <c r="J697" s="139"/>
      <c r="K697" s="138"/>
      <c r="L697" s="138"/>
      <c r="M697" s="138"/>
      <c r="N697" s="138"/>
      <c r="O697" s="138"/>
      <c r="P697" s="137"/>
    </row>
    <row r="698" spans="1:20" ht="1.5" customHeight="1">
      <c r="H698" s="137"/>
      <c r="I698" s="136"/>
      <c r="J698" s="132"/>
      <c r="P698" s="135"/>
    </row>
    <row r="699" spans="1:20" ht="2.1" customHeight="1">
      <c r="I699" s="163"/>
      <c r="J699" s="132"/>
    </row>
    <row r="700" spans="1:20">
      <c r="A700" s="162"/>
      <c r="B700" s="161"/>
      <c r="C700" s="161"/>
      <c r="D700" s="161"/>
      <c r="E700" s="161"/>
      <c r="F700" s="161"/>
      <c r="G700" s="160"/>
      <c r="J700" s="162"/>
      <c r="K700" s="161"/>
      <c r="L700" s="161"/>
      <c r="M700" s="161"/>
      <c r="N700" s="161"/>
      <c r="O700" s="161"/>
      <c r="P700" s="160"/>
    </row>
    <row r="701" spans="1:20">
      <c r="A701" s="153"/>
      <c r="B701" s="159" t="str">
        <f>CONCATENATE("Rozhodčí: ",IF(T680&gt;0,IF(VLOOKUP(T680,seznam!$A$2:$C$153,2)&gt;0,VLOOKUP(T680,seznam!$A$2:$C$153,2),""),""))</f>
        <v xml:space="preserve">Rozhodčí: </v>
      </c>
      <c r="C701" s="154"/>
      <c r="D701" s="154"/>
      <c r="E701" s="154"/>
      <c r="F701" s="158" t="str">
        <f>CONCATENATE("divize ",$R701,"          ","skup ",$S701,"    ",$T701)</f>
        <v>divize 8          skup R    3</v>
      </c>
      <c r="G701" s="157"/>
      <c r="J701" s="153"/>
      <c r="K701" s="159" t="str">
        <f>CONCATENATE("Rozhodčí: ",IF(T681&gt;0,IF(VLOOKUP(T681,seznam!$A$2:$C$153,2)&gt;0,VLOOKUP(T681,seznam!$A$2:$C$153,2),""),""))</f>
        <v xml:space="preserve">Rozhodčí: </v>
      </c>
      <c r="L701" s="154"/>
      <c r="M701" s="154"/>
      <c r="N701" s="154"/>
      <c r="O701" s="158" t="str">
        <f>CONCATENATE("divize ",$R701,"          ","skup ",$S701,"    ",$T701)</f>
        <v>divize 8          skup R    3</v>
      </c>
      <c r="P701" s="157"/>
      <c r="R701" s="155">
        <v>8</v>
      </c>
      <c r="S701" s="156" t="s">
        <v>207</v>
      </c>
      <c r="T701" s="155">
        <v>3</v>
      </c>
    </row>
    <row r="702" spans="1:20" ht="13.5" thickBot="1">
      <c r="A702" s="153"/>
      <c r="B702" s="151" t="s">
        <v>198</v>
      </c>
      <c r="C702" s="152"/>
      <c r="D702" s="152" t="s">
        <v>197</v>
      </c>
      <c r="E702" s="152"/>
      <c r="F702" s="151" t="s">
        <v>196</v>
      </c>
      <c r="G702" s="150"/>
      <c r="H702" s="154"/>
      <c r="I702" s="154"/>
      <c r="J702" s="153"/>
      <c r="K702" s="151" t="s">
        <v>198</v>
      </c>
      <c r="L702" s="152"/>
      <c r="M702" s="152" t="s">
        <v>197</v>
      </c>
      <c r="N702" s="152"/>
      <c r="O702" s="151" t="s">
        <v>196</v>
      </c>
      <c r="P702" s="150"/>
    </row>
    <row r="703" spans="1:20" ht="13.5" thickBot="1">
      <c r="A703" s="142"/>
      <c r="B703" s="148" t="str">
        <f>IF(R680&gt;0,IF(VLOOKUP(R680,seznam!$A$2:$C$153,2)&gt;0,VLOOKUP(R680,seznam!$A$2:$C$153,2),"------"),"------")</f>
        <v>------</v>
      </c>
      <c r="D703" s="149"/>
      <c r="F703" s="148" t="str">
        <f>IF(S680&gt;0,IF(VLOOKUP(S680,seznam!$A$2:$C$153,2)&gt;0,VLOOKUP(S680,seznam!$A$2:$C$153,2),"------"),"------")</f>
        <v>------</v>
      </c>
      <c r="G703" s="140"/>
      <c r="J703" s="142"/>
      <c r="K703" s="148" t="str">
        <f>IF(R681&gt;0,IF(VLOOKUP(R681,seznam!$A$2:$C$153,2)&gt;0,VLOOKUP(R681,seznam!$A$2:$C$153,2),"------"),"------")</f>
        <v>------</v>
      </c>
      <c r="M703" s="149"/>
      <c r="O703" s="148" t="str">
        <f>IF(S681&gt;0,IF(VLOOKUP(S681,seznam!$A$2:$C$153,2)&gt;0,VLOOKUP(S681,seznam!$A$2:$C$153,2),"------"),"------")</f>
        <v>------</v>
      </c>
      <c r="P703" s="140"/>
    </row>
    <row r="704" spans="1:20">
      <c r="A704" s="142"/>
      <c r="B704" s="147" t="s">
        <v>195</v>
      </c>
      <c r="D704" s="144" t="s">
        <v>6</v>
      </c>
      <c r="F704" s="147" t="s">
        <v>195</v>
      </c>
      <c r="G704" s="140"/>
      <c r="J704" s="142"/>
      <c r="K704" s="147" t="s">
        <v>195</v>
      </c>
      <c r="M704" s="144" t="s">
        <v>6</v>
      </c>
      <c r="O704" s="147" t="s">
        <v>195</v>
      </c>
      <c r="P704" s="140"/>
    </row>
    <row r="705" spans="1:20">
      <c r="A705" s="142"/>
      <c r="B705" s="147" t="s">
        <v>194</v>
      </c>
      <c r="D705" s="144" t="s">
        <v>6</v>
      </c>
      <c r="F705" s="147" t="s">
        <v>194</v>
      </c>
      <c r="G705" s="140"/>
      <c r="J705" s="142"/>
      <c r="K705" s="147" t="s">
        <v>194</v>
      </c>
      <c r="M705" s="144" t="s">
        <v>6</v>
      </c>
      <c r="O705" s="147" t="s">
        <v>194</v>
      </c>
      <c r="P705" s="140"/>
    </row>
    <row r="706" spans="1:20">
      <c r="A706" s="142"/>
      <c r="B706" s="147" t="s">
        <v>193</v>
      </c>
      <c r="D706" s="144" t="s">
        <v>6</v>
      </c>
      <c r="F706" s="147" t="s">
        <v>193</v>
      </c>
      <c r="G706" s="140"/>
      <c r="J706" s="142"/>
      <c r="K706" s="147" t="s">
        <v>193</v>
      </c>
      <c r="M706" s="144" t="s">
        <v>6</v>
      </c>
      <c r="O706" s="147" t="s">
        <v>193</v>
      </c>
      <c r="P706" s="140"/>
    </row>
    <row r="707" spans="1:20">
      <c r="A707" s="142"/>
      <c r="B707" s="146" t="s">
        <v>192</v>
      </c>
      <c r="D707" s="144" t="s">
        <v>6</v>
      </c>
      <c r="F707" s="146" t="s">
        <v>192</v>
      </c>
      <c r="G707" s="140"/>
      <c r="J707" s="142"/>
      <c r="K707" s="146" t="s">
        <v>192</v>
      </c>
      <c r="M707" s="144" t="s">
        <v>6</v>
      </c>
      <c r="O707" s="146" t="s">
        <v>192</v>
      </c>
      <c r="P707" s="140"/>
    </row>
    <row r="708" spans="1:20">
      <c r="A708" s="142"/>
      <c r="B708" s="146" t="s">
        <v>191</v>
      </c>
      <c r="D708" s="144" t="s">
        <v>6</v>
      </c>
      <c r="F708" s="146" t="s">
        <v>191</v>
      </c>
      <c r="G708" s="140"/>
      <c r="J708" s="142"/>
      <c r="K708" s="146" t="s">
        <v>191</v>
      </c>
      <c r="M708" s="144" t="s">
        <v>6</v>
      </c>
      <c r="O708" s="146" t="s">
        <v>191</v>
      </c>
      <c r="P708" s="140"/>
    </row>
    <row r="709" spans="1:20" ht="13.5" thickBot="1">
      <c r="A709" s="145"/>
      <c r="B709" s="143" t="s">
        <v>190</v>
      </c>
      <c r="D709" s="144" t="s">
        <v>6</v>
      </c>
      <c r="F709" s="143" t="s">
        <v>190</v>
      </c>
      <c r="G709" s="140"/>
      <c r="J709" s="145"/>
      <c r="K709" s="143" t="s">
        <v>190</v>
      </c>
      <c r="M709" s="144" t="s">
        <v>6</v>
      </c>
      <c r="O709" s="143" t="s">
        <v>190</v>
      </c>
      <c r="P709" s="140"/>
    </row>
    <row r="710" spans="1:20" ht="13.5" thickTop="1">
      <c r="A710" s="142"/>
      <c r="B710" s="141" t="s">
        <v>189</v>
      </c>
      <c r="G710" s="140"/>
      <c r="J710" s="142"/>
      <c r="K710" s="141" t="s">
        <v>189</v>
      </c>
      <c r="P710" s="140"/>
    </row>
    <row r="711" spans="1:20">
      <c r="A711" s="139"/>
      <c r="B711" s="138"/>
      <c r="C711" s="138"/>
      <c r="D711" s="138"/>
      <c r="E711" s="138"/>
      <c r="F711" s="138"/>
      <c r="G711" s="137"/>
      <c r="J711" s="139"/>
      <c r="K711" s="138"/>
      <c r="L711" s="138"/>
      <c r="M711" s="138"/>
      <c r="N711" s="138"/>
      <c r="O711" s="138"/>
      <c r="P711" s="137"/>
    </row>
    <row r="712" spans="1:20" ht="1.5" customHeight="1">
      <c r="H712" s="137"/>
      <c r="I712" s="136"/>
      <c r="J712" s="132"/>
      <c r="P712" s="135"/>
    </row>
    <row r="713" spans="1:20" ht="2.1" customHeight="1">
      <c r="I713" s="163"/>
      <c r="J713" s="132"/>
    </row>
    <row r="714" spans="1:20">
      <c r="A714" s="162"/>
      <c r="B714" s="161"/>
      <c r="C714" s="161"/>
      <c r="D714" s="161"/>
      <c r="E714" s="161"/>
      <c r="F714" s="161"/>
      <c r="G714" s="160"/>
      <c r="J714" s="162"/>
      <c r="K714" s="161"/>
      <c r="L714" s="161"/>
      <c r="M714" s="161"/>
      <c r="N714" s="161"/>
      <c r="O714" s="161"/>
      <c r="P714" s="160"/>
    </row>
    <row r="715" spans="1:20">
      <c r="A715" s="153"/>
      <c r="B715" s="159" t="str">
        <f>CONCATENATE("Rozhodčí: ",IF(T718&gt;0,IF(VLOOKUP(T718,seznam!$A$2:$C$153,2)&gt;0,VLOOKUP(T718,seznam!$A$2:$C$153,2),""),""))</f>
        <v xml:space="preserve">Rozhodčí: </v>
      </c>
      <c r="C715" s="154"/>
      <c r="D715" s="154"/>
      <c r="E715" s="154"/>
      <c r="F715" s="158" t="str">
        <f>CONCATENATE("divize ",$R715,"          ","skup ",$S715,"    ",$T715)</f>
        <v>divize 8          skup S    1</v>
      </c>
      <c r="G715" s="157"/>
      <c r="H715" s="154"/>
      <c r="I715" s="154"/>
      <c r="J715" s="153"/>
      <c r="K715" s="159" t="str">
        <f>CONCATENATE("Rozhodčí: ",IF(T719&gt;0,IF(VLOOKUP(T719,seznam!$A$2:$C$153,2)&gt;0,VLOOKUP(T719,seznam!$A$2:$C$153,2),""),""))</f>
        <v xml:space="preserve">Rozhodčí: </v>
      </c>
      <c r="L715" s="154"/>
      <c r="M715" s="154"/>
      <c r="N715" s="154"/>
      <c r="O715" s="158" t="str">
        <f>CONCATENATE("divize ",$R715,"          ","skup ",$S715,"    ",$T715)</f>
        <v>divize 8          skup S    1</v>
      </c>
      <c r="P715" s="157"/>
      <c r="Q715" s="164"/>
      <c r="R715" s="155">
        <v>8</v>
      </c>
      <c r="S715" s="156" t="s">
        <v>206</v>
      </c>
      <c r="T715" s="155">
        <v>1</v>
      </c>
    </row>
    <row r="716" spans="1:20" ht="13.5" thickBot="1">
      <c r="A716" s="153"/>
      <c r="B716" s="151" t="s">
        <v>198</v>
      </c>
      <c r="C716" s="152"/>
      <c r="D716" s="152" t="s">
        <v>197</v>
      </c>
      <c r="E716" s="152"/>
      <c r="F716" s="151" t="s">
        <v>196</v>
      </c>
      <c r="G716" s="150"/>
      <c r="H716" s="152"/>
      <c r="I716" s="152"/>
      <c r="J716" s="153"/>
      <c r="K716" s="151" t="s">
        <v>198</v>
      </c>
      <c r="L716" s="152"/>
      <c r="M716" s="152" t="s">
        <v>197</v>
      </c>
      <c r="N716" s="152"/>
      <c r="O716" s="151" t="s">
        <v>196</v>
      </c>
      <c r="P716" s="150"/>
      <c r="Q716" s="164"/>
      <c r="R716" s="155"/>
      <c r="S716" s="155"/>
      <c r="T716" s="155"/>
    </row>
    <row r="717" spans="1:20" ht="13.5" thickBot="1">
      <c r="A717" s="142"/>
      <c r="B717" s="148" t="str">
        <f>IF(R718&gt;0,IF(VLOOKUP(R718,seznam!$A$2:$C$153,2)&gt;0,VLOOKUP(R718,seznam!$A$2:$C$153,2),"------"),"------")</f>
        <v>------</v>
      </c>
      <c r="D717" s="149"/>
      <c r="F717" s="148" t="str">
        <f>IF(S718&gt;0,IF(VLOOKUP(S718,seznam!$A$2:$C$153,2)&gt;0,VLOOKUP(S718,seznam!$A$2:$C$153,2),"------"),"------")</f>
        <v>------</v>
      </c>
      <c r="G717" s="140"/>
      <c r="J717" s="142"/>
      <c r="K717" s="148" t="str">
        <f>IF(R719&gt;0,IF(VLOOKUP(R719,seznam!$A$2:$C$153,2)&gt;0,VLOOKUP(R719,seznam!$A$2:$C$153,2),"------"),"------")</f>
        <v>------</v>
      </c>
      <c r="M717" s="149"/>
      <c r="O717" s="148" t="str">
        <f>IF(S719&gt;0,IF(VLOOKUP(S719,seznam!$A$2:$C$153,2)&gt;0,VLOOKUP(S719,seznam!$A$2:$C$153,2),"------"),"------")</f>
        <v>------</v>
      </c>
      <c r="P717" s="140"/>
      <c r="R717" s="170" t="s">
        <v>202</v>
      </c>
      <c r="S717" s="169" t="s">
        <v>201</v>
      </c>
      <c r="T717" s="168" t="s">
        <v>200</v>
      </c>
    </row>
    <row r="718" spans="1:20">
      <c r="A718" s="142"/>
      <c r="B718" s="147" t="s">
        <v>195</v>
      </c>
      <c r="D718" s="144" t="s">
        <v>6</v>
      </c>
      <c r="F718" s="147" t="s">
        <v>195</v>
      </c>
      <c r="G718" s="140"/>
      <c r="J718" s="142"/>
      <c r="K718" s="147" t="s">
        <v>195</v>
      </c>
      <c r="M718" s="144" t="s">
        <v>6</v>
      </c>
      <c r="O718" s="147" t="s">
        <v>195</v>
      </c>
      <c r="P718" s="140"/>
      <c r="R718" s="167">
        <f>I.Stupen!AJ328</f>
        <v>0</v>
      </c>
      <c r="S718" s="167">
        <f>I.Stupen!AK328</f>
        <v>0</v>
      </c>
      <c r="T718" s="166">
        <f>IF($U$2, R719,0)</f>
        <v>0</v>
      </c>
    </row>
    <row r="719" spans="1:20">
      <c r="A719" s="142"/>
      <c r="B719" s="147" t="s">
        <v>194</v>
      </c>
      <c r="D719" s="144" t="s">
        <v>6</v>
      </c>
      <c r="F719" s="147" t="s">
        <v>194</v>
      </c>
      <c r="G719" s="140"/>
      <c r="J719" s="142"/>
      <c r="K719" s="147" t="s">
        <v>194</v>
      </c>
      <c r="M719" s="144" t="s">
        <v>6</v>
      </c>
      <c r="O719" s="147" t="s">
        <v>194</v>
      </c>
      <c r="P719" s="140"/>
      <c r="R719" s="167">
        <f>I.Stupen!AJ329</f>
        <v>0</v>
      </c>
      <c r="S719" s="167">
        <f>I.Stupen!AK329</f>
        <v>0</v>
      </c>
      <c r="T719" s="166">
        <f>IF($U$2, S718,0)</f>
        <v>0</v>
      </c>
    </row>
    <row r="720" spans="1:20">
      <c r="A720" s="142"/>
      <c r="B720" s="147" t="s">
        <v>193</v>
      </c>
      <c r="D720" s="144" t="s">
        <v>6</v>
      </c>
      <c r="F720" s="147" t="s">
        <v>193</v>
      </c>
      <c r="G720" s="140"/>
      <c r="J720" s="142"/>
      <c r="K720" s="147" t="s">
        <v>193</v>
      </c>
      <c r="M720" s="144" t="s">
        <v>6</v>
      </c>
      <c r="O720" s="147" t="s">
        <v>193</v>
      </c>
      <c r="P720" s="140"/>
      <c r="R720" s="167">
        <f>I.Stupen!AJ330</f>
        <v>0</v>
      </c>
      <c r="S720" s="167">
        <f>I.Stupen!AK330</f>
        <v>0</v>
      </c>
      <c r="T720" s="166">
        <f>IF($U$2, R718,0)</f>
        <v>0</v>
      </c>
    </row>
    <row r="721" spans="1:20">
      <c r="A721" s="142"/>
      <c r="B721" s="146" t="s">
        <v>192</v>
      </c>
      <c r="D721" s="144" t="s">
        <v>6</v>
      </c>
      <c r="F721" s="146" t="s">
        <v>192</v>
      </c>
      <c r="G721" s="140"/>
      <c r="J721" s="142"/>
      <c r="K721" s="146" t="s">
        <v>192</v>
      </c>
      <c r="M721" s="144" t="s">
        <v>6</v>
      </c>
      <c r="O721" s="146" t="s">
        <v>192</v>
      </c>
      <c r="P721" s="140"/>
      <c r="R721" s="167">
        <f>I.Stupen!AJ331</f>
        <v>0</v>
      </c>
      <c r="S721" s="167">
        <f>I.Stupen!AK331</f>
        <v>0</v>
      </c>
      <c r="T721" s="166">
        <f>IF($U$2, S719,0)</f>
        <v>0</v>
      </c>
    </row>
    <row r="722" spans="1:20">
      <c r="A722" s="142"/>
      <c r="B722" s="146" t="s">
        <v>191</v>
      </c>
      <c r="D722" s="144" t="s">
        <v>6</v>
      </c>
      <c r="F722" s="146" t="s">
        <v>191</v>
      </c>
      <c r="G722" s="140"/>
      <c r="J722" s="142"/>
      <c r="K722" s="146" t="s">
        <v>191</v>
      </c>
      <c r="M722" s="144" t="s">
        <v>6</v>
      </c>
      <c r="O722" s="146" t="s">
        <v>191</v>
      </c>
      <c r="P722" s="140"/>
      <c r="R722" s="167">
        <f>I.Stupen!AJ332</f>
        <v>0</v>
      </c>
      <c r="S722" s="167">
        <f>I.Stupen!AK332</f>
        <v>0</v>
      </c>
      <c r="T722" s="166">
        <f>IF($U$2, R718,0)</f>
        <v>0</v>
      </c>
    </row>
    <row r="723" spans="1:20" ht="13.5" thickBot="1">
      <c r="A723" s="145"/>
      <c r="B723" s="143" t="s">
        <v>190</v>
      </c>
      <c r="D723" s="144" t="s">
        <v>6</v>
      </c>
      <c r="F723" s="143" t="s">
        <v>190</v>
      </c>
      <c r="G723" s="140"/>
      <c r="J723" s="145"/>
      <c r="K723" s="143" t="s">
        <v>190</v>
      </c>
      <c r="M723" s="144" t="s">
        <v>6</v>
      </c>
      <c r="O723" s="143" t="s">
        <v>190</v>
      </c>
      <c r="P723" s="140"/>
      <c r="R723" s="131">
        <f>I.Stupen!AJ333</f>
        <v>0</v>
      </c>
      <c r="S723" s="131">
        <f>I.Stupen!AK333</f>
        <v>0</v>
      </c>
      <c r="T723" s="165">
        <f>IF($U$2, S718,0)</f>
        <v>0</v>
      </c>
    </row>
    <row r="724" spans="1:20" ht="13.5" thickTop="1">
      <c r="A724" s="142"/>
      <c r="B724" s="141" t="s">
        <v>189</v>
      </c>
      <c r="G724" s="140"/>
      <c r="J724" s="142"/>
      <c r="K724" s="141" t="s">
        <v>189</v>
      </c>
      <c r="P724" s="140"/>
    </row>
    <row r="725" spans="1:20">
      <c r="A725" s="139"/>
      <c r="B725" s="138"/>
      <c r="C725" s="138"/>
      <c r="D725" s="138"/>
      <c r="E725" s="138"/>
      <c r="F725" s="138"/>
      <c r="G725" s="137"/>
      <c r="J725" s="139"/>
      <c r="K725" s="138"/>
      <c r="L725" s="138"/>
      <c r="M725" s="138"/>
      <c r="N725" s="138"/>
      <c r="O725" s="138"/>
      <c r="P725" s="137"/>
    </row>
    <row r="726" spans="1:20" ht="1.5" customHeight="1">
      <c r="H726" s="137"/>
      <c r="I726" s="136"/>
      <c r="J726" s="132"/>
      <c r="P726" s="135"/>
    </row>
    <row r="727" spans="1:20" ht="2.1" customHeight="1">
      <c r="I727" s="163"/>
      <c r="J727" s="132"/>
    </row>
    <row r="728" spans="1:20">
      <c r="A728" s="162"/>
      <c r="B728" s="161"/>
      <c r="C728" s="161"/>
      <c r="D728" s="161"/>
      <c r="E728" s="161"/>
      <c r="F728" s="161"/>
      <c r="G728" s="160"/>
      <c r="J728" s="162"/>
      <c r="K728" s="161"/>
      <c r="L728" s="161"/>
      <c r="M728" s="161"/>
      <c r="N728" s="161"/>
      <c r="O728" s="161"/>
      <c r="P728" s="160"/>
    </row>
    <row r="729" spans="1:20">
      <c r="A729" s="153"/>
      <c r="B729" s="159" t="str">
        <f>CONCATENATE("Rozhodčí: ",IF(T720&gt;0,IF(VLOOKUP(T720,seznam!$A$2:$C$153,2)&gt;0,VLOOKUP(T720,seznam!$A$2:$C$153,2),""),""))</f>
        <v xml:space="preserve">Rozhodčí: </v>
      </c>
      <c r="C729" s="154"/>
      <c r="D729" s="154"/>
      <c r="E729" s="154"/>
      <c r="F729" s="158" t="str">
        <f>CONCATENATE("divize ",$R729,"          ","skup ",$S729,"    ",$T729)</f>
        <v>divize 8          skup S    2</v>
      </c>
      <c r="G729" s="157"/>
      <c r="H729" s="154"/>
      <c r="I729" s="154"/>
      <c r="J729" s="153"/>
      <c r="K729" s="159" t="str">
        <f>CONCATENATE("Rozhodčí: ",IF(T721&gt;0,IF(VLOOKUP(T721,seznam!$A$2:$C$153,2)&gt;0,VLOOKUP(T721,seznam!$A$2:$C$153,2),""),""))</f>
        <v xml:space="preserve">Rozhodčí: </v>
      </c>
      <c r="L729" s="154"/>
      <c r="M729" s="154"/>
      <c r="N729" s="154"/>
      <c r="O729" s="158" t="str">
        <f>CONCATENATE("divize ",$R729,"          ","skup ",$S729,"    ",$T729)</f>
        <v>divize 8          skup S    2</v>
      </c>
      <c r="P729" s="157"/>
      <c r="Q729" s="164"/>
      <c r="R729" s="155">
        <v>8</v>
      </c>
      <c r="S729" s="156" t="s">
        <v>206</v>
      </c>
      <c r="T729" s="155">
        <v>2</v>
      </c>
    </row>
    <row r="730" spans="1:20" ht="13.5" thickBot="1">
      <c r="A730" s="153"/>
      <c r="B730" s="151" t="s">
        <v>198</v>
      </c>
      <c r="C730" s="152"/>
      <c r="D730" s="152" t="s">
        <v>197</v>
      </c>
      <c r="E730" s="152"/>
      <c r="F730" s="151" t="s">
        <v>196</v>
      </c>
      <c r="G730" s="150"/>
      <c r="H730" s="154"/>
      <c r="I730" s="154"/>
      <c r="J730" s="153"/>
      <c r="K730" s="151" t="s">
        <v>198</v>
      </c>
      <c r="L730" s="152"/>
      <c r="M730" s="152" t="s">
        <v>197</v>
      </c>
      <c r="N730" s="152"/>
      <c r="O730" s="151" t="s">
        <v>196</v>
      </c>
      <c r="P730" s="150"/>
    </row>
    <row r="731" spans="1:20" ht="13.5" thickBot="1">
      <c r="A731" s="142"/>
      <c r="B731" s="148" t="str">
        <f>IF(R720&gt;0,IF(VLOOKUP(R720,seznam!$A$2:$C$153,2)&gt;0,VLOOKUP(R720,seznam!$A$2:$C$153,2),"------"),"------")</f>
        <v>------</v>
      </c>
      <c r="D731" s="149"/>
      <c r="F731" s="148" t="str">
        <f>IF(S720&gt;0,IF(VLOOKUP(S720,seznam!$A$2:$C$153,2)&gt;0,VLOOKUP(S720,seznam!$A$2:$C$153,2),"------"),"------")</f>
        <v>------</v>
      </c>
      <c r="G731" s="140"/>
      <c r="J731" s="142"/>
      <c r="K731" s="148" t="str">
        <f>IF(R721&gt;0,IF(VLOOKUP(R721,seznam!$A$2:$C$153,2)&gt;0,VLOOKUP(R721,seznam!$A$2:$C$153,2),"------"),"------")</f>
        <v>------</v>
      </c>
      <c r="M731" s="149"/>
      <c r="O731" s="148" t="str">
        <f>IF(S721&gt;0,IF(VLOOKUP(S721,seznam!$A$2:$C$153,2)&gt;0,VLOOKUP(S721,seznam!$A$2:$C$153,2),"------"),"------")</f>
        <v>------</v>
      </c>
      <c r="P731" s="140"/>
    </row>
    <row r="732" spans="1:20">
      <c r="A732" s="142"/>
      <c r="B732" s="147" t="s">
        <v>195</v>
      </c>
      <c r="D732" s="144" t="s">
        <v>6</v>
      </c>
      <c r="F732" s="147" t="s">
        <v>195</v>
      </c>
      <c r="G732" s="140"/>
      <c r="J732" s="142"/>
      <c r="K732" s="147" t="s">
        <v>195</v>
      </c>
      <c r="M732" s="144" t="s">
        <v>6</v>
      </c>
      <c r="O732" s="147" t="s">
        <v>195</v>
      </c>
      <c r="P732" s="140"/>
    </row>
    <row r="733" spans="1:20">
      <c r="A733" s="142"/>
      <c r="B733" s="147" t="s">
        <v>194</v>
      </c>
      <c r="D733" s="144" t="s">
        <v>6</v>
      </c>
      <c r="F733" s="147" t="s">
        <v>194</v>
      </c>
      <c r="G733" s="140"/>
      <c r="J733" s="142"/>
      <c r="K733" s="147" t="s">
        <v>194</v>
      </c>
      <c r="M733" s="144" t="s">
        <v>6</v>
      </c>
      <c r="O733" s="147" t="s">
        <v>194</v>
      </c>
      <c r="P733" s="140"/>
    </row>
    <row r="734" spans="1:20">
      <c r="A734" s="142"/>
      <c r="B734" s="147" t="s">
        <v>193</v>
      </c>
      <c r="D734" s="144" t="s">
        <v>6</v>
      </c>
      <c r="F734" s="147" t="s">
        <v>193</v>
      </c>
      <c r="G734" s="140"/>
      <c r="J734" s="142"/>
      <c r="K734" s="147" t="s">
        <v>193</v>
      </c>
      <c r="M734" s="144" t="s">
        <v>6</v>
      </c>
      <c r="O734" s="147" t="s">
        <v>193</v>
      </c>
      <c r="P734" s="140"/>
    </row>
    <row r="735" spans="1:20">
      <c r="A735" s="142"/>
      <c r="B735" s="146" t="s">
        <v>192</v>
      </c>
      <c r="D735" s="144" t="s">
        <v>6</v>
      </c>
      <c r="F735" s="146" t="s">
        <v>192</v>
      </c>
      <c r="G735" s="140"/>
      <c r="J735" s="142"/>
      <c r="K735" s="146" t="s">
        <v>192</v>
      </c>
      <c r="M735" s="144" t="s">
        <v>6</v>
      </c>
      <c r="O735" s="146" t="s">
        <v>192</v>
      </c>
      <c r="P735" s="140"/>
    </row>
    <row r="736" spans="1:20">
      <c r="A736" s="142"/>
      <c r="B736" s="146" t="s">
        <v>191</v>
      </c>
      <c r="D736" s="144" t="s">
        <v>6</v>
      </c>
      <c r="F736" s="146" t="s">
        <v>191</v>
      </c>
      <c r="G736" s="140"/>
      <c r="J736" s="142"/>
      <c r="K736" s="146" t="s">
        <v>191</v>
      </c>
      <c r="M736" s="144" t="s">
        <v>6</v>
      </c>
      <c r="O736" s="146" t="s">
        <v>191</v>
      </c>
      <c r="P736" s="140"/>
    </row>
    <row r="737" spans="1:20" ht="13.5" thickBot="1">
      <c r="A737" s="145"/>
      <c r="B737" s="143" t="s">
        <v>190</v>
      </c>
      <c r="D737" s="144" t="s">
        <v>6</v>
      </c>
      <c r="F737" s="143" t="s">
        <v>190</v>
      </c>
      <c r="G737" s="140"/>
      <c r="J737" s="145"/>
      <c r="K737" s="143" t="s">
        <v>190</v>
      </c>
      <c r="M737" s="144" t="s">
        <v>6</v>
      </c>
      <c r="O737" s="143" t="s">
        <v>190</v>
      </c>
      <c r="P737" s="140"/>
    </row>
    <row r="738" spans="1:20" ht="13.5" thickTop="1">
      <c r="A738" s="142"/>
      <c r="B738" s="141" t="s">
        <v>189</v>
      </c>
      <c r="G738" s="140"/>
      <c r="J738" s="142"/>
      <c r="K738" s="141" t="s">
        <v>189</v>
      </c>
      <c r="P738" s="140"/>
    </row>
    <row r="739" spans="1:20">
      <c r="A739" s="139"/>
      <c r="B739" s="138"/>
      <c r="C739" s="138"/>
      <c r="D739" s="138"/>
      <c r="E739" s="138"/>
      <c r="F739" s="138"/>
      <c r="G739" s="137"/>
      <c r="J739" s="139"/>
      <c r="K739" s="138"/>
      <c r="L739" s="138"/>
      <c r="M739" s="138"/>
      <c r="N739" s="138"/>
      <c r="O739" s="138"/>
      <c r="P739" s="137"/>
    </row>
    <row r="740" spans="1:20" ht="1.5" customHeight="1">
      <c r="H740" s="137"/>
      <c r="I740" s="136"/>
      <c r="J740" s="132"/>
      <c r="P740" s="135"/>
    </row>
    <row r="741" spans="1:20" ht="2.1" customHeight="1">
      <c r="I741" s="163"/>
      <c r="J741" s="132"/>
    </row>
    <row r="742" spans="1:20">
      <c r="A742" s="162"/>
      <c r="B742" s="161"/>
      <c r="C742" s="161"/>
      <c r="D742" s="161"/>
      <c r="E742" s="161"/>
      <c r="F742" s="161"/>
      <c r="G742" s="160"/>
      <c r="J742" s="162"/>
      <c r="K742" s="161"/>
      <c r="L742" s="161"/>
      <c r="M742" s="161"/>
      <c r="N742" s="161"/>
      <c r="O742" s="161"/>
      <c r="P742" s="160"/>
    </row>
    <row r="743" spans="1:20">
      <c r="A743" s="153"/>
      <c r="B743" s="159" t="str">
        <f>CONCATENATE("Rozhodčí: ",IF(T722&gt;0,IF(VLOOKUP(T722,seznam!$A$2:$C$153,2)&gt;0,VLOOKUP(T722,seznam!$A$2:$C$153,2),""),""))</f>
        <v xml:space="preserve">Rozhodčí: </v>
      </c>
      <c r="C743" s="154"/>
      <c r="D743" s="154"/>
      <c r="E743" s="154"/>
      <c r="F743" s="158" t="str">
        <f>CONCATENATE("divize ",$R743,"          ","skup ",$S743,"    ",$T743)</f>
        <v>divize 8          skup S    3</v>
      </c>
      <c r="G743" s="157"/>
      <c r="J743" s="153"/>
      <c r="K743" s="159" t="str">
        <f>CONCATENATE("Rozhodčí: ",IF(T723&gt;0,IF(VLOOKUP(T723,seznam!$A$2:$C$153,2)&gt;0,VLOOKUP(T723,seznam!$A$2:$C$153,2),""),""))</f>
        <v xml:space="preserve">Rozhodčí: </v>
      </c>
      <c r="L743" s="154"/>
      <c r="M743" s="154"/>
      <c r="N743" s="154"/>
      <c r="O743" s="158" t="str">
        <f>CONCATENATE("divize ",$R743,"          ","skup ",$S743,"    ",$T743)</f>
        <v>divize 8          skup S    3</v>
      </c>
      <c r="P743" s="157"/>
      <c r="R743" s="155">
        <v>8</v>
      </c>
      <c r="S743" s="156" t="s">
        <v>206</v>
      </c>
      <c r="T743" s="155">
        <v>3</v>
      </c>
    </row>
    <row r="744" spans="1:20" ht="13.5" thickBot="1">
      <c r="A744" s="153"/>
      <c r="B744" s="151" t="s">
        <v>198</v>
      </c>
      <c r="C744" s="152"/>
      <c r="D744" s="152" t="s">
        <v>197</v>
      </c>
      <c r="E744" s="152"/>
      <c r="F744" s="151" t="s">
        <v>196</v>
      </c>
      <c r="G744" s="150"/>
      <c r="H744" s="154"/>
      <c r="I744" s="154"/>
      <c r="J744" s="153"/>
      <c r="K744" s="151" t="s">
        <v>198</v>
      </c>
      <c r="L744" s="152"/>
      <c r="M744" s="152" t="s">
        <v>197</v>
      </c>
      <c r="N744" s="152"/>
      <c r="O744" s="151" t="s">
        <v>196</v>
      </c>
      <c r="P744" s="150"/>
    </row>
    <row r="745" spans="1:20" ht="13.5" thickBot="1">
      <c r="A745" s="142"/>
      <c r="B745" s="148" t="str">
        <f>IF(R722&gt;0,IF(VLOOKUP(R722,seznam!$A$2:$C$153,2)&gt;0,VLOOKUP(R722,seznam!$A$2:$C$153,2),"------"),"------")</f>
        <v>------</v>
      </c>
      <c r="D745" s="149"/>
      <c r="F745" s="148" t="str">
        <f>IF(S722&gt;0,IF(VLOOKUP(S722,seznam!$A$2:$C$153,2)&gt;0,VLOOKUP(S722,seznam!$A$2:$C$153,2),"------"),"------")</f>
        <v>------</v>
      </c>
      <c r="G745" s="140"/>
      <c r="J745" s="142"/>
      <c r="K745" s="148" t="str">
        <f>IF(R723&gt;0,IF(VLOOKUP(R723,seznam!$A$2:$C$153,2)&gt;0,VLOOKUP(R723,seznam!$A$2:$C$153,2),"------"),"------")</f>
        <v>------</v>
      </c>
      <c r="M745" s="149"/>
      <c r="O745" s="148" t="str">
        <f>IF(S723&gt;0,IF(VLOOKUP(S723,seznam!$A$2:$C$153,2)&gt;0,VLOOKUP(S723,seznam!$A$2:$C$153,2),"------"),"------")</f>
        <v>------</v>
      </c>
      <c r="P745" s="140"/>
    </row>
    <row r="746" spans="1:20">
      <c r="A746" s="142"/>
      <c r="B746" s="147" t="s">
        <v>195</v>
      </c>
      <c r="D746" s="144" t="s">
        <v>6</v>
      </c>
      <c r="F746" s="147" t="s">
        <v>195</v>
      </c>
      <c r="G746" s="140"/>
      <c r="J746" s="142"/>
      <c r="K746" s="147" t="s">
        <v>195</v>
      </c>
      <c r="M746" s="144" t="s">
        <v>6</v>
      </c>
      <c r="O746" s="147" t="s">
        <v>195</v>
      </c>
      <c r="P746" s="140"/>
    </row>
    <row r="747" spans="1:20">
      <c r="A747" s="142"/>
      <c r="B747" s="147" t="s">
        <v>194</v>
      </c>
      <c r="D747" s="144" t="s">
        <v>6</v>
      </c>
      <c r="F747" s="147" t="s">
        <v>194</v>
      </c>
      <c r="G747" s="140"/>
      <c r="J747" s="142"/>
      <c r="K747" s="147" t="s">
        <v>194</v>
      </c>
      <c r="M747" s="144" t="s">
        <v>6</v>
      </c>
      <c r="O747" s="147" t="s">
        <v>194</v>
      </c>
      <c r="P747" s="140"/>
    </row>
    <row r="748" spans="1:20">
      <c r="A748" s="142"/>
      <c r="B748" s="147" t="s">
        <v>193</v>
      </c>
      <c r="D748" s="144" t="s">
        <v>6</v>
      </c>
      <c r="F748" s="147" t="s">
        <v>193</v>
      </c>
      <c r="G748" s="140"/>
      <c r="J748" s="142"/>
      <c r="K748" s="147" t="s">
        <v>193</v>
      </c>
      <c r="M748" s="144" t="s">
        <v>6</v>
      </c>
      <c r="O748" s="147" t="s">
        <v>193</v>
      </c>
      <c r="P748" s="140"/>
    </row>
    <row r="749" spans="1:20">
      <c r="A749" s="142"/>
      <c r="B749" s="146" t="s">
        <v>192</v>
      </c>
      <c r="D749" s="144" t="s">
        <v>6</v>
      </c>
      <c r="F749" s="146" t="s">
        <v>192</v>
      </c>
      <c r="G749" s="140"/>
      <c r="J749" s="142"/>
      <c r="K749" s="146" t="s">
        <v>192</v>
      </c>
      <c r="M749" s="144" t="s">
        <v>6</v>
      </c>
      <c r="O749" s="146" t="s">
        <v>192</v>
      </c>
      <c r="P749" s="140"/>
    </row>
    <row r="750" spans="1:20">
      <c r="A750" s="142"/>
      <c r="B750" s="146" t="s">
        <v>191</v>
      </c>
      <c r="D750" s="144" t="s">
        <v>6</v>
      </c>
      <c r="F750" s="146" t="s">
        <v>191</v>
      </c>
      <c r="G750" s="140"/>
      <c r="J750" s="142"/>
      <c r="K750" s="146" t="s">
        <v>191</v>
      </c>
      <c r="M750" s="144" t="s">
        <v>6</v>
      </c>
      <c r="O750" s="146" t="s">
        <v>191</v>
      </c>
      <c r="P750" s="140"/>
    </row>
    <row r="751" spans="1:20" ht="13.5" thickBot="1">
      <c r="A751" s="145"/>
      <c r="B751" s="143" t="s">
        <v>190</v>
      </c>
      <c r="D751" s="144" t="s">
        <v>6</v>
      </c>
      <c r="F751" s="143" t="s">
        <v>190</v>
      </c>
      <c r="G751" s="140"/>
      <c r="J751" s="145"/>
      <c r="K751" s="143" t="s">
        <v>190</v>
      </c>
      <c r="M751" s="144" t="s">
        <v>6</v>
      </c>
      <c r="O751" s="143" t="s">
        <v>190</v>
      </c>
      <c r="P751" s="140"/>
    </row>
    <row r="752" spans="1:20" ht="13.5" thickTop="1">
      <c r="A752" s="142"/>
      <c r="B752" s="141" t="s">
        <v>189</v>
      </c>
      <c r="G752" s="140"/>
      <c r="J752" s="142"/>
      <c r="K752" s="141" t="s">
        <v>189</v>
      </c>
      <c r="P752" s="140"/>
    </row>
    <row r="753" spans="1:20">
      <c r="A753" s="139"/>
      <c r="B753" s="138"/>
      <c r="C753" s="138"/>
      <c r="D753" s="138"/>
      <c r="E753" s="138"/>
      <c r="F753" s="138"/>
      <c r="G753" s="137"/>
      <c r="J753" s="139"/>
      <c r="K753" s="138"/>
      <c r="L753" s="138"/>
      <c r="M753" s="138"/>
      <c r="N753" s="138"/>
      <c r="O753" s="138"/>
      <c r="P753" s="137"/>
    </row>
    <row r="754" spans="1:20" ht="1.5" customHeight="1">
      <c r="H754" s="137"/>
      <c r="I754" s="136"/>
      <c r="J754" s="132"/>
      <c r="P754" s="135"/>
    </row>
    <row r="755" spans="1:20" ht="2.1" customHeight="1">
      <c r="I755" s="163"/>
      <c r="J755" s="132"/>
    </row>
    <row r="756" spans="1:20">
      <c r="A756" s="162"/>
      <c r="B756" s="161"/>
      <c r="C756" s="161"/>
      <c r="D756" s="161"/>
      <c r="E756" s="161"/>
      <c r="F756" s="161"/>
      <c r="G756" s="160"/>
      <c r="J756" s="162"/>
      <c r="K756" s="161"/>
      <c r="L756" s="161"/>
      <c r="M756" s="161"/>
      <c r="N756" s="161"/>
      <c r="O756" s="161"/>
      <c r="P756" s="160"/>
    </row>
    <row r="757" spans="1:20">
      <c r="A757" s="153"/>
      <c r="B757" s="159" t="str">
        <f>CONCATENATE("Rozhodčí: ",IF(T760&gt;0,IF(VLOOKUP(T760,seznam!$A$2:$C$153,2)&gt;0,VLOOKUP(T760,seznam!$A$2:$C$153,2),""),""))</f>
        <v xml:space="preserve">Rozhodčí: </v>
      </c>
      <c r="C757" s="154"/>
      <c r="D757" s="154"/>
      <c r="E757" s="154"/>
      <c r="F757" s="158" t="str">
        <f>CONCATENATE("divize ",$R757,"          ","skup ",$S757,"    ",$T757)</f>
        <v>divize 8          skup T    1</v>
      </c>
      <c r="G757" s="157"/>
      <c r="H757" s="154"/>
      <c r="I757" s="154"/>
      <c r="J757" s="153"/>
      <c r="K757" s="159" t="str">
        <f>CONCATENATE("Rozhodčí: ",IF(T761&gt;0,IF(VLOOKUP(T761,seznam!$A$2:$C$153,2)&gt;0,VLOOKUP(T761,seznam!$A$2:$C$153,2),""),""))</f>
        <v xml:space="preserve">Rozhodčí: </v>
      </c>
      <c r="L757" s="154"/>
      <c r="M757" s="154"/>
      <c r="N757" s="154"/>
      <c r="O757" s="158" t="str">
        <f>CONCATENATE("divize ",$R757,"          ","skup ",$S757,"    ",$T757)</f>
        <v>divize 8          skup T    1</v>
      </c>
      <c r="P757" s="157"/>
      <c r="Q757" s="164"/>
      <c r="R757" s="155">
        <v>8</v>
      </c>
      <c r="S757" s="156" t="s">
        <v>205</v>
      </c>
      <c r="T757" s="155">
        <v>1</v>
      </c>
    </row>
    <row r="758" spans="1:20" ht="13.5" thickBot="1">
      <c r="A758" s="153"/>
      <c r="B758" s="151" t="s">
        <v>198</v>
      </c>
      <c r="C758" s="152"/>
      <c r="D758" s="152" t="s">
        <v>197</v>
      </c>
      <c r="E758" s="152"/>
      <c r="F758" s="151" t="s">
        <v>196</v>
      </c>
      <c r="G758" s="150"/>
      <c r="H758" s="152"/>
      <c r="I758" s="152"/>
      <c r="J758" s="153"/>
      <c r="K758" s="151" t="s">
        <v>198</v>
      </c>
      <c r="L758" s="152"/>
      <c r="M758" s="152" t="s">
        <v>197</v>
      </c>
      <c r="N758" s="152"/>
      <c r="O758" s="151" t="s">
        <v>196</v>
      </c>
      <c r="P758" s="150"/>
      <c r="Q758" s="164"/>
      <c r="R758" s="155"/>
      <c r="S758" s="155"/>
      <c r="T758" s="155"/>
    </row>
    <row r="759" spans="1:20" ht="13.5" thickBot="1">
      <c r="A759" s="142"/>
      <c r="B759" s="148" t="str">
        <f>IF(R760&gt;0,IF(VLOOKUP(R760,seznam!$A$2:$C$153,2)&gt;0,VLOOKUP(R760,seznam!$A$2:$C$153,2),"------"),"------")</f>
        <v>------</v>
      </c>
      <c r="D759" s="149"/>
      <c r="F759" s="148" t="str">
        <f>IF(S760&gt;0,IF(VLOOKUP(S760,seznam!$A$2:$C$153,2)&gt;0,VLOOKUP(S760,seznam!$A$2:$C$153,2),"------"),"------")</f>
        <v>------</v>
      </c>
      <c r="G759" s="140"/>
      <c r="J759" s="142"/>
      <c r="K759" s="148" t="str">
        <f>IF(R761&gt;0,IF(VLOOKUP(R761,seznam!$A$2:$C$153,2)&gt;0,VLOOKUP(R761,seznam!$A$2:$C$153,2),"------"),"------")</f>
        <v>------</v>
      </c>
      <c r="M759" s="149"/>
      <c r="O759" s="148" t="str">
        <f>IF(S761&gt;0,IF(VLOOKUP(S761,seznam!$A$2:$C$153,2)&gt;0,VLOOKUP(S761,seznam!$A$2:$C$153,2),"------"),"------")</f>
        <v>------</v>
      </c>
      <c r="P759" s="140"/>
      <c r="R759" s="170" t="s">
        <v>202</v>
      </c>
      <c r="S759" s="169" t="s">
        <v>201</v>
      </c>
      <c r="T759" s="168" t="s">
        <v>200</v>
      </c>
    </row>
    <row r="760" spans="1:20">
      <c r="A760" s="142"/>
      <c r="B760" s="147" t="s">
        <v>195</v>
      </c>
      <c r="C760" s="135" t="str">
        <f>IF(A759&gt;0,IF(VLOOKUP(A759,seznam!$A$2:$C$37,2)&gt;0,VLOOKUP(A759,seznam!$A$2:$C$37,2),"------"),"------")</f>
        <v>------</v>
      </c>
      <c r="D760" s="144" t="s">
        <v>6</v>
      </c>
      <c r="F760" s="147" t="s">
        <v>195</v>
      </c>
      <c r="G760" s="140"/>
      <c r="J760" s="142"/>
      <c r="K760" s="147" t="s">
        <v>195</v>
      </c>
      <c r="M760" s="144" t="s">
        <v>6</v>
      </c>
      <c r="O760" s="147" t="s">
        <v>195</v>
      </c>
      <c r="P760" s="140"/>
      <c r="R760" s="167">
        <f>I.Stupen!AJ338</f>
        <v>0</v>
      </c>
      <c r="S760">
        <f>I.Stupen!AK338</f>
        <v>0</v>
      </c>
      <c r="T760" s="166">
        <f>IF($U$2, R761,0)</f>
        <v>0</v>
      </c>
    </row>
    <row r="761" spans="1:20">
      <c r="A761" s="142"/>
      <c r="B761" s="147" t="s">
        <v>194</v>
      </c>
      <c r="D761" s="144" t="s">
        <v>6</v>
      </c>
      <c r="F761" s="147" t="s">
        <v>194</v>
      </c>
      <c r="G761" s="140"/>
      <c r="J761" s="142"/>
      <c r="K761" s="147" t="s">
        <v>194</v>
      </c>
      <c r="M761" s="144" t="s">
        <v>6</v>
      </c>
      <c r="O761" s="147" t="s">
        <v>194</v>
      </c>
      <c r="P761" s="140"/>
      <c r="R761" s="167">
        <f>I.Stupen!AJ339</f>
        <v>0</v>
      </c>
      <c r="S761">
        <f>I.Stupen!AK339</f>
        <v>0</v>
      </c>
      <c r="T761" s="166">
        <f>IF($U$2, S760,0)</f>
        <v>0</v>
      </c>
    </row>
    <row r="762" spans="1:20">
      <c r="A762" s="142"/>
      <c r="B762" s="147" t="s">
        <v>193</v>
      </c>
      <c r="D762" s="144" t="s">
        <v>6</v>
      </c>
      <c r="F762" s="147" t="s">
        <v>193</v>
      </c>
      <c r="G762" s="140"/>
      <c r="J762" s="142"/>
      <c r="K762" s="147" t="s">
        <v>193</v>
      </c>
      <c r="M762" s="144" t="s">
        <v>6</v>
      </c>
      <c r="O762" s="147" t="s">
        <v>193</v>
      </c>
      <c r="P762" s="140"/>
      <c r="R762" s="167">
        <f>I.Stupen!AJ340</f>
        <v>0</v>
      </c>
      <c r="S762">
        <f>I.Stupen!AK340</f>
        <v>0</v>
      </c>
      <c r="T762" s="166">
        <f>IF($U$2, R760,0)</f>
        <v>0</v>
      </c>
    </row>
    <row r="763" spans="1:20">
      <c r="A763" s="142"/>
      <c r="B763" s="146" t="s">
        <v>192</v>
      </c>
      <c r="D763" s="144" t="s">
        <v>6</v>
      </c>
      <c r="F763" s="146" t="s">
        <v>192</v>
      </c>
      <c r="G763" s="140"/>
      <c r="J763" s="142"/>
      <c r="K763" s="146" t="s">
        <v>192</v>
      </c>
      <c r="M763" s="144" t="s">
        <v>6</v>
      </c>
      <c r="O763" s="146" t="s">
        <v>192</v>
      </c>
      <c r="P763" s="140"/>
      <c r="R763" s="167">
        <f>I.Stupen!AJ341</f>
        <v>0</v>
      </c>
      <c r="S763">
        <f>I.Stupen!AK341</f>
        <v>0</v>
      </c>
      <c r="T763" s="166">
        <f>IF($U$2, S761,0)</f>
        <v>0</v>
      </c>
    </row>
    <row r="764" spans="1:20">
      <c r="A764" s="142"/>
      <c r="B764" s="146" t="s">
        <v>191</v>
      </c>
      <c r="D764" s="144" t="s">
        <v>6</v>
      </c>
      <c r="F764" s="146" t="s">
        <v>191</v>
      </c>
      <c r="G764" s="140"/>
      <c r="J764" s="142"/>
      <c r="K764" s="146" t="s">
        <v>191</v>
      </c>
      <c r="M764" s="144" t="s">
        <v>6</v>
      </c>
      <c r="O764" s="146" t="s">
        <v>191</v>
      </c>
      <c r="P764" s="140"/>
      <c r="R764" s="167">
        <f>I.Stupen!AJ342</f>
        <v>0</v>
      </c>
      <c r="S764">
        <f>I.Stupen!AK342</f>
        <v>0</v>
      </c>
      <c r="T764" s="166">
        <f>IF($U$2, R760,0)</f>
        <v>0</v>
      </c>
    </row>
    <row r="765" spans="1:20" ht="13.5" thickBot="1">
      <c r="A765" s="145"/>
      <c r="B765" s="143" t="s">
        <v>190</v>
      </c>
      <c r="D765" s="144" t="s">
        <v>6</v>
      </c>
      <c r="F765" s="143" t="s">
        <v>190</v>
      </c>
      <c r="G765" s="140"/>
      <c r="J765" s="145"/>
      <c r="K765" s="143" t="s">
        <v>190</v>
      </c>
      <c r="M765" s="144" t="s">
        <v>6</v>
      </c>
      <c r="O765" s="143" t="s">
        <v>190</v>
      </c>
      <c r="P765" s="140"/>
      <c r="R765" s="131">
        <f>I.Stupen!AJ343</f>
        <v>0</v>
      </c>
      <c r="S765" s="130">
        <f>I.Stupen!AK343</f>
        <v>0</v>
      </c>
      <c r="T765" s="165">
        <f>IF($U$2, S760,0)</f>
        <v>0</v>
      </c>
    </row>
    <row r="766" spans="1:20" ht="13.5" thickTop="1">
      <c r="A766" s="142"/>
      <c r="B766" s="141" t="s">
        <v>189</v>
      </c>
      <c r="G766" s="140"/>
      <c r="J766" s="142"/>
      <c r="K766" s="141" t="s">
        <v>189</v>
      </c>
      <c r="P766" s="140"/>
    </row>
    <row r="767" spans="1:20">
      <c r="A767" s="139"/>
      <c r="B767" s="138"/>
      <c r="C767" s="138"/>
      <c r="D767" s="138"/>
      <c r="E767" s="138"/>
      <c r="F767" s="138"/>
      <c r="G767" s="137"/>
      <c r="J767" s="139"/>
      <c r="K767" s="138"/>
      <c r="L767" s="138"/>
      <c r="M767" s="138"/>
      <c r="N767" s="138"/>
      <c r="O767" s="138"/>
      <c r="P767" s="137"/>
    </row>
    <row r="768" spans="1:20" ht="1.5" customHeight="1">
      <c r="H768" s="137"/>
      <c r="I768" s="136"/>
      <c r="J768" s="132"/>
      <c r="P768" s="135"/>
    </row>
    <row r="769" spans="1:20" ht="2.1" customHeight="1">
      <c r="I769" s="163"/>
      <c r="J769" s="132"/>
    </row>
    <row r="770" spans="1:20">
      <c r="A770" s="162"/>
      <c r="B770" s="161"/>
      <c r="C770" s="161"/>
      <c r="D770" s="161"/>
      <c r="E770" s="161"/>
      <c r="F770" s="161"/>
      <c r="G770" s="160"/>
      <c r="J770" s="162"/>
      <c r="K770" s="161"/>
      <c r="L770" s="161"/>
      <c r="M770" s="161"/>
      <c r="N770" s="161"/>
      <c r="O770" s="161"/>
      <c r="P770" s="160"/>
    </row>
    <row r="771" spans="1:20">
      <c r="A771" s="153"/>
      <c r="B771" s="159" t="str">
        <f>CONCATENATE("Rozhodčí: ",IF(T762&gt;0,IF(VLOOKUP(T762,seznam!$A$2:$C$153,2)&gt;0,VLOOKUP(T762,seznam!$A$2:$C$153,2),""),""))</f>
        <v xml:space="preserve">Rozhodčí: </v>
      </c>
      <c r="C771" s="154"/>
      <c r="D771" s="154"/>
      <c r="E771" s="154"/>
      <c r="F771" s="158" t="str">
        <f>CONCATENATE("divize ",$R771,"          ","skup ",$S771,"    ",$T771)</f>
        <v>divize 8          skup T    2</v>
      </c>
      <c r="G771" s="157"/>
      <c r="H771" s="154"/>
      <c r="I771" s="154"/>
      <c r="J771" s="153"/>
      <c r="K771" s="159" t="str">
        <f>CONCATENATE("Rozhodčí: ",IF(T763&gt;0,IF(VLOOKUP(T763,seznam!$A$2:$C$153,2)&gt;0,VLOOKUP(T763,seznam!$A$2:$C$153,2),""),""))</f>
        <v xml:space="preserve">Rozhodčí: </v>
      </c>
      <c r="L771" s="154"/>
      <c r="M771" s="154"/>
      <c r="N771" s="154"/>
      <c r="O771" s="158" t="str">
        <f>CONCATENATE("divize ",$R771,"          ","skup ",$S771,"    ",$T771)</f>
        <v>divize 8          skup T    2</v>
      </c>
      <c r="P771" s="157"/>
      <c r="Q771" s="164"/>
      <c r="R771" s="155">
        <v>8</v>
      </c>
      <c r="S771" s="156" t="s">
        <v>205</v>
      </c>
      <c r="T771" s="155">
        <v>2</v>
      </c>
    </row>
    <row r="772" spans="1:20" ht="13.5" thickBot="1">
      <c r="A772" s="153"/>
      <c r="B772" s="151" t="s">
        <v>198</v>
      </c>
      <c r="C772" s="152"/>
      <c r="D772" s="152" t="s">
        <v>197</v>
      </c>
      <c r="E772" s="152"/>
      <c r="F772" s="151" t="s">
        <v>196</v>
      </c>
      <c r="G772" s="150"/>
      <c r="H772" s="154"/>
      <c r="I772" s="154"/>
      <c r="J772" s="153"/>
      <c r="K772" s="151" t="s">
        <v>198</v>
      </c>
      <c r="L772" s="152"/>
      <c r="M772" s="152" t="s">
        <v>197</v>
      </c>
      <c r="N772" s="152"/>
      <c r="O772" s="151" t="s">
        <v>196</v>
      </c>
      <c r="P772" s="150"/>
    </row>
    <row r="773" spans="1:20" ht="13.5" thickBot="1">
      <c r="A773" s="142"/>
      <c r="B773" s="148" t="str">
        <f>IF(R762&gt;0,IF(VLOOKUP(R762,seznam!$A$2:$C$153,2)&gt;0,VLOOKUP(R762,seznam!$A$2:$C$153,2),"------"),"------")</f>
        <v>------</v>
      </c>
      <c r="D773" s="149"/>
      <c r="F773" s="148" t="str">
        <f>IF(S762&gt;0,IF(VLOOKUP(S762,seznam!$A$2:$C$153,2)&gt;0,VLOOKUP(S762,seznam!$A$2:$C$153,2),"------"),"------")</f>
        <v>------</v>
      </c>
      <c r="G773" s="140"/>
      <c r="J773" s="142"/>
      <c r="K773" s="148" t="str">
        <f>IF(R763&gt;0,IF(VLOOKUP(R763,seznam!$A$2:$C$153,2)&gt;0,VLOOKUP(R763,seznam!$A$2:$C$153,2),"------"),"------")</f>
        <v>------</v>
      </c>
      <c r="M773" s="149"/>
      <c r="O773" s="148" t="str">
        <f>IF(S763&gt;0,IF(VLOOKUP(S763,seznam!$A$2:$C$153,2)&gt;0,VLOOKUP(S763,seznam!$A$2:$C$153,2),"------"),"------")</f>
        <v>------</v>
      </c>
      <c r="P773" s="140"/>
    </row>
    <row r="774" spans="1:20">
      <c r="A774" s="142"/>
      <c r="B774" s="147" t="s">
        <v>195</v>
      </c>
      <c r="D774" s="144" t="s">
        <v>6</v>
      </c>
      <c r="F774" s="147" t="s">
        <v>195</v>
      </c>
      <c r="G774" s="140"/>
      <c r="J774" s="142"/>
      <c r="K774" s="147" t="s">
        <v>195</v>
      </c>
      <c r="M774" s="144" t="s">
        <v>6</v>
      </c>
      <c r="O774" s="147" t="s">
        <v>195</v>
      </c>
      <c r="P774" s="140"/>
    </row>
    <row r="775" spans="1:20">
      <c r="A775" s="142"/>
      <c r="B775" s="147" t="s">
        <v>194</v>
      </c>
      <c r="D775" s="144" t="s">
        <v>6</v>
      </c>
      <c r="F775" s="147" t="s">
        <v>194</v>
      </c>
      <c r="G775" s="140"/>
      <c r="J775" s="142"/>
      <c r="K775" s="147" t="s">
        <v>194</v>
      </c>
      <c r="M775" s="144" t="s">
        <v>6</v>
      </c>
      <c r="O775" s="147" t="s">
        <v>194</v>
      </c>
      <c r="P775" s="140"/>
    </row>
    <row r="776" spans="1:20">
      <c r="A776" s="142"/>
      <c r="B776" s="147" t="s">
        <v>193</v>
      </c>
      <c r="D776" s="144" t="s">
        <v>6</v>
      </c>
      <c r="F776" s="147" t="s">
        <v>193</v>
      </c>
      <c r="G776" s="140"/>
      <c r="J776" s="142"/>
      <c r="K776" s="147" t="s">
        <v>193</v>
      </c>
      <c r="M776" s="144" t="s">
        <v>6</v>
      </c>
      <c r="O776" s="147" t="s">
        <v>193</v>
      </c>
      <c r="P776" s="140"/>
    </row>
    <row r="777" spans="1:20">
      <c r="A777" s="142"/>
      <c r="B777" s="146" t="s">
        <v>192</v>
      </c>
      <c r="D777" s="144" t="s">
        <v>6</v>
      </c>
      <c r="F777" s="146" t="s">
        <v>192</v>
      </c>
      <c r="G777" s="140"/>
      <c r="J777" s="142"/>
      <c r="K777" s="146" t="s">
        <v>192</v>
      </c>
      <c r="M777" s="144" t="s">
        <v>6</v>
      </c>
      <c r="O777" s="146" t="s">
        <v>192</v>
      </c>
      <c r="P777" s="140"/>
    </row>
    <row r="778" spans="1:20">
      <c r="A778" s="142"/>
      <c r="B778" s="146" t="s">
        <v>191</v>
      </c>
      <c r="D778" s="144" t="s">
        <v>6</v>
      </c>
      <c r="F778" s="146" t="s">
        <v>191</v>
      </c>
      <c r="G778" s="140"/>
      <c r="J778" s="142"/>
      <c r="K778" s="146" t="s">
        <v>191</v>
      </c>
      <c r="M778" s="144" t="s">
        <v>6</v>
      </c>
      <c r="O778" s="146" t="s">
        <v>191</v>
      </c>
      <c r="P778" s="140"/>
    </row>
    <row r="779" spans="1:20" ht="13.5" thickBot="1">
      <c r="A779" s="145"/>
      <c r="B779" s="143" t="s">
        <v>190</v>
      </c>
      <c r="D779" s="144" t="s">
        <v>6</v>
      </c>
      <c r="F779" s="143" t="s">
        <v>190</v>
      </c>
      <c r="G779" s="140"/>
      <c r="J779" s="145"/>
      <c r="K779" s="143" t="s">
        <v>190</v>
      </c>
      <c r="M779" s="144" t="s">
        <v>6</v>
      </c>
      <c r="O779" s="143" t="s">
        <v>190</v>
      </c>
      <c r="P779" s="140"/>
    </row>
    <row r="780" spans="1:20" ht="13.5" thickTop="1">
      <c r="A780" s="142"/>
      <c r="B780" s="141" t="s">
        <v>189</v>
      </c>
      <c r="G780" s="140"/>
      <c r="J780" s="142"/>
      <c r="K780" s="141" t="s">
        <v>189</v>
      </c>
      <c r="P780" s="140"/>
    </row>
    <row r="781" spans="1:20">
      <c r="A781" s="139"/>
      <c r="B781" s="138"/>
      <c r="C781" s="138"/>
      <c r="D781" s="138"/>
      <c r="E781" s="138"/>
      <c r="F781" s="138"/>
      <c r="G781" s="137"/>
      <c r="J781" s="139"/>
      <c r="K781" s="138"/>
      <c r="L781" s="138"/>
      <c r="M781" s="138"/>
      <c r="N781" s="138"/>
      <c r="O781" s="138"/>
      <c r="P781" s="137"/>
    </row>
    <row r="782" spans="1:20" ht="1.5" customHeight="1">
      <c r="H782" s="137"/>
      <c r="I782" s="136"/>
      <c r="J782" s="132"/>
      <c r="P782" s="135"/>
    </row>
    <row r="783" spans="1:20" ht="2.1" customHeight="1">
      <c r="I783" s="163"/>
      <c r="J783" s="132"/>
    </row>
    <row r="784" spans="1:20">
      <c r="A784" s="162"/>
      <c r="B784" s="161"/>
      <c r="C784" s="161"/>
      <c r="D784" s="161"/>
      <c r="E784" s="161"/>
      <c r="F784" s="161"/>
      <c r="G784" s="160"/>
      <c r="J784" s="162"/>
      <c r="K784" s="161"/>
      <c r="L784" s="161"/>
      <c r="M784" s="161"/>
      <c r="N784" s="161"/>
      <c r="O784" s="161"/>
      <c r="P784" s="160"/>
    </row>
    <row r="785" spans="1:20">
      <c r="A785" s="153"/>
      <c r="B785" s="159" t="str">
        <f>CONCATENATE("Rozhodčí: ",IF(T764&gt;0,IF(VLOOKUP(T764,seznam!$A$2:$C$153,2)&gt;0,VLOOKUP(T764,seznam!$A$2:$C$153,2),""),""))</f>
        <v xml:space="preserve">Rozhodčí: </v>
      </c>
      <c r="C785" s="154"/>
      <c r="D785" s="154"/>
      <c r="E785" s="154"/>
      <c r="F785" s="158" t="str">
        <f>CONCATENATE("divize ",$R785,"          ","skup ",$S785,"    ",$T785)</f>
        <v>divize 8          skup T    3</v>
      </c>
      <c r="G785" s="157"/>
      <c r="J785" s="153"/>
      <c r="K785" s="159" t="str">
        <f>CONCATENATE("Rozhodčí: ",IF(T765&gt;0,IF(VLOOKUP(T765,seznam!$A$2:$C$153,2)&gt;0,VLOOKUP(T765,seznam!$A$2:$C$153,2),""),""))</f>
        <v xml:space="preserve">Rozhodčí: </v>
      </c>
      <c r="L785" s="154"/>
      <c r="M785" s="154"/>
      <c r="N785" s="154"/>
      <c r="O785" s="158" t="str">
        <f>CONCATENATE("divize ",$R785,"          ","skup ",$S785,"    ",$T785)</f>
        <v>divize 8          skup T    3</v>
      </c>
      <c r="P785" s="157"/>
      <c r="R785" s="155">
        <v>8</v>
      </c>
      <c r="S785" s="156" t="s">
        <v>205</v>
      </c>
      <c r="T785" s="155">
        <v>3</v>
      </c>
    </row>
    <row r="786" spans="1:20" ht="13.5" thickBot="1">
      <c r="A786" s="153"/>
      <c r="B786" s="151" t="s">
        <v>198</v>
      </c>
      <c r="C786" s="152"/>
      <c r="D786" s="152" t="s">
        <v>197</v>
      </c>
      <c r="E786" s="152"/>
      <c r="F786" s="151" t="s">
        <v>196</v>
      </c>
      <c r="G786" s="150"/>
      <c r="H786" s="154"/>
      <c r="I786" s="154"/>
      <c r="J786" s="153"/>
      <c r="K786" s="151" t="s">
        <v>198</v>
      </c>
      <c r="L786" s="152"/>
      <c r="M786" s="152" t="s">
        <v>197</v>
      </c>
      <c r="N786" s="152"/>
      <c r="O786" s="151" t="s">
        <v>196</v>
      </c>
      <c r="P786" s="150"/>
    </row>
    <row r="787" spans="1:20" ht="13.5" thickBot="1">
      <c r="A787" s="142"/>
      <c r="B787" s="148" t="str">
        <f>IF(R764&gt;0,IF(VLOOKUP(R764,seznam!$A$2:$C$153,2)&gt;0,VLOOKUP(R764,seznam!$A$2:$C$153,2),"------"),"------")</f>
        <v>------</v>
      </c>
      <c r="D787" s="149"/>
      <c r="F787" s="148" t="str">
        <f>IF(S764&gt;0,IF(VLOOKUP(S764,seznam!$A$2:$C$153,2)&gt;0,VLOOKUP(S764,seznam!$A$2:$C$153,2),"------"),"------")</f>
        <v>------</v>
      </c>
      <c r="G787" s="140"/>
      <c r="J787" s="142"/>
      <c r="K787" s="148" t="str">
        <f>IF(R765&gt;0,IF(VLOOKUP(R765,seznam!$A$2:$C$153,2)&gt;0,VLOOKUP(R765,seznam!$A$2:$C$153,2),"------"),"------")</f>
        <v>------</v>
      </c>
      <c r="M787" s="149"/>
      <c r="O787" s="148" t="str">
        <f>IF(S765&gt;0,IF(VLOOKUP(S765,seznam!$A$2:$C$153,2)&gt;0,VLOOKUP(S765,seznam!$A$2:$C$153,2),"------"),"------")</f>
        <v>------</v>
      </c>
      <c r="P787" s="140"/>
    </row>
    <row r="788" spans="1:20">
      <c r="A788" s="142"/>
      <c r="B788" s="147" t="s">
        <v>195</v>
      </c>
      <c r="D788" s="144" t="s">
        <v>6</v>
      </c>
      <c r="F788" s="147" t="s">
        <v>195</v>
      </c>
      <c r="G788" s="140"/>
      <c r="J788" s="142"/>
      <c r="K788" s="147" t="s">
        <v>195</v>
      </c>
      <c r="M788" s="144" t="s">
        <v>6</v>
      </c>
      <c r="O788" s="147" t="s">
        <v>195</v>
      </c>
      <c r="P788" s="140"/>
    </row>
    <row r="789" spans="1:20">
      <c r="A789" s="142"/>
      <c r="B789" s="147" t="s">
        <v>194</v>
      </c>
      <c r="D789" s="144" t="s">
        <v>6</v>
      </c>
      <c r="F789" s="147" t="s">
        <v>194</v>
      </c>
      <c r="G789" s="140"/>
      <c r="J789" s="142"/>
      <c r="K789" s="147" t="s">
        <v>194</v>
      </c>
      <c r="M789" s="144" t="s">
        <v>6</v>
      </c>
      <c r="O789" s="147" t="s">
        <v>194</v>
      </c>
      <c r="P789" s="140"/>
    </row>
    <row r="790" spans="1:20">
      <c r="A790" s="142"/>
      <c r="B790" s="147" t="s">
        <v>193</v>
      </c>
      <c r="D790" s="144" t="s">
        <v>6</v>
      </c>
      <c r="F790" s="147" t="s">
        <v>193</v>
      </c>
      <c r="G790" s="140"/>
      <c r="J790" s="142"/>
      <c r="K790" s="147" t="s">
        <v>193</v>
      </c>
      <c r="M790" s="144" t="s">
        <v>6</v>
      </c>
      <c r="O790" s="147" t="s">
        <v>193</v>
      </c>
      <c r="P790" s="140"/>
    </row>
    <row r="791" spans="1:20">
      <c r="A791" s="142"/>
      <c r="B791" s="146" t="s">
        <v>192</v>
      </c>
      <c r="D791" s="144" t="s">
        <v>6</v>
      </c>
      <c r="F791" s="146" t="s">
        <v>192</v>
      </c>
      <c r="G791" s="140"/>
      <c r="J791" s="142"/>
      <c r="K791" s="146" t="s">
        <v>192</v>
      </c>
      <c r="M791" s="144" t="s">
        <v>6</v>
      </c>
      <c r="O791" s="146" t="s">
        <v>192</v>
      </c>
      <c r="P791" s="140"/>
    </row>
    <row r="792" spans="1:20">
      <c r="A792" s="142"/>
      <c r="B792" s="146" t="s">
        <v>191</v>
      </c>
      <c r="D792" s="144" t="s">
        <v>6</v>
      </c>
      <c r="F792" s="146" t="s">
        <v>191</v>
      </c>
      <c r="G792" s="140"/>
      <c r="J792" s="142"/>
      <c r="K792" s="146" t="s">
        <v>191</v>
      </c>
      <c r="M792" s="144" t="s">
        <v>6</v>
      </c>
      <c r="O792" s="146" t="s">
        <v>191</v>
      </c>
      <c r="P792" s="140"/>
    </row>
    <row r="793" spans="1:20" ht="13.5" thickBot="1">
      <c r="A793" s="145"/>
      <c r="B793" s="143" t="s">
        <v>190</v>
      </c>
      <c r="D793" s="144" t="s">
        <v>6</v>
      </c>
      <c r="F793" s="143" t="s">
        <v>190</v>
      </c>
      <c r="G793" s="140"/>
      <c r="J793" s="145"/>
      <c r="K793" s="143" t="s">
        <v>190</v>
      </c>
      <c r="M793" s="144" t="s">
        <v>6</v>
      </c>
      <c r="O793" s="143" t="s">
        <v>190</v>
      </c>
      <c r="P793" s="140"/>
    </row>
    <row r="794" spans="1:20" ht="13.5" thickTop="1">
      <c r="A794" s="142"/>
      <c r="B794" s="141" t="s">
        <v>189</v>
      </c>
      <c r="G794" s="140"/>
      <c r="J794" s="142"/>
      <c r="K794" s="141" t="s">
        <v>189</v>
      </c>
      <c r="P794" s="140"/>
    </row>
    <row r="795" spans="1:20">
      <c r="A795" s="139"/>
      <c r="B795" s="138"/>
      <c r="C795" s="138"/>
      <c r="D795" s="138"/>
      <c r="E795" s="138"/>
      <c r="F795" s="138"/>
      <c r="G795" s="137"/>
      <c r="J795" s="139"/>
      <c r="K795" s="138"/>
      <c r="L795" s="138"/>
      <c r="M795" s="138"/>
      <c r="N795" s="138"/>
      <c r="O795" s="138"/>
      <c r="P795" s="137"/>
    </row>
    <row r="796" spans="1:20" ht="1.5" customHeight="1">
      <c r="H796" s="137"/>
      <c r="I796" s="136"/>
      <c r="J796" s="132"/>
      <c r="P796" s="135"/>
    </row>
    <row r="797" spans="1:20" ht="2.1" customHeight="1">
      <c r="I797" s="163"/>
      <c r="J797" s="132"/>
    </row>
    <row r="798" spans="1:20">
      <c r="A798" s="162"/>
      <c r="B798" s="161"/>
      <c r="C798" s="161"/>
      <c r="D798" s="161"/>
      <c r="E798" s="161"/>
      <c r="F798" s="161"/>
      <c r="G798" s="160"/>
      <c r="J798" s="162"/>
      <c r="K798" s="161"/>
      <c r="L798" s="161"/>
      <c r="M798" s="161"/>
      <c r="N798" s="161"/>
      <c r="O798" s="161"/>
      <c r="P798" s="160"/>
    </row>
    <row r="799" spans="1:20">
      <c r="A799" s="153"/>
      <c r="B799" s="159" t="str">
        <f>CONCATENATE("Rozhodčí: ",IF(T802&gt;0,IF(VLOOKUP(T802,seznam!$A$2:$C$153,2)&gt;0,VLOOKUP(T802,seznam!$A$2:$C$153,2),""),""))</f>
        <v xml:space="preserve">Rozhodčí: </v>
      </c>
      <c r="C799" s="154"/>
      <c r="D799" s="154"/>
      <c r="E799" s="154"/>
      <c r="F799" s="158" t="str">
        <f>CONCATENATE("divize ",$R799,"          ","skup ",$S799,"    ",$T799)</f>
        <v>divize 8          skup U    1</v>
      </c>
      <c r="G799" s="157"/>
      <c r="H799" s="154"/>
      <c r="I799" s="154"/>
      <c r="J799" s="153"/>
      <c r="K799" s="159" t="str">
        <f>CONCATENATE("Rozhodčí: ",IF(T803&gt;0,IF(VLOOKUP(T803,seznam!$A$2:$C$153,2)&gt;0,VLOOKUP(T803,seznam!$A$2:$C$153,2),""),""))</f>
        <v xml:space="preserve">Rozhodčí: </v>
      </c>
      <c r="L799" s="154"/>
      <c r="M799" s="154"/>
      <c r="N799" s="154"/>
      <c r="O799" s="158" t="str">
        <f>CONCATENATE("divize ",$R799,"          ","skup ",$S799,"    ",$T799)</f>
        <v>divize 8          skup U    1</v>
      </c>
      <c r="P799" s="157"/>
      <c r="Q799" s="164"/>
      <c r="R799" s="155">
        <v>8</v>
      </c>
      <c r="S799" s="156" t="s">
        <v>204</v>
      </c>
      <c r="T799" s="155">
        <v>1</v>
      </c>
    </row>
    <row r="800" spans="1:20" ht="13.5" thickBot="1">
      <c r="A800" s="153"/>
      <c r="B800" s="151" t="s">
        <v>198</v>
      </c>
      <c r="C800" s="152"/>
      <c r="D800" s="152" t="s">
        <v>197</v>
      </c>
      <c r="E800" s="152"/>
      <c r="F800" s="151" t="s">
        <v>196</v>
      </c>
      <c r="G800" s="150"/>
      <c r="H800" s="152"/>
      <c r="I800" s="152"/>
      <c r="J800" s="153"/>
      <c r="K800" s="151" t="s">
        <v>198</v>
      </c>
      <c r="L800" s="152"/>
      <c r="M800" s="152" t="s">
        <v>197</v>
      </c>
      <c r="N800" s="152"/>
      <c r="O800" s="151" t="s">
        <v>196</v>
      </c>
      <c r="P800" s="150"/>
      <c r="Q800" s="164"/>
      <c r="R800" s="155"/>
      <c r="S800" s="155"/>
      <c r="T800" s="155"/>
    </row>
    <row r="801" spans="1:20" ht="13.5" thickBot="1">
      <c r="A801" s="142"/>
      <c r="B801" s="148" t="str">
        <f>IF(R802&gt;0,IF(VLOOKUP(R802,seznam!$A$2:$C$153,2)&gt;0,VLOOKUP(R802,seznam!$A$2:$C$153,2),"------"),"------")</f>
        <v>------</v>
      </c>
      <c r="D801" s="149"/>
      <c r="F801" s="148" t="str">
        <f>IF(S802&gt;0,IF(VLOOKUP(S802,seznam!$A$2:$C$153,2)&gt;0,VLOOKUP(S802,seznam!$A$2:$C$153,2),"------"),"------")</f>
        <v>------</v>
      </c>
      <c r="G801" s="140"/>
      <c r="J801" s="142"/>
      <c r="K801" s="148" t="str">
        <f>IF(R803&gt;0,IF(VLOOKUP(R803,seznam!$A$2:$C$153,2)&gt;0,VLOOKUP(R803,seznam!$A$2:$C$153,2),"------"),"------")</f>
        <v>------</v>
      </c>
      <c r="M801" s="149"/>
      <c r="O801" s="148" t="str">
        <f>IF(S803&gt;0,IF(VLOOKUP(S803,seznam!$A$2:$C$153,2)&gt;0,VLOOKUP(S803,seznam!$A$2:$C$153,2),"------"),"------")</f>
        <v>------</v>
      </c>
      <c r="P801" s="140"/>
      <c r="R801" s="170" t="s">
        <v>202</v>
      </c>
      <c r="S801" s="169" t="s">
        <v>201</v>
      </c>
      <c r="T801" s="168" t="s">
        <v>200</v>
      </c>
    </row>
    <row r="802" spans="1:20">
      <c r="A802" s="142"/>
      <c r="B802" s="147" t="s">
        <v>195</v>
      </c>
      <c r="C802" s="135" t="str">
        <f>IF(A801&gt;0,IF(VLOOKUP(A801,seznam!$A$2:$C$37,2)&gt;0,VLOOKUP(A801,seznam!$A$2:$C$37,2),"------"),"------")</f>
        <v>------</v>
      </c>
      <c r="D802" s="144" t="s">
        <v>6</v>
      </c>
      <c r="F802" s="147" t="s">
        <v>195</v>
      </c>
      <c r="G802" s="140"/>
      <c r="J802" s="142"/>
      <c r="K802" s="147" t="s">
        <v>195</v>
      </c>
      <c r="M802" s="144" t="s">
        <v>6</v>
      </c>
      <c r="O802" s="147" t="s">
        <v>195</v>
      </c>
      <c r="P802" s="140"/>
      <c r="R802" s="167">
        <f>I.Stupen!AJ348</f>
        <v>0</v>
      </c>
      <c r="S802">
        <f>I.Stupen!AK348</f>
        <v>0</v>
      </c>
      <c r="T802" s="166">
        <f>IF($U$2, R803,0)</f>
        <v>0</v>
      </c>
    </row>
    <row r="803" spans="1:20">
      <c r="A803" s="142"/>
      <c r="B803" s="147" t="s">
        <v>194</v>
      </c>
      <c r="D803" s="144" t="s">
        <v>6</v>
      </c>
      <c r="F803" s="147" t="s">
        <v>194</v>
      </c>
      <c r="G803" s="140"/>
      <c r="J803" s="142"/>
      <c r="K803" s="147" t="s">
        <v>194</v>
      </c>
      <c r="M803" s="144" t="s">
        <v>6</v>
      </c>
      <c r="O803" s="147" t="s">
        <v>194</v>
      </c>
      <c r="P803" s="140"/>
      <c r="R803" s="167">
        <f>I.Stupen!AJ349</f>
        <v>0</v>
      </c>
      <c r="S803">
        <f>I.Stupen!AK349</f>
        <v>0</v>
      </c>
      <c r="T803" s="166">
        <f>IF($U$2, S802,0)</f>
        <v>0</v>
      </c>
    </row>
    <row r="804" spans="1:20">
      <c r="A804" s="142"/>
      <c r="B804" s="147" t="s">
        <v>193</v>
      </c>
      <c r="D804" s="144" t="s">
        <v>6</v>
      </c>
      <c r="F804" s="147" t="s">
        <v>193</v>
      </c>
      <c r="G804" s="140"/>
      <c r="J804" s="142"/>
      <c r="K804" s="147" t="s">
        <v>193</v>
      </c>
      <c r="M804" s="144" t="s">
        <v>6</v>
      </c>
      <c r="O804" s="147" t="s">
        <v>193</v>
      </c>
      <c r="P804" s="140"/>
      <c r="R804" s="167">
        <f>I.Stupen!AJ350</f>
        <v>0</v>
      </c>
      <c r="S804">
        <f>I.Stupen!AK350</f>
        <v>0</v>
      </c>
      <c r="T804" s="166">
        <f>IF($U$2, R802,0)</f>
        <v>0</v>
      </c>
    </row>
    <row r="805" spans="1:20">
      <c r="A805" s="142"/>
      <c r="B805" s="146" t="s">
        <v>192</v>
      </c>
      <c r="D805" s="144" t="s">
        <v>6</v>
      </c>
      <c r="F805" s="146" t="s">
        <v>192</v>
      </c>
      <c r="G805" s="140"/>
      <c r="J805" s="142"/>
      <c r="K805" s="146" t="s">
        <v>192</v>
      </c>
      <c r="M805" s="144" t="s">
        <v>6</v>
      </c>
      <c r="O805" s="146" t="s">
        <v>192</v>
      </c>
      <c r="P805" s="140"/>
      <c r="R805" s="167">
        <f>I.Stupen!AJ351</f>
        <v>0</v>
      </c>
      <c r="S805">
        <f>I.Stupen!AK351</f>
        <v>0</v>
      </c>
      <c r="T805" s="166">
        <f>IF($U$2, S803,0)</f>
        <v>0</v>
      </c>
    </row>
    <row r="806" spans="1:20">
      <c r="A806" s="142"/>
      <c r="B806" s="146" t="s">
        <v>191</v>
      </c>
      <c r="D806" s="144" t="s">
        <v>6</v>
      </c>
      <c r="F806" s="146" t="s">
        <v>191</v>
      </c>
      <c r="G806" s="140"/>
      <c r="J806" s="142"/>
      <c r="K806" s="146" t="s">
        <v>191</v>
      </c>
      <c r="M806" s="144" t="s">
        <v>6</v>
      </c>
      <c r="O806" s="146" t="s">
        <v>191</v>
      </c>
      <c r="P806" s="140"/>
      <c r="R806" s="167">
        <f>I.Stupen!AJ352</f>
        <v>0</v>
      </c>
      <c r="S806">
        <f>I.Stupen!AK352</f>
        <v>0</v>
      </c>
      <c r="T806" s="166">
        <f>IF($U$2, R802,0)</f>
        <v>0</v>
      </c>
    </row>
    <row r="807" spans="1:20" ht="13.5" thickBot="1">
      <c r="A807" s="145"/>
      <c r="B807" s="143" t="s">
        <v>190</v>
      </c>
      <c r="D807" s="144" t="s">
        <v>6</v>
      </c>
      <c r="F807" s="143" t="s">
        <v>190</v>
      </c>
      <c r="G807" s="140"/>
      <c r="J807" s="145"/>
      <c r="K807" s="143" t="s">
        <v>190</v>
      </c>
      <c r="M807" s="144" t="s">
        <v>6</v>
      </c>
      <c r="O807" s="143" t="s">
        <v>190</v>
      </c>
      <c r="P807" s="140"/>
      <c r="R807" s="131">
        <f>I.Stupen!AJ353</f>
        <v>0</v>
      </c>
      <c r="S807" s="130">
        <f>I.Stupen!AK353</f>
        <v>0</v>
      </c>
      <c r="T807" s="165">
        <f>IF($U$2, S802,0)</f>
        <v>0</v>
      </c>
    </row>
    <row r="808" spans="1:20" ht="13.5" thickTop="1">
      <c r="A808" s="142"/>
      <c r="B808" s="141" t="s">
        <v>189</v>
      </c>
      <c r="G808" s="140"/>
      <c r="J808" s="142"/>
      <c r="K808" s="141" t="s">
        <v>189</v>
      </c>
      <c r="P808" s="140"/>
    </row>
    <row r="809" spans="1:20">
      <c r="A809" s="139"/>
      <c r="B809" s="138"/>
      <c r="C809" s="138"/>
      <c r="D809" s="138"/>
      <c r="E809" s="138"/>
      <c r="F809" s="138"/>
      <c r="G809" s="137"/>
      <c r="J809" s="139"/>
      <c r="K809" s="138"/>
      <c r="L809" s="138"/>
      <c r="M809" s="138"/>
      <c r="N809" s="138"/>
      <c r="O809" s="138"/>
      <c r="P809" s="137"/>
    </row>
    <row r="810" spans="1:20" ht="1.5" customHeight="1">
      <c r="H810" s="137"/>
      <c r="I810" s="136"/>
      <c r="J810" s="132"/>
      <c r="P810" s="135"/>
    </row>
    <row r="811" spans="1:20" ht="2.1" customHeight="1">
      <c r="I811" s="163"/>
      <c r="J811" s="132"/>
    </row>
    <row r="812" spans="1:20">
      <c r="A812" s="162"/>
      <c r="B812" s="161"/>
      <c r="C812" s="161"/>
      <c r="D812" s="161"/>
      <c r="E812" s="161"/>
      <c r="F812" s="161"/>
      <c r="G812" s="160"/>
      <c r="J812" s="162"/>
      <c r="K812" s="161"/>
      <c r="L812" s="161"/>
      <c r="M812" s="161"/>
      <c r="N812" s="161"/>
      <c r="O812" s="161"/>
      <c r="P812" s="160"/>
    </row>
    <row r="813" spans="1:20">
      <c r="A813" s="153"/>
      <c r="B813" s="159" t="str">
        <f>CONCATENATE("Rozhodčí: ",IF(T804&gt;0,IF(VLOOKUP(T804,seznam!$A$2:$C$153,2)&gt;0,VLOOKUP(T804,seznam!$A$2:$C$153,2),""),""))</f>
        <v xml:space="preserve">Rozhodčí: </v>
      </c>
      <c r="C813" s="154"/>
      <c r="D813" s="154"/>
      <c r="E813" s="154"/>
      <c r="F813" s="158" t="str">
        <f>CONCATENATE("divize ",$R813,"          ","skup ",$S813,"    ",$T813)</f>
        <v>divize 8          skup U    2</v>
      </c>
      <c r="G813" s="157"/>
      <c r="H813" s="154"/>
      <c r="I813" s="154"/>
      <c r="J813" s="153"/>
      <c r="K813" s="159" t="str">
        <f>CONCATENATE("Rozhodčí: ",IF(T805&gt;0,IF(VLOOKUP(T805,seznam!$A$2:$C$153,2)&gt;0,VLOOKUP(T805,seznam!$A$2:$C$153,2),""),""))</f>
        <v xml:space="preserve">Rozhodčí: </v>
      </c>
      <c r="L813" s="154"/>
      <c r="M813" s="154"/>
      <c r="N813" s="154"/>
      <c r="O813" s="158" t="str">
        <f>CONCATENATE("divize ",$R813,"          ","skup ",$S813,"    ",$T813)</f>
        <v>divize 8          skup U    2</v>
      </c>
      <c r="P813" s="157"/>
      <c r="Q813" s="164"/>
      <c r="R813" s="155">
        <v>8</v>
      </c>
      <c r="S813" s="156" t="s">
        <v>204</v>
      </c>
      <c r="T813" s="155">
        <v>2</v>
      </c>
    </row>
    <row r="814" spans="1:20" ht="13.5" thickBot="1">
      <c r="A814" s="153"/>
      <c r="B814" s="151" t="s">
        <v>198</v>
      </c>
      <c r="C814" s="152"/>
      <c r="D814" s="152" t="s">
        <v>197</v>
      </c>
      <c r="E814" s="152"/>
      <c r="F814" s="151" t="s">
        <v>196</v>
      </c>
      <c r="G814" s="150"/>
      <c r="H814" s="154"/>
      <c r="I814" s="154"/>
      <c r="J814" s="153"/>
      <c r="K814" s="151" t="s">
        <v>198</v>
      </c>
      <c r="L814" s="152"/>
      <c r="M814" s="152" t="s">
        <v>197</v>
      </c>
      <c r="N814" s="152"/>
      <c r="O814" s="151" t="s">
        <v>196</v>
      </c>
      <c r="P814" s="150"/>
    </row>
    <row r="815" spans="1:20" ht="13.5" thickBot="1">
      <c r="A815" s="142"/>
      <c r="B815" s="148" t="str">
        <f>IF(R804&gt;0,IF(VLOOKUP(R804,seznam!$A$2:$C$153,2)&gt;0,VLOOKUP(R804,seznam!$A$2:$C$153,2),"------"),"------")</f>
        <v>------</v>
      </c>
      <c r="D815" s="149"/>
      <c r="F815" s="148" t="str">
        <f>IF(S804&gt;0,IF(VLOOKUP(S804,seznam!$A$2:$C$153,2)&gt;0,VLOOKUP(S804,seznam!$A$2:$C$153,2),"------"),"------")</f>
        <v>------</v>
      </c>
      <c r="G815" s="140"/>
      <c r="J815" s="142"/>
      <c r="K815" s="148" t="str">
        <f>IF(R805&gt;0,IF(VLOOKUP(R805,seznam!$A$2:$C$153,2)&gt;0,VLOOKUP(R805,seznam!$A$2:$C$153,2),"------"),"------")</f>
        <v>------</v>
      </c>
      <c r="M815" s="149"/>
      <c r="O815" s="148" t="str">
        <f>IF(S805&gt;0,IF(VLOOKUP(S805,seznam!$A$2:$C$153,2)&gt;0,VLOOKUP(S805,seznam!$A$2:$C$153,2),"------"),"------")</f>
        <v>------</v>
      </c>
      <c r="P815" s="140"/>
    </row>
    <row r="816" spans="1:20">
      <c r="A816" s="142"/>
      <c r="B816" s="147" t="s">
        <v>195</v>
      </c>
      <c r="D816" s="144" t="s">
        <v>6</v>
      </c>
      <c r="F816" s="147" t="s">
        <v>195</v>
      </c>
      <c r="G816" s="140"/>
      <c r="J816" s="142"/>
      <c r="K816" s="147" t="s">
        <v>195</v>
      </c>
      <c r="M816" s="144" t="s">
        <v>6</v>
      </c>
      <c r="O816" s="147" t="s">
        <v>195</v>
      </c>
      <c r="P816" s="140"/>
    </row>
    <row r="817" spans="1:20">
      <c r="A817" s="142"/>
      <c r="B817" s="147" t="s">
        <v>194</v>
      </c>
      <c r="D817" s="144" t="s">
        <v>6</v>
      </c>
      <c r="F817" s="147" t="s">
        <v>194</v>
      </c>
      <c r="G817" s="140"/>
      <c r="J817" s="142"/>
      <c r="K817" s="147" t="s">
        <v>194</v>
      </c>
      <c r="M817" s="144" t="s">
        <v>6</v>
      </c>
      <c r="O817" s="147" t="s">
        <v>194</v>
      </c>
      <c r="P817" s="140"/>
    </row>
    <row r="818" spans="1:20">
      <c r="A818" s="142"/>
      <c r="B818" s="147" t="s">
        <v>193</v>
      </c>
      <c r="D818" s="144" t="s">
        <v>6</v>
      </c>
      <c r="F818" s="147" t="s">
        <v>193</v>
      </c>
      <c r="G818" s="140"/>
      <c r="J818" s="142"/>
      <c r="K818" s="147" t="s">
        <v>193</v>
      </c>
      <c r="M818" s="144" t="s">
        <v>6</v>
      </c>
      <c r="O818" s="147" t="s">
        <v>193</v>
      </c>
      <c r="P818" s="140"/>
    </row>
    <row r="819" spans="1:20">
      <c r="A819" s="142"/>
      <c r="B819" s="146" t="s">
        <v>192</v>
      </c>
      <c r="D819" s="144" t="s">
        <v>6</v>
      </c>
      <c r="F819" s="146" t="s">
        <v>192</v>
      </c>
      <c r="G819" s="140"/>
      <c r="J819" s="142"/>
      <c r="K819" s="146" t="s">
        <v>192</v>
      </c>
      <c r="M819" s="144" t="s">
        <v>6</v>
      </c>
      <c r="O819" s="146" t="s">
        <v>192</v>
      </c>
      <c r="P819" s="140"/>
    </row>
    <row r="820" spans="1:20">
      <c r="A820" s="142"/>
      <c r="B820" s="146" t="s">
        <v>191</v>
      </c>
      <c r="D820" s="144" t="s">
        <v>6</v>
      </c>
      <c r="F820" s="146" t="s">
        <v>191</v>
      </c>
      <c r="G820" s="140"/>
      <c r="J820" s="142"/>
      <c r="K820" s="146" t="s">
        <v>191</v>
      </c>
      <c r="M820" s="144" t="s">
        <v>6</v>
      </c>
      <c r="O820" s="146" t="s">
        <v>191</v>
      </c>
      <c r="P820" s="140"/>
    </row>
    <row r="821" spans="1:20" ht="13.5" thickBot="1">
      <c r="A821" s="145"/>
      <c r="B821" s="143" t="s">
        <v>190</v>
      </c>
      <c r="D821" s="144" t="s">
        <v>6</v>
      </c>
      <c r="F821" s="143" t="s">
        <v>190</v>
      </c>
      <c r="G821" s="140"/>
      <c r="J821" s="145"/>
      <c r="K821" s="143" t="s">
        <v>190</v>
      </c>
      <c r="M821" s="144" t="s">
        <v>6</v>
      </c>
      <c r="O821" s="143" t="s">
        <v>190</v>
      </c>
      <c r="P821" s="140"/>
    </row>
    <row r="822" spans="1:20" ht="13.5" thickTop="1">
      <c r="A822" s="142"/>
      <c r="B822" s="141" t="s">
        <v>189</v>
      </c>
      <c r="G822" s="140"/>
      <c r="J822" s="142"/>
      <c r="K822" s="141" t="s">
        <v>189</v>
      </c>
      <c r="P822" s="140"/>
    </row>
    <row r="823" spans="1:20">
      <c r="A823" s="139"/>
      <c r="B823" s="138"/>
      <c r="C823" s="138"/>
      <c r="D823" s="138"/>
      <c r="E823" s="138"/>
      <c r="F823" s="138"/>
      <c r="G823" s="137"/>
      <c r="J823" s="139"/>
      <c r="K823" s="138"/>
      <c r="L823" s="138"/>
      <c r="M823" s="138"/>
      <c r="N823" s="138"/>
      <c r="O823" s="138"/>
      <c r="P823" s="137"/>
    </row>
    <row r="824" spans="1:20" ht="1.5" customHeight="1">
      <c r="H824" s="137"/>
      <c r="I824" s="136"/>
      <c r="J824" s="132"/>
      <c r="P824" s="135"/>
    </row>
    <row r="825" spans="1:20" ht="2.1" customHeight="1">
      <c r="I825" s="163"/>
      <c r="J825" s="132"/>
    </row>
    <row r="826" spans="1:20">
      <c r="A826" s="162"/>
      <c r="B826" s="161"/>
      <c r="C826" s="161"/>
      <c r="D826" s="161"/>
      <c r="E826" s="161"/>
      <c r="F826" s="161"/>
      <c r="G826" s="160"/>
      <c r="J826" s="162"/>
      <c r="K826" s="161"/>
      <c r="L826" s="161"/>
      <c r="M826" s="161"/>
      <c r="N826" s="161"/>
      <c r="O826" s="161"/>
      <c r="P826" s="160"/>
    </row>
    <row r="827" spans="1:20">
      <c r="A827" s="153"/>
      <c r="B827" s="159" t="str">
        <f>CONCATENATE("Rozhodčí: ",IF(T806&gt;0,IF(VLOOKUP(T806,seznam!$A$2:$C$153,2)&gt;0,VLOOKUP(T806,seznam!$A$2:$C$153,2),""),""))</f>
        <v xml:space="preserve">Rozhodčí: </v>
      </c>
      <c r="C827" s="154"/>
      <c r="D827" s="154"/>
      <c r="E827" s="154"/>
      <c r="F827" s="158" t="str">
        <f>CONCATENATE("divize ",$R827,"          ","skup ",$S827,"    ",$T827)</f>
        <v>divize 8          skup U    3</v>
      </c>
      <c r="G827" s="157"/>
      <c r="J827" s="153"/>
      <c r="K827" s="159" t="str">
        <f>CONCATENATE("Rozhodčí: ",IF(T807&gt;0,IF(VLOOKUP(T807,seznam!$A$2:$C$153,2)&gt;0,VLOOKUP(T807,seznam!$A$2:$C$153,2),""),""))</f>
        <v xml:space="preserve">Rozhodčí: </v>
      </c>
      <c r="L827" s="154"/>
      <c r="M827" s="154"/>
      <c r="N827" s="154"/>
      <c r="O827" s="158" t="str">
        <f>CONCATENATE("divize ",$R827,"          ","skup ",$S827,"    ",$T827)</f>
        <v>divize 8          skup U    3</v>
      </c>
      <c r="P827" s="157"/>
      <c r="R827" s="155">
        <v>8</v>
      </c>
      <c r="S827" s="156" t="s">
        <v>204</v>
      </c>
      <c r="T827" s="155">
        <v>3</v>
      </c>
    </row>
    <row r="828" spans="1:20" ht="13.5" thickBot="1">
      <c r="A828" s="153"/>
      <c r="B828" s="151" t="s">
        <v>198</v>
      </c>
      <c r="C828" s="152"/>
      <c r="D828" s="152" t="s">
        <v>197</v>
      </c>
      <c r="E828" s="152"/>
      <c r="F828" s="151" t="s">
        <v>196</v>
      </c>
      <c r="G828" s="150"/>
      <c r="H828" s="154"/>
      <c r="I828" s="154"/>
      <c r="J828" s="153"/>
      <c r="K828" s="151" t="s">
        <v>198</v>
      </c>
      <c r="L828" s="152"/>
      <c r="M828" s="152" t="s">
        <v>197</v>
      </c>
      <c r="N828" s="152"/>
      <c r="O828" s="151" t="s">
        <v>196</v>
      </c>
      <c r="P828" s="150"/>
    </row>
    <row r="829" spans="1:20" ht="13.5" thickBot="1">
      <c r="A829" s="142"/>
      <c r="B829" s="148" t="str">
        <f>IF(R806&gt;0,IF(VLOOKUP(R806,seznam!$A$2:$C$153,2)&gt;0,VLOOKUP(R806,seznam!$A$2:$C$153,2),"------"),"------")</f>
        <v>------</v>
      </c>
      <c r="D829" s="149"/>
      <c r="F829" s="148" t="str">
        <f>IF(S806&gt;0,IF(VLOOKUP(S806,seznam!$A$2:$C$153,2)&gt;0,VLOOKUP(S806,seznam!$A$2:$C$153,2),"------"),"------")</f>
        <v>------</v>
      </c>
      <c r="G829" s="140"/>
      <c r="J829" s="142"/>
      <c r="K829" s="148" t="str">
        <f>IF(R807&gt;0,IF(VLOOKUP(R807,seznam!$A$2:$C$153,2)&gt;0,VLOOKUP(R807,seznam!$A$2:$C$153,2),"------"),"------")</f>
        <v>------</v>
      </c>
      <c r="M829" s="149"/>
      <c r="O829" s="148" t="str">
        <f>IF(S807&gt;0,IF(VLOOKUP(S807,seznam!$A$2:$C$153,2)&gt;0,VLOOKUP(S807,seznam!$A$2:$C$153,2),"------"),"------")</f>
        <v>------</v>
      </c>
      <c r="P829" s="140"/>
    </row>
    <row r="830" spans="1:20">
      <c r="A830" s="142"/>
      <c r="B830" s="147" t="s">
        <v>195</v>
      </c>
      <c r="D830" s="144" t="s">
        <v>6</v>
      </c>
      <c r="F830" s="147" t="s">
        <v>195</v>
      </c>
      <c r="G830" s="140"/>
      <c r="J830" s="142"/>
      <c r="K830" s="147" t="s">
        <v>195</v>
      </c>
      <c r="M830" s="144" t="s">
        <v>6</v>
      </c>
      <c r="O830" s="147" t="s">
        <v>195</v>
      </c>
      <c r="P830" s="140"/>
    </row>
    <row r="831" spans="1:20">
      <c r="A831" s="142"/>
      <c r="B831" s="147" t="s">
        <v>194</v>
      </c>
      <c r="D831" s="144" t="s">
        <v>6</v>
      </c>
      <c r="F831" s="147" t="s">
        <v>194</v>
      </c>
      <c r="G831" s="140"/>
      <c r="J831" s="142"/>
      <c r="K831" s="147" t="s">
        <v>194</v>
      </c>
      <c r="M831" s="144" t="s">
        <v>6</v>
      </c>
      <c r="O831" s="147" t="s">
        <v>194</v>
      </c>
      <c r="P831" s="140"/>
    </row>
    <row r="832" spans="1:20">
      <c r="A832" s="142"/>
      <c r="B832" s="147" t="s">
        <v>193</v>
      </c>
      <c r="D832" s="144" t="s">
        <v>6</v>
      </c>
      <c r="F832" s="147" t="s">
        <v>193</v>
      </c>
      <c r="G832" s="140"/>
      <c r="J832" s="142"/>
      <c r="K832" s="147" t="s">
        <v>193</v>
      </c>
      <c r="M832" s="144" t="s">
        <v>6</v>
      </c>
      <c r="O832" s="147" t="s">
        <v>193</v>
      </c>
      <c r="P832" s="140"/>
    </row>
    <row r="833" spans="1:20">
      <c r="A833" s="142"/>
      <c r="B833" s="146" t="s">
        <v>192</v>
      </c>
      <c r="D833" s="144" t="s">
        <v>6</v>
      </c>
      <c r="F833" s="146" t="s">
        <v>192</v>
      </c>
      <c r="G833" s="140"/>
      <c r="J833" s="142"/>
      <c r="K833" s="146" t="s">
        <v>192</v>
      </c>
      <c r="M833" s="144" t="s">
        <v>6</v>
      </c>
      <c r="O833" s="146" t="s">
        <v>192</v>
      </c>
      <c r="P833" s="140"/>
    </row>
    <row r="834" spans="1:20">
      <c r="A834" s="142"/>
      <c r="B834" s="146" t="s">
        <v>191</v>
      </c>
      <c r="D834" s="144" t="s">
        <v>6</v>
      </c>
      <c r="F834" s="146" t="s">
        <v>191</v>
      </c>
      <c r="G834" s="140"/>
      <c r="J834" s="142"/>
      <c r="K834" s="146" t="s">
        <v>191</v>
      </c>
      <c r="M834" s="144" t="s">
        <v>6</v>
      </c>
      <c r="O834" s="146" t="s">
        <v>191</v>
      </c>
      <c r="P834" s="140"/>
    </row>
    <row r="835" spans="1:20" ht="13.5" thickBot="1">
      <c r="A835" s="145"/>
      <c r="B835" s="143" t="s">
        <v>190</v>
      </c>
      <c r="D835" s="144" t="s">
        <v>6</v>
      </c>
      <c r="F835" s="143" t="s">
        <v>190</v>
      </c>
      <c r="G835" s="140"/>
      <c r="J835" s="145"/>
      <c r="K835" s="143" t="s">
        <v>190</v>
      </c>
      <c r="M835" s="144" t="s">
        <v>6</v>
      </c>
      <c r="O835" s="143" t="s">
        <v>190</v>
      </c>
      <c r="P835" s="140"/>
    </row>
    <row r="836" spans="1:20" ht="13.5" thickTop="1">
      <c r="A836" s="142"/>
      <c r="B836" s="141" t="s">
        <v>189</v>
      </c>
      <c r="G836" s="140"/>
      <c r="J836" s="142"/>
      <c r="K836" s="141" t="s">
        <v>189</v>
      </c>
      <c r="P836" s="140"/>
    </row>
    <row r="837" spans="1:20">
      <c r="A837" s="139"/>
      <c r="B837" s="138"/>
      <c r="C837" s="138"/>
      <c r="D837" s="138"/>
      <c r="E837" s="138"/>
      <c r="F837" s="138"/>
      <c r="G837" s="137"/>
      <c r="J837" s="139"/>
      <c r="K837" s="138"/>
      <c r="L837" s="138"/>
      <c r="M837" s="138"/>
      <c r="N837" s="138"/>
      <c r="O837" s="138"/>
      <c r="P837" s="137"/>
    </row>
    <row r="838" spans="1:20" ht="1.5" customHeight="1">
      <c r="H838" s="137"/>
      <c r="I838" s="136"/>
      <c r="J838" s="132"/>
      <c r="P838" s="135"/>
    </row>
    <row r="839" spans="1:20" ht="2.1" customHeight="1">
      <c r="I839" s="163"/>
      <c r="J839" s="132"/>
    </row>
    <row r="840" spans="1:20">
      <c r="A840" s="162"/>
      <c r="B840" s="161"/>
      <c r="C840" s="161"/>
      <c r="D840" s="161"/>
      <c r="E840" s="161"/>
      <c r="F840" s="161"/>
      <c r="G840" s="160"/>
      <c r="J840" s="162"/>
      <c r="K840" s="161"/>
      <c r="L840" s="161"/>
      <c r="M840" s="161"/>
      <c r="N840" s="161"/>
      <c r="O840" s="161"/>
      <c r="P840" s="160"/>
    </row>
    <row r="841" spans="1:20">
      <c r="A841" s="153"/>
      <c r="B841" s="159" t="str">
        <f>CONCATENATE("Rozhodčí: ",IF(T844&gt;0,IF(VLOOKUP(T844,seznam!$A$2:$C$153,2)&gt;0,VLOOKUP(T844,seznam!$A$2:$C$153,2),""),""))</f>
        <v xml:space="preserve">Rozhodčí: </v>
      </c>
      <c r="C841" s="154"/>
      <c r="D841" s="154"/>
      <c r="E841" s="154"/>
      <c r="F841" s="158" t="str">
        <f>CONCATENATE("divize ",$R841,"          ","skup ",$S841,"    ",$T841)</f>
        <v>divize 8          skup V    1</v>
      </c>
      <c r="G841" s="157"/>
      <c r="H841" s="154"/>
      <c r="I841" s="154"/>
      <c r="J841" s="153"/>
      <c r="K841" s="159" t="str">
        <f>CONCATENATE("Rozhodčí: ",IF(T845&gt;0,IF(VLOOKUP(T845,seznam!$A$2:$C$153,2)&gt;0,VLOOKUP(T845,seznam!$A$2:$C$153,2),""),""))</f>
        <v xml:space="preserve">Rozhodčí: </v>
      </c>
      <c r="L841" s="154"/>
      <c r="M841" s="154"/>
      <c r="N841" s="154"/>
      <c r="O841" s="158" t="str">
        <f>CONCATENATE("divize ",$R841,"          ","skup ",$S841,"    ",$T841)</f>
        <v>divize 8          skup V    1</v>
      </c>
      <c r="P841" s="157"/>
      <c r="Q841" s="164"/>
      <c r="R841" s="155">
        <v>8</v>
      </c>
      <c r="S841" s="156" t="s">
        <v>203</v>
      </c>
      <c r="T841" s="155">
        <v>1</v>
      </c>
    </row>
    <row r="842" spans="1:20" ht="13.5" thickBot="1">
      <c r="A842" s="153"/>
      <c r="B842" s="151" t="s">
        <v>198</v>
      </c>
      <c r="C842" s="152"/>
      <c r="D842" s="152" t="s">
        <v>197</v>
      </c>
      <c r="E842" s="152"/>
      <c r="F842" s="151" t="s">
        <v>196</v>
      </c>
      <c r="G842" s="150"/>
      <c r="H842" s="152"/>
      <c r="I842" s="152"/>
      <c r="J842" s="153"/>
      <c r="K842" s="151" t="s">
        <v>198</v>
      </c>
      <c r="L842" s="152"/>
      <c r="M842" s="152" t="s">
        <v>197</v>
      </c>
      <c r="N842" s="152"/>
      <c r="O842" s="151" t="s">
        <v>196</v>
      </c>
      <c r="P842" s="150"/>
      <c r="Q842" s="164"/>
      <c r="R842" s="155"/>
      <c r="S842" s="155"/>
      <c r="T842" s="155"/>
    </row>
    <row r="843" spans="1:20" ht="13.5" thickBot="1">
      <c r="A843" s="142"/>
      <c r="B843" s="148" t="str">
        <f>IF(R844&gt;0,IF(VLOOKUP(R844,seznam!$A$2:$C$153,2)&gt;0,VLOOKUP(R844,seznam!$A$2:$C$153,2),"------"),"------")</f>
        <v>------</v>
      </c>
      <c r="D843" s="149"/>
      <c r="F843" s="148" t="str">
        <f>IF(S844&gt;0,IF(VLOOKUP(S844,seznam!$A$2:$C$153,2)&gt;0,VLOOKUP(S844,seznam!$A$2:$C$153,2),"------"),"------")</f>
        <v>------</v>
      </c>
      <c r="G843" s="140"/>
      <c r="J843" s="142"/>
      <c r="K843" s="148" t="str">
        <f>IF(R845&gt;0,IF(VLOOKUP(R845,seznam!$A$2:$C$153,2)&gt;0,VLOOKUP(R845,seznam!$A$2:$C$153,2),"------"),"------")</f>
        <v>------</v>
      </c>
      <c r="M843" s="149"/>
      <c r="O843" s="148" t="str">
        <f>IF(S845&gt;0,IF(VLOOKUP(S845,seznam!$A$2:$C$153,2)&gt;0,VLOOKUP(S845,seznam!$A$2:$C$153,2),"------"),"------")</f>
        <v>------</v>
      </c>
      <c r="P843" s="140"/>
      <c r="R843" s="170" t="s">
        <v>202</v>
      </c>
      <c r="S843" s="169" t="s">
        <v>201</v>
      </c>
      <c r="T843" s="168" t="s">
        <v>200</v>
      </c>
    </row>
    <row r="844" spans="1:20">
      <c r="A844" s="142"/>
      <c r="B844" s="147" t="s">
        <v>195</v>
      </c>
      <c r="D844" s="144" t="s">
        <v>6</v>
      </c>
      <c r="F844" s="147" t="s">
        <v>195</v>
      </c>
      <c r="G844" s="140"/>
      <c r="J844" s="142"/>
      <c r="K844" s="147" t="s">
        <v>195</v>
      </c>
      <c r="M844" s="144" t="s">
        <v>6</v>
      </c>
      <c r="O844" s="147" t="s">
        <v>195</v>
      </c>
      <c r="P844" s="140"/>
      <c r="R844" s="167"/>
      <c r="S844"/>
      <c r="T844" s="166">
        <f>IF($U$2, R845,0)</f>
        <v>0</v>
      </c>
    </row>
    <row r="845" spans="1:20">
      <c r="A845" s="142"/>
      <c r="B845" s="147" t="s">
        <v>194</v>
      </c>
      <c r="D845" s="144" t="s">
        <v>6</v>
      </c>
      <c r="F845" s="147" t="s">
        <v>194</v>
      </c>
      <c r="G845" s="140"/>
      <c r="J845" s="142"/>
      <c r="K845" s="147" t="s">
        <v>194</v>
      </c>
      <c r="M845" s="144" t="s">
        <v>6</v>
      </c>
      <c r="O845" s="147" t="s">
        <v>194</v>
      </c>
      <c r="P845" s="140"/>
      <c r="R845" s="167"/>
      <c r="S845"/>
      <c r="T845" s="166">
        <f>IF($U$2, S844,0)</f>
        <v>0</v>
      </c>
    </row>
    <row r="846" spans="1:20">
      <c r="A846" s="142"/>
      <c r="B846" s="147" t="s">
        <v>193</v>
      </c>
      <c r="D846" s="144" t="s">
        <v>6</v>
      </c>
      <c r="F846" s="147" t="s">
        <v>193</v>
      </c>
      <c r="G846" s="140"/>
      <c r="J846" s="142"/>
      <c r="K846" s="147" t="s">
        <v>193</v>
      </c>
      <c r="M846" s="144" t="s">
        <v>6</v>
      </c>
      <c r="O846" s="147" t="s">
        <v>193</v>
      </c>
      <c r="P846" s="140"/>
      <c r="R846" s="167"/>
      <c r="S846"/>
      <c r="T846" s="166">
        <f>IF($U$2, R844,0)</f>
        <v>0</v>
      </c>
    </row>
    <row r="847" spans="1:20">
      <c r="A847" s="142"/>
      <c r="B847" s="146" t="s">
        <v>192</v>
      </c>
      <c r="D847" s="144" t="s">
        <v>6</v>
      </c>
      <c r="F847" s="146" t="s">
        <v>192</v>
      </c>
      <c r="G847" s="140"/>
      <c r="J847" s="142"/>
      <c r="K847" s="146" t="s">
        <v>192</v>
      </c>
      <c r="M847" s="144" t="s">
        <v>6</v>
      </c>
      <c r="O847" s="146" t="s">
        <v>192</v>
      </c>
      <c r="P847" s="140"/>
      <c r="R847" s="167"/>
      <c r="S847"/>
      <c r="T847" s="166">
        <f>IF($U$2, S845,0)</f>
        <v>0</v>
      </c>
    </row>
    <row r="848" spans="1:20">
      <c r="A848" s="142"/>
      <c r="B848" s="146" t="s">
        <v>191</v>
      </c>
      <c r="D848" s="144" t="s">
        <v>6</v>
      </c>
      <c r="F848" s="146" t="s">
        <v>191</v>
      </c>
      <c r="G848" s="140"/>
      <c r="J848" s="142"/>
      <c r="K848" s="146" t="s">
        <v>191</v>
      </c>
      <c r="M848" s="144" t="s">
        <v>6</v>
      </c>
      <c r="O848" s="146" t="s">
        <v>191</v>
      </c>
      <c r="P848" s="140"/>
      <c r="R848" s="167"/>
      <c r="S848"/>
      <c r="T848" s="166">
        <f>IF($U$2, R844,0)</f>
        <v>0</v>
      </c>
    </row>
    <row r="849" spans="1:20" ht="13.5" thickBot="1">
      <c r="A849" s="145"/>
      <c r="B849" s="143" t="s">
        <v>190</v>
      </c>
      <c r="D849" s="144" t="s">
        <v>6</v>
      </c>
      <c r="F849" s="143" t="s">
        <v>190</v>
      </c>
      <c r="G849" s="140"/>
      <c r="J849" s="145"/>
      <c r="K849" s="143" t="s">
        <v>190</v>
      </c>
      <c r="M849" s="144" t="s">
        <v>6</v>
      </c>
      <c r="O849" s="143" t="s">
        <v>190</v>
      </c>
      <c r="P849" s="140"/>
      <c r="R849" s="131"/>
      <c r="S849" s="130"/>
      <c r="T849" s="165">
        <f>IF($U$2, S844,0)</f>
        <v>0</v>
      </c>
    </row>
    <row r="850" spans="1:20" ht="13.5" thickTop="1">
      <c r="A850" s="142"/>
      <c r="B850" s="141" t="s">
        <v>189</v>
      </c>
      <c r="G850" s="140"/>
      <c r="J850" s="142"/>
      <c r="K850" s="141" t="s">
        <v>189</v>
      </c>
      <c r="P850" s="140"/>
    </row>
    <row r="851" spans="1:20">
      <c r="A851" s="139"/>
      <c r="B851" s="138"/>
      <c r="C851" s="138"/>
      <c r="D851" s="138"/>
      <c r="E851" s="138"/>
      <c r="F851" s="138"/>
      <c r="G851" s="137"/>
      <c r="J851" s="139"/>
      <c r="K851" s="138"/>
      <c r="L851" s="138"/>
      <c r="M851" s="138"/>
      <c r="N851" s="138"/>
      <c r="O851" s="138"/>
      <c r="P851" s="137"/>
    </row>
    <row r="852" spans="1:20" ht="1.5" customHeight="1">
      <c r="H852" s="137"/>
      <c r="I852" s="136"/>
      <c r="J852" s="132"/>
      <c r="P852" s="135"/>
    </row>
    <row r="853" spans="1:20" ht="2.1" customHeight="1">
      <c r="I853" s="163"/>
      <c r="J853" s="132"/>
    </row>
    <row r="854" spans="1:20">
      <c r="A854" s="162"/>
      <c r="B854" s="161"/>
      <c r="C854" s="161"/>
      <c r="D854" s="161"/>
      <c r="E854" s="161"/>
      <c r="F854" s="161"/>
      <c r="G854" s="160"/>
      <c r="J854" s="162"/>
      <c r="K854" s="161"/>
      <c r="L854" s="161"/>
      <c r="M854" s="161"/>
      <c r="N854" s="161"/>
      <c r="O854" s="161"/>
      <c r="P854" s="160"/>
    </row>
    <row r="855" spans="1:20">
      <c r="A855" s="153"/>
      <c r="B855" s="159" t="str">
        <f>CONCATENATE("Rozhodčí: ",IF(T846&gt;0,IF(VLOOKUP(T846,seznam!$A$2:$C$153,2)&gt;0,VLOOKUP(T846,seznam!$A$2:$C$153,2),""),""))</f>
        <v xml:space="preserve">Rozhodčí: </v>
      </c>
      <c r="C855" s="154"/>
      <c r="D855" s="154"/>
      <c r="E855" s="154"/>
      <c r="F855" s="158" t="str">
        <f>CONCATENATE("divize ",$R855,"          ","skup ",$S855,"    ",$T855)</f>
        <v>divize 8          skup V    2</v>
      </c>
      <c r="G855" s="157"/>
      <c r="H855" s="154"/>
      <c r="I855" s="154"/>
      <c r="J855" s="153"/>
      <c r="K855" s="159" t="str">
        <f>CONCATENATE("Rozhodčí: ",IF(T847&gt;0,IF(VLOOKUP(T847,seznam!$A$2:$C$153,2)&gt;0,VLOOKUP(T847,seznam!$A$2:$C$153,2),""),""))</f>
        <v xml:space="preserve">Rozhodčí: </v>
      </c>
      <c r="L855" s="154"/>
      <c r="M855" s="154"/>
      <c r="N855" s="154"/>
      <c r="O855" s="158" t="str">
        <f>CONCATENATE("divize ",$R855,"          ","skup ",$S855,"    ",$T855)</f>
        <v>divize 8          skup V    2</v>
      </c>
      <c r="P855" s="157"/>
      <c r="Q855" s="164"/>
      <c r="R855" s="155">
        <v>8</v>
      </c>
      <c r="S855" s="156" t="s">
        <v>203</v>
      </c>
      <c r="T855" s="155">
        <v>2</v>
      </c>
    </row>
    <row r="856" spans="1:20" ht="13.5" thickBot="1">
      <c r="A856" s="153"/>
      <c r="B856" s="151" t="s">
        <v>198</v>
      </c>
      <c r="C856" s="152"/>
      <c r="D856" s="152" t="s">
        <v>197</v>
      </c>
      <c r="E856" s="152"/>
      <c r="F856" s="151" t="s">
        <v>196</v>
      </c>
      <c r="G856" s="150"/>
      <c r="H856" s="154"/>
      <c r="I856" s="154"/>
      <c r="J856" s="153"/>
      <c r="K856" s="151" t="s">
        <v>198</v>
      </c>
      <c r="L856" s="152"/>
      <c r="M856" s="152" t="s">
        <v>197</v>
      </c>
      <c r="N856" s="152"/>
      <c r="O856" s="151" t="s">
        <v>196</v>
      </c>
      <c r="P856" s="150"/>
    </row>
    <row r="857" spans="1:20" ht="13.5" thickBot="1">
      <c r="A857" s="142"/>
      <c r="B857" s="148" t="str">
        <f>IF(R846&gt;0,IF(VLOOKUP(R846,seznam!$A$2:$C$153,2)&gt;0,VLOOKUP(R846,seznam!$A$2:$C$153,2),"------"),"------")</f>
        <v>------</v>
      </c>
      <c r="D857" s="149"/>
      <c r="F857" s="148" t="str">
        <f>IF(S846&gt;0,IF(VLOOKUP(S846,seznam!$A$2:$C$153,2)&gt;0,VLOOKUP(S846,seznam!$A$2:$C$153,2),"------"),"------")</f>
        <v>------</v>
      </c>
      <c r="G857" s="140"/>
      <c r="J857" s="142"/>
      <c r="K857" s="148" t="str">
        <f>IF(R847&gt;0,IF(VLOOKUP(R847,seznam!$A$2:$C$153,2)&gt;0,VLOOKUP(R847,seznam!$A$2:$C$153,2),"------"),"------")</f>
        <v>------</v>
      </c>
      <c r="M857" s="149"/>
      <c r="O857" s="148" t="str">
        <f>IF(S847&gt;0,IF(VLOOKUP(S847,seznam!$A$2:$C$153,2)&gt;0,VLOOKUP(S847,seznam!$A$2:$C$153,2),"------"),"------")</f>
        <v>------</v>
      </c>
      <c r="P857" s="140"/>
    </row>
    <row r="858" spans="1:20">
      <c r="A858" s="142"/>
      <c r="B858" s="147" t="s">
        <v>195</v>
      </c>
      <c r="D858" s="144" t="s">
        <v>6</v>
      </c>
      <c r="F858" s="147" t="s">
        <v>195</v>
      </c>
      <c r="G858" s="140"/>
      <c r="J858" s="142"/>
      <c r="K858" s="147" t="s">
        <v>195</v>
      </c>
      <c r="M858" s="144" t="s">
        <v>6</v>
      </c>
      <c r="O858" s="147" t="s">
        <v>195</v>
      </c>
      <c r="P858" s="140"/>
    </row>
    <row r="859" spans="1:20">
      <c r="A859" s="142"/>
      <c r="B859" s="147" t="s">
        <v>194</v>
      </c>
      <c r="D859" s="144" t="s">
        <v>6</v>
      </c>
      <c r="F859" s="147" t="s">
        <v>194</v>
      </c>
      <c r="G859" s="140"/>
      <c r="J859" s="142"/>
      <c r="K859" s="147" t="s">
        <v>194</v>
      </c>
      <c r="M859" s="144" t="s">
        <v>6</v>
      </c>
      <c r="O859" s="147" t="s">
        <v>194</v>
      </c>
      <c r="P859" s="140"/>
    </row>
    <row r="860" spans="1:20">
      <c r="A860" s="142"/>
      <c r="B860" s="147" t="s">
        <v>193</v>
      </c>
      <c r="D860" s="144" t="s">
        <v>6</v>
      </c>
      <c r="F860" s="147" t="s">
        <v>193</v>
      </c>
      <c r="G860" s="140"/>
      <c r="J860" s="142"/>
      <c r="K860" s="147" t="s">
        <v>193</v>
      </c>
      <c r="M860" s="144" t="s">
        <v>6</v>
      </c>
      <c r="O860" s="147" t="s">
        <v>193</v>
      </c>
      <c r="P860" s="140"/>
    </row>
    <row r="861" spans="1:20">
      <c r="A861" s="142"/>
      <c r="B861" s="146" t="s">
        <v>192</v>
      </c>
      <c r="D861" s="144" t="s">
        <v>6</v>
      </c>
      <c r="F861" s="146" t="s">
        <v>192</v>
      </c>
      <c r="G861" s="140"/>
      <c r="J861" s="142"/>
      <c r="K861" s="146" t="s">
        <v>192</v>
      </c>
      <c r="M861" s="144" t="s">
        <v>6</v>
      </c>
      <c r="O861" s="146" t="s">
        <v>192</v>
      </c>
      <c r="P861" s="140"/>
    </row>
    <row r="862" spans="1:20">
      <c r="A862" s="142"/>
      <c r="B862" s="146" t="s">
        <v>191</v>
      </c>
      <c r="D862" s="144" t="s">
        <v>6</v>
      </c>
      <c r="F862" s="146" t="s">
        <v>191</v>
      </c>
      <c r="G862" s="140"/>
      <c r="J862" s="142"/>
      <c r="K862" s="146" t="s">
        <v>191</v>
      </c>
      <c r="M862" s="144" t="s">
        <v>6</v>
      </c>
      <c r="O862" s="146" t="s">
        <v>191</v>
      </c>
      <c r="P862" s="140"/>
    </row>
    <row r="863" spans="1:20" ht="13.5" thickBot="1">
      <c r="A863" s="145"/>
      <c r="B863" s="143" t="s">
        <v>190</v>
      </c>
      <c r="D863" s="144" t="s">
        <v>6</v>
      </c>
      <c r="F863" s="143" t="s">
        <v>190</v>
      </c>
      <c r="G863" s="140"/>
      <c r="J863" s="145"/>
      <c r="K863" s="143" t="s">
        <v>190</v>
      </c>
      <c r="M863" s="144" t="s">
        <v>6</v>
      </c>
      <c r="O863" s="143" t="s">
        <v>190</v>
      </c>
      <c r="P863" s="140"/>
    </row>
    <row r="864" spans="1:20" ht="13.5" thickTop="1">
      <c r="A864" s="142"/>
      <c r="B864" s="141" t="s">
        <v>189</v>
      </c>
      <c r="G864" s="140"/>
      <c r="J864" s="142"/>
      <c r="K864" s="141" t="s">
        <v>189</v>
      </c>
      <c r="P864" s="140"/>
    </row>
    <row r="865" spans="1:20">
      <c r="A865" s="139"/>
      <c r="B865" s="138"/>
      <c r="C865" s="138"/>
      <c r="D865" s="138"/>
      <c r="E865" s="138"/>
      <c r="F865" s="138"/>
      <c r="G865" s="137"/>
      <c r="J865" s="139"/>
      <c r="K865" s="138"/>
      <c r="L865" s="138"/>
      <c r="M865" s="138"/>
      <c r="N865" s="138"/>
      <c r="O865" s="138"/>
      <c r="P865" s="137"/>
    </row>
    <row r="866" spans="1:20" ht="1.5" customHeight="1">
      <c r="H866" s="137"/>
      <c r="I866" s="136"/>
      <c r="J866" s="132"/>
      <c r="P866" s="135"/>
    </row>
    <row r="867" spans="1:20" ht="2.1" customHeight="1">
      <c r="I867" s="163"/>
      <c r="J867" s="132"/>
    </row>
    <row r="868" spans="1:20">
      <c r="A868" s="162"/>
      <c r="B868" s="161"/>
      <c r="C868" s="161"/>
      <c r="D868" s="161"/>
      <c r="E868" s="161"/>
      <c r="F868" s="161"/>
      <c r="G868" s="160"/>
      <c r="J868" s="162"/>
      <c r="K868" s="161"/>
      <c r="L868" s="161"/>
      <c r="M868" s="161"/>
      <c r="N868" s="161"/>
      <c r="O868" s="161"/>
      <c r="P868" s="160"/>
    </row>
    <row r="869" spans="1:20">
      <c r="A869" s="153"/>
      <c r="B869" s="159" t="str">
        <f>CONCATENATE("Rozhodčí: ",IF(T848&gt;0,IF(VLOOKUP(T848,seznam!$A$2:$C$153,2)&gt;0,VLOOKUP(T848,seznam!$A$2:$C$153,2),""),""))</f>
        <v xml:space="preserve">Rozhodčí: </v>
      </c>
      <c r="C869" s="154"/>
      <c r="D869" s="154"/>
      <c r="E869" s="154"/>
      <c r="F869" s="158" t="str">
        <f>CONCATENATE("divize ",$R869,"          ","skup ",$S869,"    ",$T869)</f>
        <v>divize 8          skup V    3</v>
      </c>
      <c r="G869" s="157"/>
      <c r="J869" s="153"/>
      <c r="K869" s="159" t="str">
        <f>CONCATENATE("Rozhodčí: ",IF(T849&gt;0,IF(VLOOKUP(T849,seznam!$A$2:$C$153,2)&gt;0,VLOOKUP(T849,seznam!$A$2:$C$153,2),""),""))</f>
        <v xml:space="preserve">Rozhodčí: </v>
      </c>
      <c r="L869" s="154"/>
      <c r="M869" s="154"/>
      <c r="N869" s="154"/>
      <c r="O869" s="158" t="str">
        <f>CONCATENATE("divize ",$R869,"          ","skup ",$S869,"    ",$T869)</f>
        <v>divize 8          skup V    3</v>
      </c>
      <c r="P869" s="157"/>
      <c r="R869" s="155">
        <v>8</v>
      </c>
      <c r="S869" s="156" t="s">
        <v>203</v>
      </c>
      <c r="T869" s="155">
        <v>3</v>
      </c>
    </row>
    <row r="870" spans="1:20" ht="13.5" thickBot="1">
      <c r="A870" s="153"/>
      <c r="B870" s="151" t="s">
        <v>198</v>
      </c>
      <c r="C870" s="152"/>
      <c r="D870" s="152" t="s">
        <v>197</v>
      </c>
      <c r="E870" s="152"/>
      <c r="F870" s="151" t="s">
        <v>196</v>
      </c>
      <c r="G870" s="150"/>
      <c r="H870" s="154"/>
      <c r="I870" s="154"/>
      <c r="J870" s="153"/>
      <c r="K870" s="151" t="s">
        <v>198</v>
      </c>
      <c r="L870" s="152"/>
      <c r="M870" s="152" t="s">
        <v>197</v>
      </c>
      <c r="N870" s="152"/>
      <c r="O870" s="151" t="s">
        <v>196</v>
      </c>
      <c r="P870" s="150"/>
    </row>
    <row r="871" spans="1:20" ht="13.5" thickBot="1">
      <c r="A871" s="142"/>
      <c r="B871" s="148" t="str">
        <f>IF(R848&gt;0,IF(VLOOKUP(R848,seznam!$A$2:$C$153,2)&gt;0,VLOOKUP(R848,seznam!$A$2:$C$153,2),"------"),"------")</f>
        <v>------</v>
      </c>
      <c r="D871" s="149"/>
      <c r="F871" s="148" t="str">
        <f>IF(S848&gt;0,IF(VLOOKUP(S848,seznam!$A$2:$C$153,2)&gt;0,VLOOKUP(S848,seznam!$A$2:$C$153,2),"------"),"------")</f>
        <v>------</v>
      </c>
      <c r="G871" s="140"/>
      <c r="J871" s="142"/>
      <c r="K871" s="148" t="str">
        <f>IF(R849&gt;0,IF(VLOOKUP(R849,seznam!$A$2:$C$153,2)&gt;0,VLOOKUP(R849,seznam!$A$2:$C$153,2),"------"),"------")</f>
        <v>------</v>
      </c>
      <c r="M871" s="149"/>
      <c r="O871" s="148" t="str">
        <f>IF(S849&gt;0,IF(VLOOKUP(S849,seznam!$A$2:$C$153,2)&gt;0,VLOOKUP(S849,seznam!$A$2:$C$153,2),"------"),"------")</f>
        <v>------</v>
      </c>
      <c r="P871" s="140"/>
    </row>
    <row r="872" spans="1:20">
      <c r="A872" s="142"/>
      <c r="B872" s="147" t="s">
        <v>195</v>
      </c>
      <c r="D872" s="144" t="s">
        <v>6</v>
      </c>
      <c r="F872" s="147" t="s">
        <v>195</v>
      </c>
      <c r="G872" s="140"/>
      <c r="J872" s="142"/>
      <c r="K872" s="147" t="s">
        <v>195</v>
      </c>
      <c r="M872" s="144" t="s">
        <v>6</v>
      </c>
      <c r="O872" s="147" t="s">
        <v>195</v>
      </c>
      <c r="P872" s="140"/>
    </row>
    <row r="873" spans="1:20">
      <c r="A873" s="142"/>
      <c r="B873" s="147" t="s">
        <v>194</v>
      </c>
      <c r="D873" s="144" t="s">
        <v>6</v>
      </c>
      <c r="F873" s="147" t="s">
        <v>194</v>
      </c>
      <c r="G873" s="140"/>
      <c r="J873" s="142"/>
      <c r="K873" s="147" t="s">
        <v>194</v>
      </c>
      <c r="M873" s="144" t="s">
        <v>6</v>
      </c>
      <c r="O873" s="147" t="s">
        <v>194</v>
      </c>
      <c r="P873" s="140"/>
    </row>
    <row r="874" spans="1:20">
      <c r="A874" s="142"/>
      <c r="B874" s="147" t="s">
        <v>193</v>
      </c>
      <c r="D874" s="144" t="s">
        <v>6</v>
      </c>
      <c r="F874" s="147" t="s">
        <v>193</v>
      </c>
      <c r="G874" s="140"/>
      <c r="J874" s="142"/>
      <c r="K874" s="147" t="s">
        <v>193</v>
      </c>
      <c r="M874" s="144" t="s">
        <v>6</v>
      </c>
      <c r="O874" s="147" t="s">
        <v>193</v>
      </c>
      <c r="P874" s="140"/>
    </row>
    <row r="875" spans="1:20">
      <c r="A875" s="142"/>
      <c r="B875" s="146" t="s">
        <v>192</v>
      </c>
      <c r="D875" s="144" t="s">
        <v>6</v>
      </c>
      <c r="F875" s="146" t="s">
        <v>192</v>
      </c>
      <c r="G875" s="140"/>
      <c r="J875" s="142"/>
      <c r="K875" s="146" t="s">
        <v>192</v>
      </c>
      <c r="M875" s="144" t="s">
        <v>6</v>
      </c>
      <c r="O875" s="146" t="s">
        <v>192</v>
      </c>
      <c r="P875" s="140"/>
    </row>
    <row r="876" spans="1:20">
      <c r="A876" s="142"/>
      <c r="B876" s="146" t="s">
        <v>191</v>
      </c>
      <c r="D876" s="144" t="s">
        <v>6</v>
      </c>
      <c r="F876" s="146" t="s">
        <v>191</v>
      </c>
      <c r="G876" s="140"/>
      <c r="J876" s="142"/>
      <c r="K876" s="146" t="s">
        <v>191</v>
      </c>
      <c r="M876" s="144" t="s">
        <v>6</v>
      </c>
      <c r="O876" s="146" t="s">
        <v>191</v>
      </c>
      <c r="P876" s="140"/>
    </row>
    <row r="877" spans="1:20" ht="13.5" thickBot="1">
      <c r="A877" s="145"/>
      <c r="B877" s="143" t="s">
        <v>190</v>
      </c>
      <c r="D877" s="144" t="s">
        <v>6</v>
      </c>
      <c r="F877" s="143" t="s">
        <v>190</v>
      </c>
      <c r="G877" s="140"/>
      <c r="J877" s="145"/>
      <c r="K877" s="143" t="s">
        <v>190</v>
      </c>
      <c r="M877" s="144" t="s">
        <v>6</v>
      </c>
      <c r="O877" s="143" t="s">
        <v>190</v>
      </c>
      <c r="P877" s="140"/>
    </row>
    <row r="878" spans="1:20" ht="13.5" thickTop="1">
      <c r="A878" s="142"/>
      <c r="B878" s="141" t="s">
        <v>189</v>
      </c>
      <c r="G878" s="140"/>
      <c r="J878" s="142"/>
      <c r="K878" s="141" t="s">
        <v>189</v>
      </c>
      <c r="P878" s="140"/>
    </row>
    <row r="879" spans="1:20">
      <c r="A879" s="139"/>
      <c r="B879" s="138"/>
      <c r="C879" s="138"/>
      <c r="D879" s="138"/>
      <c r="E879" s="138"/>
      <c r="F879" s="138"/>
      <c r="G879" s="137"/>
      <c r="J879" s="139"/>
      <c r="K879" s="138"/>
      <c r="L879" s="138"/>
      <c r="M879" s="138"/>
      <c r="N879" s="138"/>
      <c r="O879" s="138"/>
      <c r="P879" s="137"/>
    </row>
    <row r="880" spans="1:20" ht="1.5" customHeight="1">
      <c r="H880" s="137"/>
      <c r="I880" s="136"/>
      <c r="J880" s="132"/>
      <c r="P880" s="135"/>
    </row>
    <row r="881" spans="1:20" ht="2.1" customHeight="1">
      <c r="I881" s="163"/>
      <c r="J881" s="132"/>
    </row>
    <row r="882" spans="1:20">
      <c r="A882" s="162"/>
      <c r="B882" s="161"/>
      <c r="C882" s="161"/>
      <c r="D882" s="161"/>
      <c r="E882" s="161"/>
      <c r="F882" s="161"/>
      <c r="G882" s="160"/>
      <c r="J882" s="162"/>
      <c r="K882" s="161"/>
      <c r="L882" s="161"/>
      <c r="M882" s="161"/>
      <c r="N882" s="161"/>
      <c r="O882" s="161"/>
      <c r="P882" s="160"/>
    </row>
    <row r="883" spans="1:20">
      <c r="A883" s="153"/>
      <c r="B883" s="159" t="str">
        <f>CONCATENATE("Rozhodčí: ",IF(T886&gt;0,IF(VLOOKUP(T886,seznam!$A$2:$C$153,2)&gt;0,VLOOKUP(T886,seznam!$A$2:$C$153,2),""),""))</f>
        <v xml:space="preserve">Rozhodčí: </v>
      </c>
      <c r="C883" s="154"/>
      <c r="D883" s="154"/>
      <c r="E883" s="154"/>
      <c r="F883" s="158" t="str">
        <f>CONCATENATE("divize ",$R883,"          ","skup ",$S883,"    ",$T883)</f>
        <v>divize 8          skup X    1</v>
      </c>
      <c r="G883" s="157"/>
      <c r="H883" s="154"/>
      <c r="I883" s="154"/>
      <c r="J883" s="153"/>
      <c r="K883" s="159" t="str">
        <f>CONCATENATE("Rozhodčí: ",IF(T887&gt;0,IF(VLOOKUP(T887,seznam!$A$2:$C$153,2)&gt;0,VLOOKUP(T887,seznam!$A$2:$C$153,2),""),""))</f>
        <v xml:space="preserve">Rozhodčí: </v>
      </c>
      <c r="L883" s="154"/>
      <c r="M883" s="154"/>
      <c r="N883" s="154"/>
      <c r="O883" s="158" t="str">
        <f>CONCATENATE("divize ",$R883,"          ","skup ",$S883,"    ",$T883)</f>
        <v>divize 8          skup X    1</v>
      </c>
      <c r="P883" s="157"/>
      <c r="Q883" s="164"/>
      <c r="R883" s="155">
        <v>8</v>
      </c>
      <c r="S883" s="156" t="s">
        <v>199</v>
      </c>
      <c r="T883" s="155">
        <v>1</v>
      </c>
    </row>
    <row r="884" spans="1:20" ht="13.5" thickBot="1">
      <c r="A884" s="153"/>
      <c r="B884" s="151" t="s">
        <v>198</v>
      </c>
      <c r="C884" s="152"/>
      <c r="D884" s="152" t="s">
        <v>197</v>
      </c>
      <c r="E884" s="152"/>
      <c r="F884" s="151" t="s">
        <v>196</v>
      </c>
      <c r="G884" s="150"/>
      <c r="H884" s="152"/>
      <c r="I884" s="152"/>
      <c r="J884" s="153"/>
      <c r="K884" s="151" t="s">
        <v>198</v>
      </c>
      <c r="L884" s="152"/>
      <c r="M884" s="152" t="s">
        <v>197</v>
      </c>
      <c r="N884" s="152"/>
      <c r="O884" s="151" t="s">
        <v>196</v>
      </c>
      <c r="P884" s="150"/>
      <c r="Q884" s="164"/>
      <c r="R884" s="155"/>
      <c r="S884" s="155"/>
      <c r="T884" s="155"/>
    </row>
    <row r="885" spans="1:20" ht="13.5" thickBot="1">
      <c r="A885" s="142"/>
      <c r="B885" s="148" t="str">
        <f>IF(R886&gt;0,IF(VLOOKUP(R886,seznam!$A$2:$C$153,2)&gt;0,VLOOKUP(R886,seznam!$A$2:$C$153,2),"------"),"------")</f>
        <v>------</v>
      </c>
      <c r="D885" s="149"/>
      <c r="F885" s="148" t="str">
        <f>IF(S886&gt;0,IF(VLOOKUP(S886,seznam!$A$2:$C$153,2)&gt;0,VLOOKUP(S886,seznam!$A$2:$C$153,2),"------"),"------")</f>
        <v>------</v>
      </c>
      <c r="G885" s="140"/>
      <c r="J885" s="142"/>
      <c r="K885" s="148" t="str">
        <f>IF(R887&gt;0,IF(VLOOKUP(R887,seznam!$A$2:$C$153,2)&gt;0,VLOOKUP(R887,seznam!$A$2:$C$153,2),"------"),"------")</f>
        <v>------</v>
      </c>
      <c r="M885" s="149"/>
      <c r="O885" s="148" t="str">
        <f>IF(S887&gt;0,IF(VLOOKUP(S887,seznam!$A$2:$C$153,2)&gt;0,VLOOKUP(S887,seznam!$A$2:$C$153,2),"------"),"------")</f>
        <v>------</v>
      </c>
      <c r="P885" s="140"/>
      <c r="R885" s="170" t="s">
        <v>202</v>
      </c>
      <c r="S885" s="169" t="s">
        <v>201</v>
      </c>
      <c r="T885" s="168" t="s">
        <v>200</v>
      </c>
    </row>
    <row r="886" spans="1:20">
      <c r="A886" s="142"/>
      <c r="B886" s="147" t="s">
        <v>195</v>
      </c>
      <c r="D886" s="144" t="s">
        <v>6</v>
      </c>
      <c r="F886" s="147" t="s">
        <v>195</v>
      </c>
      <c r="G886" s="140"/>
      <c r="J886" s="142"/>
      <c r="K886" s="147" t="s">
        <v>195</v>
      </c>
      <c r="M886" s="144" t="s">
        <v>6</v>
      </c>
      <c r="O886" s="147" t="s">
        <v>195</v>
      </c>
      <c r="P886" s="140"/>
      <c r="R886" s="167"/>
      <c r="S886"/>
      <c r="T886" s="166">
        <f>IF($U$2, R887,0)</f>
        <v>0</v>
      </c>
    </row>
    <row r="887" spans="1:20">
      <c r="A887" s="142"/>
      <c r="B887" s="147" t="s">
        <v>194</v>
      </c>
      <c r="D887" s="144" t="s">
        <v>6</v>
      </c>
      <c r="F887" s="147" t="s">
        <v>194</v>
      </c>
      <c r="G887" s="140"/>
      <c r="J887" s="142"/>
      <c r="K887" s="147" t="s">
        <v>194</v>
      </c>
      <c r="M887" s="144" t="s">
        <v>6</v>
      </c>
      <c r="O887" s="147" t="s">
        <v>194</v>
      </c>
      <c r="P887" s="140"/>
      <c r="R887" s="167"/>
      <c r="S887"/>
      <c r="T887" s="166">
        <f>IF($U$2, S886,0)</f>
        <v>0</v>
      </c>
    </row>
    <row r="888" spans="1:20">
      <c r="A888" s="142"/>
      <c r="B888" s="147" t="s">
        <v>193</v>
      </c>
      <c r="D888" s="144" t="s">
        <v>6</v>
      </c>
      <c r="F888" s="147" t="s">
        <v>193</v>
      </c>
      <c r="G888" s="140"/>
      <c r="J888" s="142"/>
      <c r="K888" s="147" t="s">
        <v>193</v>
      </c>
      <c r="M888" s="144" t="s">
        <v>6</v>
      </c>
      <c r="O888" s="147" t="s">
        <v>193</v>
      </c>
      <c r="P888" s="140"/>
      <c r="R888" s="167"/>
      <c r="S888"/>
      <c r="T888" s="166">
        <f>IF($U$2, R886,0)</f>
        <v>0</v>
      </c>
    </row>
    <row r="889" spans="1:20">
      <c r="A889" s="142"/>
      <c r="B889" s="146" t="s">
        <v>192</v>
      </c>
      <c r="D889" s="144" t="s">
        <v>6</v>
      </c>
      <c r="F889" s="146" t="s">
        <v>192</v>
      </c>
      <c r="G889" s="140"/>
      <c r="J889" s="142"/>
      <c r="K889" s="146" t="s">
        <v>192</v>
      </c>
      <c r="M889" s="144" t="s">
        <v>6</v>
      </c>
      <c r="O889" s="146" t="s">
        <v>192</v>
      </c>
      <c r="P889" s="140"/>
      <c r="R889" s="167"/>
      <c r="S889"/>
      <c r="T889" s="166">
        <f>IF($U$2, S887,0)</f>
        <v>0</v>
      </c>
    </row>
    <row r="890" spans="1:20">
      <c r="A890" s="142"/>
      <c r="B890" s="146" t="s">
        <v>191</v>
      </c>
      <c r="D890" s="144" t="s">
        <v>6</v>
      </c>
      <c r="F890" s="146" t="s">
        <v>191</v>
      </c>
      <c r="G890" s="140"/>
      <c r="J890" s="142"/>
      <c r="K890" s="146" t="s">
        <v>191</v>
      </c>
      <c r="M890" s="144" t="s">
        <v>6</v>
      </c>
      <c r="O890" s="146" t="s">
        <v>191</v>
      </c>
      <c r="P890" s="140"/>
      <c r="R890" s="167"/>
      <c r="S890"/>
      <c r="T890" s="166">
        <f>IF($U$2, R886,0)</f>
        <v>0</v>
      </c>
    </row>
    <row r="891" spans="1:20" ht="13.5" thickBot="1">
      <c r="A891" s="145"/>
      <c r="B891" s="143" t="s">
        <v>190</v>
      </c>
      <c r="D891" s="144" t="s">
        <v>6</v>
      </c>
      <c r="F891" s="143" t="s">
        <v>190</v>
      </c>
      <c r="G891" s="140"/>
      <c r="J891" s="145"/>
      <c r="K891" s="143" t="s">
        <v>190</v>
      </c>
      <c r="M891" s="144" t="s">
        <v>6</v>
      </c>
      <c r="O891" s="143" t="s">
        <v>190</v>
      </c>
      <c r="P891" s="140"/>
      <c r="R891" s="131"/>
      <c r="S891" s="130"/>
      <c r="T891" s="165">
        <f>IF($U$2, S886,0)</f>
        <v>0</v>
      </c>
    </row>
    <row r="892" spans="1:20" ht="13.5" thickTop="1">
      <c r="A892" s="142"/>
      <c r="B892" s="141" t="s">
        <v>189</v>
      </c>
      <c r="G892" s="140"/>
      <c r="J892" s="142"/>
      <c r="K892" s="141" t="s">
        <v>189</v>
      </c>
      <c r="P892" s="140"/>
    </row>
    <row r="893" spans="1:20">
      <c r="A893" s="139"/>
      <c r="B893" s="138"/>
      <c r="C893" s="138"/>
      <c r="D893" s="138"/>
      <c r="E893" s="138"/>
      <c r="F893" s="138"/>
      <c r="G893" s="137"/>
      <c r="J893" s="139"/>
      <c r="K893" s="138"/>
      <c r="L893" s="138"/>
      <c r="M893" s="138"/>
      <c r="N893" s="138"/>
      <c r="O893" s="138"/>
      <c r="P893" s="137"/>
    </row>
    <row r="894" spans="1:20" ht="1.5" customHeight="1">
      <c r="H894" s="137"/>
      <c r="I894" s="136"/>
      <c r="J894" s="132"/>
      <c r="P894" s="135"/>
    </row>
    <row r="895" spans="1:20" ht="2.1" customHeight="1">
      <c r="I895" s="163"/>
      <c r="J895" s="132"/>
    </row>
    <row r="896" spans="1:20">
      <c r="A896" s="162"/>
      <c r="B896" s="161"/>
      <c r="C896" s="161"/>
      <c r="D896" s="161"/>
      <c r="E896" s="161"/>
      <c r="F896" s="161"/>
      <c r="G896" s="160"/>
      <c r="J896" s="162"/>
      <c r="K896" s="161"/>
      <c r="L896" s="161"/>
      <c r="M896" s="161"/>
      <c r="N896" s="161"/>
      <c r="O896" s="161"/>
      <c r="P896" s="160"/>
    </row>
    <row r="897" spans="1:20">
      <c r="A897" s="153"/>
      <c r="B897" s="159" t="str">
        <f>CONCATENATE("Rozhodčí: ",IF(T888&gt;0,IF(VLOOKUP(T888,seznam!$A$2:$C$153,2)&gt;0,VLOOKUP(T888,seznam!$A$2:$C$153,2),""),""))</f>
        <v xml:space="preserve">Rozhodčí: </v>
      </c>
      <c r="C897" s="154"/>
      <c r="D897" s="154"/>
      <c r="E897" s="154"/>
      <c r="F897" s="158" t="str">
        <f>CONCATENATE("divize ",$R897,"          ","skup ",$S897,"    ",$T897)</f>
        <v>divize 8          skup X    2</v>
      </c>
      <c r="G897" s="157"/>
      <c r="H897" s="154"/>
      <c r="I897" s="154"/>
      <c r="J897" s="153"/>
      <c r="K897" s="159" t="str">
        <f>CONCATENATE("Rozhodčí: ",IF(T889&gt;0,IF(VLOOKUP(T889,seznam!$A$2:$C$153,2)&gt;0,VLOOKUP(T889,seznam!$A$2:$C$153,2),""),""))</f>
        <v xml:space="preserve">Rozhodčí: </v>
      </c>
      <c r="L897" s="154"/>
      <c r="M897" s="154"/>
      <c r="N897" s="154"/>
      <c r="O897" s="158" t="str">
        <f>CONCATENATE("divize ",$R897,"          ","skup ",$S897,"    ",$T897)</f>
        <v>divize 8          skup X    2</v>
      </c>
      <c r="P897" s="157"/>
      <c r="Q897" s="164"/>
      <c r="R897" s="155">
        <v>8</v>
      </c>
      <c r="S897" s="156" t="s">
        <v>199</v>
      </c>
      <c r="T897" s="155">
        <v>2</v>
      </c>
    </row>
    <row r="898" spans="1:20" ht="13.5" thickBot="1">
      <c r="A898" s="153"/>
      <c r="B898" s="151" t="s">
        <v>198</v>
      </c>
      <c r="C898" s="152"/>
      <c r="D898" s="152" t="s">
        <v>197</v>
      </c>
      <c r="E898" s="152"/>
      <c r="F898" s="151" t="s">
        <v>196</v>
      </c>
      <c r="G898" s="150"/>
      <c r="H898" s="154"/>
      <c r="I898" s="154"/>
      <c r="J898" s="153"/>
      <c r="K898" s="151" t="s">
        <v>198</v>
      </c>
      <c r="L898" s="152"/>
      <c r="M898" s="152" t="s">
        <v>197</v>
      </c>
      <c r="N898" s="152"/>
      <c r="O898" s="151" t="s">
        <v>196</v>
      </c>
      <c r="P898" s="150"/>
    </row>
    <row r="899" spans="1:20" ht="13.5" thickBot="1">
      <c r="A899" s="142"/>
      <c r="B899" s="148" t="str">
        <f>IF(R888&gt;0,IF(VLOOKUP(R888,seznam!$A$2:$C$153,2)&gt;0,VLOOKUP(R888,seznam!$A$2:$C$153,2),"------"),"------")</f>
        <v>------</v>
      </c>
      <c r="D899" s="149"/>
      <c r="F899" s="148" t="str">
        <f>IF(S888&gt;0,IF(VLOOKUP(S888,seznam!$A$2:$C$153,2)&gt;0,VLOOKUP(S888,seznam!$A$2:$C$153,2),"------"),"------")</f>
        <v>------</v>
      </c>
      <c r="G899" s="140"/>
      <c r="J899" s="142"/>
      <c r="K899" s="148" t="str">
        <f>IF(R889&gt;0,IF(VLOOKUP(R889,seznam!$A$2:$C$153,2)&gt;0,VLOOKUP(R889,seznam!$A$2:$C$153,2),"------"),"------")</f>
        <v>------</v>
      </c>
      <c r="M899" s="149"/>
      <c r="O899" s="148" t="str">
        <f>IF(S889&gt;0,IF(VLOOKUP(S889,seznam!$A$2:$C$153,2)&gt;0,VLOOKUP(S889,seznam!$A$2:$C$153,2),"------"),"------")</f>
        <v>------</v>
      </c>
      <c r="P899" s="140"/>
    </row>
    <row r="900" spans="1:20">
      <c r="A900" s="142"/>
      <c r="B900" s="147" t="s">
        <v>195</v>
      </c>
      <c r="D900" s="144" t="s">
        <v>6</v>
      </c>
      <c r="F900" s="147" t="s">
        <v>195</v>
      </c>
      <c r="G900" s="140"/>
      <c r="J900" s="142"/>
      <c r="K900" s="147" t="s">
        <v>195</v>
      </c>
      <c r="M900" s="144" t="s">
        <v>6</v>
      </c>
      <c r="O900" s="147" t="s">
        <v>195</v>
      </c>
      <c r="P900" s="140"/>
    </row>
    <row r="901" spans="1:20">
      <c r="A901" s="142"/>
      <c r="B901" s="147" t="s">
        <v>194</v>
      </c>
      <c r="D901" s="144" t="s">
        <v>6</v>
      </c>
      <c r="F901" s="147" t="s">
        <v>194</v>
      </c>
      <c r="G901" s="140"/>
      <c r="J901" s="142"/>
      <c r="K901" s="147" t="s">
        <v>194</v>
      </c>
      <c r="M901" s="144" t="s">
        <v>6</v>
      </c>
      <c r="O901" s="147" t="s">
        <v>194</v>
      </c>
      <c r="P901" s="140"/>
    </row>
    <row r="902" spans="1:20">
      <c r="A902" s="142"/>
      <c r="B902" s="147" t="s">
        <v>193</v>
      </c>
      <c r="D902" s="144" t="s">
        <v>6</v>
      </c>
      <c r="F902" s="147" t="s">
        <v>193</v>
      </c>
      <c r="G902" s="140"/>
      <c r="J902" s="142"/>
      <c r="K902" s="147" t="s">
        <v>193</v>
      </c>
      <c r="M902" s="144" t="s">
        <v>6</v>
      </c>
      <c r="O902" s="147" t="s">
        <v>193</v>
      </c>
      <c r="P902" s="140"/>
    </row>
    <row r="903" spans="1:20">
      <c r="A903" s="142"/>
      <c r="B903" s="146" t="s">
        <v>192</v>
      </c>
      <c r="D903" s="144" t="s">
        <v>6</v>
      </c>
      <c r="F903" s="146" t="s">
        <v>192</v>
      </c>
      <c r="G903" s="140"/>
      <c r="J903" s="142"/>
      <c r="K903" s="146" t="s">
        <v>192</v>
      </c>
      <c r="M903" s="144" t="s">
        <v>6</v>
      </c>
      <c r="O903" s="146" t="s">
        <v>192</v>
      </c>
      <c r="P903" s="140"/>
    </row>
    <row r="904" spans="1:20">
      <c r="A904" s="142"/>
      <c r="B904" s="146" t="s">
        <v>191</v>
      </c>
      <c r="D904" s="144" t="s">
        <v>6</v>
      </c>
      <c r="F904" s="146" t="s">
        <v>191</v>
      </c>
      <c r="G904" s="140"/>
      <c r="J904" s="142"/>
      <c r="K904" s="146" t="s">
        <v>191</v>
      </c>
      <c r="M904" s="144" t="s">
        <v>6</v>
      </c>
      <c r="O904" s="146" t="s">
        <v>191</v>
      </c>
      <c r="P904" s="140"/>
    </row>
    <row r="905" spans="1:20" ht="13.5" thickBot="1">
      <c r="A905" s="145"/>
      <c r="B905" s="143" t="s">
        <v>190</v>
      </c>
      <c r="D905" s="144" t="s">
        <v>6</v>
      </c>
      <c r="F905" s="143" t="s">
        <v>190</v>
      </c>
      <c r="G905" s="140"/>
      <c r="J905" s="145"/>
      <c r="K905" s="143" t="s">
        <v>190</v>
      </c>
      <c r="M905" s="144" t="s">
        <v>6</v>
      </c>
      <c r="O905" s="143" t="s">
        <v>190</v>
      </c>
      <c r="P905" s="140"/>
    </row>
    <row r="906" spans="1:20" ht="13.5" thickTop="1">
      <c r="A906" s="142"/>
      <c r="B906" s="141" t="s">
        <v>189</v>
      </c>
      <c r="G906" s="140"/>
      <c r="J906" s="142"/>
      <c r="K906" s="141" t="s">
        <v>189</v>
      </c>
      <c r="P906" s="140"/>
    </row>
    <row r="907" spans="1:20">
      <c r="A907" s="139"/>
      <c r="B907" s="138"/>
      <c r="C907" s="138"/>
      <c r="D907" s="138"/>
      <c r="E907" s="138"/>
      <c r="F907" s="138"/>
      <c r="G907" s="137"/>
      <c r="J907" s="139"/>
      <c r="K907" s="138"/>
      <c r="L907" s="138"/>
      <c r="M907" s="138"/>
      <c r="N907" s="138"/>
      <c r="O907" s="138"/>
      <c r="P907" s="137"/>
    </row>
    <row r="908" spans="1:20" ht="1.5" customHeight="1">
      <c r="H908" s="137"/>
      <c r="I908" s="136"/>
      <c r="J908" s="132"/>
      <c r="P908" s="135"/>
    </row>
    <row r="909" spans="1:20" ht="2.1" customHeight="1">
      <c r="I909" s="163"/>
      <c r="J909" s="132"/>
    </row>
    <row r="910" spans="1:20">
      <c r="A910" s="162"/>
      <c r="B910" s="161"/>
      <c r="C910" s="161"/>
      <c r="D910" s="161"/>
      <c r="E910" s="161"/>
      <c r="F910" s="161"/>
      <c r="G910" s="160"/>
      <c r="J910" s="162"/>
      <c r="K910" s="161"/>
      <c r="L910" s="161"/>
      <c r="M910" s="161"/>
      <c r="N910" s="161"/>
      <c r="O910" s="161"/>
      <c r="P910" s="160"/>
    </row>
    <row r="911" spans="1:20">
      <c r="A911" s="153"/>
      <c r="B911" s="159" t="str">
        <f>CONCATENATE("Rozhodčí: ",IF(T890&gt;0,IF(VLOOKUP(T890,seznam!$A$2:$C$153,2)&gt;0,VLOOKUP(T890,seznam!$A$2:$C$153,2),""),""))</f>
        <v xml:space="preserve">Rozhodčí: </v>
      </c>
      <c r="C911" s="154"/>
      <c r="D911" s="154"/>
      <c r="E911" s="154"/>
      <c r="F911" s="158" t="str">
        <f>CONCATENATE("divize ",$R911,"          ","skup ",$S911,"    ",$T911)</f>
        <v>divize 8          skup X    3</v>
      </c>
      <c r="G911" s="157"/>
      <c r="J911" s="153"/>
      <c r="K911" s="159" t="str">
        <f>CONCATENATE("Rozhodčí: ",IF(T891&gt;0,IF(VLOOKUP(T891,seznam!$A$2:$C$153,2)&gt;0,VLOOKUP(T891,seznam!$A$2:$C$153,2),""),""))</f>
        <v xml:space="preserve">Rozhodčí: </v>
      </c>
      <c r="L911" s="154"/>
      <c r="M911" s="154"/>
      <c r="N911" s="154"/>
      <c r="O911" s="158" t="str">
        <f>CONCATENATE("divize ",$R911,"          ","skup ",$S911,"    ",$T911)</f>
        <v>divize 8          skup X    3</v>
      </c>
      <c r="P911" s="157"/>
      <c r="R911" s="155">
        <v>8</v>
      </c>
      <c r="S911" s="156" t="s">
        <v>199</v>
      </c>
      <c r="T911" s="155">
        <v>3</v>
      </c>
    </row>
    <row r="912" spans="1:20" ht="13.5" thickBot="1">
      <c r="A912" s="153"/>
      <c r="B912" s="151" t="s">
        <v>198</v>
      </c>
      <c r="C912" s="152"/>
      <c r="D912" s="152" t="s">
        <v>197</v>
      </c>
      <c r="E912" s="152"/>
      <c r="F912" s="151" t="s">
        <v>196</v>
      </c>
      <c r="G912" s="150"/>
      <c r="H912" s="154"/>
      <c r="I912" s="154"/>
      <c r="J912" s="153"/>
      <c r="K912" s="151" t="s">
        <v>198</v>
      </c>
      <c r="L912" s="152"/>
      <c r="M912" s="152" t="s">
        <v>197</v>
      </c>
      <c r="N912" s="152"/>
      <c r="O912" s="151" t="s">
        <v>196</v>
      </c>
      <c r="P912" s="150"/>
    </row>
    <row r="913" spans="1:16" ht="13.5" thickBot="1">
      <c r="A913" s="142"/>
      <c r="B913" s="148" t="str">
        <f>IF(R890&gt;0,IF(VLOOKUP(R890,seznam!$A$2:$C$153,2)&gt;0,VLOOKUP(R890,seznam!$A$2:$C$153,2),"------"),"------")</f>
        <v>------</v>
      </c>
      <c r="D913" s="149"/>
      <c r="F913" s="148" t="str">
        <f>IF(S890&gt;0,IF(VLOOKUP(S890,seznam!$A$2:$C$153,2)&gt;0,VLOOKUP(S890,seznam!$A$2:$C$153,2),"------"),"------")</f>
        <v>------</v>
      </c>
      <c r="G913" s="140"/>
      <c r="J913" s="142"/>
      <c r="K913" s="148" t="str">
        <f>IF(R891&gt;0,IF(VLOOKUP(R891,seznam!$A$2:$C$153,2)&gt;0,VLOOKUP(R891,seznam!$A$2:$C$153,2),"------"),"------")</f>
        <v>------</v>
      </c>
      <c r="M913" s="149"/>
      <c r="O913" s="148" t="str">
        <f>IF(S891&gt;0,IF(VLOOKUP(S891,seznam!$A$2:$C$153,2)&gt;0,VLOOKUP(S891,seznam!$A$2:$C$153,2),"------"),"------")</f>
        <v>------</v>
      </c>
      <c r="P913" s="140"/>
    </row>
    <row r="914" spans="1:16">
      <c r="A914" s="142"/>
      <c r="B914" s="147" t="s">
        <v>195</v>
      </c>
      <c r="D914" s="144" t="s">
        <v>6</v>
      </c>
      <c r="F914" s="147" t="s">
        <v>195</v>
      </c>
      <c r="G914" s="140"/>
      <c r="J914" s="142"/>
      <c r="K914" s="147" t="s">
        <v>195</v>
      </c>
      <c r="M914" s="144" t="s">
        <v>6</v>
      </c>
      <c r="O914" s="147" t="s">
        <v>195</v>
      </c>
      <c r="P914" s="140"/>
    </row>
    <row r="915" spans="1:16">
      <c r="A915" s="142"/>
      <c r="B915" s="147" t="s">
        <v>194</v>
      </c>
      <c r="D915" s="144" t="s">
        <v>6</v>
      </c>
      <c r="F915" s="147" t="s">
        <v>194</v>
      </c>
      <c r="G915" s="140"/>
      <c r="J915" s="142"/>
      <c r="K915" s="147" t="s">
        <v>194</v>
      </c>
      <c r="M915" s="144" t="s">
        <v>6</v>
      </c>
      <c r="O915" s="147" t="s">
        <v>194</v>
      </c>
      <c r="P915" s="140"/>
    </row>
    <row r="916" spans="1:16">
      <c r="A916" s="142"/>
      <c r="B916" s="147" t="s">
        <v>193</v>
      </c>
      <c r="D916" s="144" t="s">
        <v>6</v>
      </c>
      <c r="F916" s="147" t="s">
        <v>193</v>
      </c>
      <c r="G916" s="140"/>
      <c r="J916" s="142"/>
      <c r="K916" s="147" t="s">
        <v>193</v>
      </c>
      <c r="M916" s="144" t="s">
        <v>6</v>
      </c>
      <c r="O916" s="147" t="s">
        <v>193</v>
      </c>
      <c r="P916" s="140"/>
    </row>
    <row r="917" spans="1:16">
      <c r="A917" s="142"/>
      <c r="B917" s="146" t="s">
        <v>192</v>
      </c>
      <c r="D917" s="144" t="s">
        <v>6</v>
      </c>
      <c r="F917" s="146" t="s">
        <v>192</v>
      </c>
      <c r="G917" s="140"/>
      <c r="J917" s="142"/>
      <c r="K917" s="146" t="s">
        <v>192</v>
      </c>
      <c r="M917" s="144" t="s">
        <v>6</v>
      </c>
      <c r="O917" s="146" t="s">
        <v>192</v>
      </c>
      <c r="P917" s="140"/>
    </row>
    <row r="918" spans="1:16">
      <c r="A918" s="142"/>
      <c r="B918" s="146" t="s">
        <v>191</v>
      </c>
      <c r="D918" s="144" t="s">
        <v>6</v>
      </c>
      <c r="F918" s="146" t="s">
        <v>191</v>
      </c>
      <c r="G918" s="140"/>
      <c r="J918" s="142"/>
      <c r="K918" s="146" t="s">
        <v>191</v>
      </c>
      <c r="M918" s="144" t="s">
        <v>6</v>
      </c>
      <c r="O918" s="146" t="s">
        <v>191</v>
      </c>
      <c r="P918" s="140"/>
    </row>
    <row r="919" spans="1:16" ht="13.5" thickBot="1">
      <c r="A919" s="145"/>
      <c r="B919" s="143" t="s">
        <v>190</v>
      </c>
      <c r="D919" s="144" t="s">
        <v>6</v>
      </c>
      <c r="F919" s="143" t="s">
        <v>190</v>
      </c>
      <c r="G919" s="140"/>
      <c r="J919" s="145"/>
      <c r="K919" s="143" t="s">
        <v>190</v>
      </c>
      <c r="M919" s="144" t="s">
        <v>6</v>
      </c>
      <c r="O919" s="143" t="s">
        <v>190</v>
      </c>
      <c r="P919" s="140"/>
    </row>
    <row r="920" spans="1:16" ht="13.5" thickTop="1">
      <c r="A920" s="142"/>
      <c r="B920" s="141" t="s">
        <v>189</v>
      </c>
      <c r="G920" s="140"/>
      <c r="J920" s="142"/>
      <c r="K920" s="141" t="s">
        <v>189</v>
      </c>
      <c r="P920" s="140"/>
    </row>
    <row r="921" spans="1:16">
      <c r="A921" s="139"/>
      <c r="B921" s="138"/>
      <c r="C921" s="138"/>
      <c r="D921" s="138"/>
      <c r="E921" s="138"/>
      <c r="F921" s="138"/>
      <c r="G921" s="137"/>
      <c r="J921" s="139"/>
      <c r="K921" s="138"/>
      <c r="L921" s="138"/>
      <c r="M921" s="138"/>
      <c r="N921" s="138"/>
      <c r="O921" s="138"/>
      <c r="P921" s="137"/>
    </row>
    <row r="922" spans="1:16" ht="1.5" customHeight="1">
      <c r="H922" s="137"/>
      <c r="I922" s="136"/>
      <c r="J922" s="132"/>
      <c r="P922" s="135"/>
    </row>
  </sheetData>
  <pageMargins left="0.23622047244094491" right="0.23622047244094491" top="0.74803149606299213" bottom="3.1102362204724412" header="0.31496062992125984" footer="0.31496062992125984"/>
  <pageSetup paperSize="9" scale="99" orientation="portrait" horizontalDpi="300" verticalDpi="300" r:id="rId1"/>
  <rowBreaks count="11" manualBreakCount="11">
    <brk id="40" max="15" man="1"/>
    <brk id="83" max="15" man="1"/>
    <brk id="504" max="15" man="1"/>
    <brk id="545" max="15" man="1"/>
    <brk id="586" max="15" man="1"/>
    <brk id="629" max="15" man="1"/>
    <brk id="671" max="15" man="1"/>
    <brk id="713" max="15" man="1"/>
    <brk id="754" max="15" man="1"/>
    <brk id="796" max="15" man="1"/>
    <brk id="83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20</xdr:col>
                    <xdr:colOff>190500</xdr:colOff>
                    <xdr:row>0</xdr:row>
                    <xdr:rowOff>142875</xdr:rowOff>
                  </from>
                  <to>
                    <xdr:col>20</xdr:col>
                    <xdr:colOff>428625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E0C6B-7CDF-4458-A937-32C0A60D1D93}">
  <sheetPr codeName="List8"/>
  <dimension ref="A1:G38"/>
  <sheetViews>
    <sheetView view="pageBreakPreview" topLeftCell="A4" zoomScaleNormal="100" zoomScaleSheetLayoutView="100" workbookViewId="0">
      <selection activeCell="B2" sqref="B2:B3"/>
    </sheetView>
  </sheetViews>
  <sheetFormatPr defaultRowHeight="12.75"/>
  <cols>
    <col min="1" max="1" width="5.42578125" style="2" customWidth="1"/>
    <col min="2" max="2" width="4.2851562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>
      <c r="A1" s="76"/>
      <c r="B1" s="255" t="s">
        <v>70</v>
      </c>
      <c r="C1" s="255"/>
      <c r="D1" s="255"/>
      <c r="E1" s="255"/>
      <c r="F1" s="255"/>
      <c r="G1" s="255"/>
    </row>
    <row r="2" spans="1:7" ht="12" customHeight="1">
      <c r="A2" s="254">
        <v>3</v>
      </c>
      <c r="B2" s="254">
        <v>1</v>
      </c>
      <c r="C2" s="77" t="str">
        <f>IF(A2&gt;0,VLOOKUP(A2,seznam!$A$2:$C$190,3),"------")</f>
        <v>Blansko</v>
      </c>
      <c r="D2" s="43"/>
      <c r="E2" s="43"/>
      <c r="F2" s="43"/>
      <c r="G2" s="43"/>
    </row>
    <row r="3" spans="1:7" ht="12" customHeight="1">
      <c r="A3" s="254"/>
      <c r="B3" s="254"/>
      <c r="C3" s="78" t="str">
        <f>IF(A2&gt;0,VLOOKUP(A2,seznam!$A$2:$C$190,2),"------")</f>
        <v>Krištof Martin</v>
      </c>
      <c r="D3" s="43"/>
      <c r="E3" s="43"/>
      <c r="F3" s="43"/>
      <c r="G3" s="43"/>
    </row>
    <row r="4" spans="1:7" ht="12" customHeight="1">
      <c r="A4" s="254">
        <v>0</v>
      </c>
      <c r="B4" s="237">
        <v>2</v>
      </c>
      <c r="C4" s="114" t="str">
        <f>IF(A4&gt;0,VLOOKUP(A4,seznam!$A$2:$C$190,3),"------")</f>
        <v>------</v>
      </c>
      <c r="D4" s="44" t="str">
        <f>IF(zap_U15!J2&gt;zap_U15!L2,zap_U15!B2,IF(zap_U15!J2&lt;zap_U15!L2,zap_U15!D2," "))</f>
        <v>Krištof Martin</v>
      </c>
      <c r="E4" s="43"/>
      <c r="F4" s="43"/>
      <c r="G4" s="43"/>
    </row>
    <row r="5" spans="1:7" ht="12" customHeight="1">
      <c r="A5" s="237"/>
      <c r="B5" s="256"/>
      <c r="C5" s="113" t="str">
        <f>IF(A4&gt;0,VLOOKUP(A4,seznam!$A$2:$C$190,2),"------")</f>
        <v>------</v>
      </c>
      <c r="D5" s="43" t="str">
        <f>IF(zap_U15!J2&gt;zap_U15!L2,CONCATENATE(zap_U15!J2,":",zap_U15!L2,"   (",zap_U15!E2,";",zap_U15!F2,";",zap_U15!G2,";",zap_U15!H2,";",zap_U15!I2,")"),IF(zap_U15!J2&lt;zap_U15!L2,CONCATENATE(zap_U15!L2,":",zap_U15!J2,"   (",IF(zap_U15!E2="0","-0",-zap_U15!E2),";",IF(zap_U15!F2="0","-0",-zap_U15!F2),";",IF(zap_U15!G2="0","-0",-zap_U15!G2),";",IF(zap_U15!H2="0","-0",IF(LEN(zap_U15!H2)&gt;0,-zap_U15!H2,zap_U15!H2)),";",IF(LEN(zap_U15!I2)&gt;0,-zap_U15!I2,zap_U15!I2),")")," "))</f>
        <v>3:0   (0;0;0;;)</v>
      </c>
      <c r="E5" s="45"/>
      <c r="F5" s="43"/>
      <c r="G5" s="43"/>
    </row>
    <row r="6" spans="1:7" ht="12" customHeight="1">
      <c r="A6" s="254">
        <v>33</v>
      </c>
      <c r="B6" s="254">
        <v>3</v>
      </c>
      <c r="C6" s="77" t="str">
        <f>IF(A6&gt;0,VLOOKUP(A6,seznam!$A$2:$C$190,3),"------")</f>
        <v>Boskovice</v>
      </c>
      <c r="D6" s="43"/>
      <c r="E6" s="46" t="str">
        <f>IF(zap_U15!W2&gt;zap_U15!Y2,zap_U15!O2,IF(zap_U15!W2&lt;zap_U15!Y2,zap_U15!Q2," "))</f>
        <v>Krištof Martin</v>
      </c>
      <c r="F6" s="43"/>
      <c r="G6" s="43"/>
    </row>
    <row r="7" spans="1:7" ht="12" customHeight="1">
      <c r="A7" s="254"/>
      <c r="B7" s="254"/>
      <c r="C7" s="78" t="str">
        <f>IF(A6&gt;0,VLOOKUP(A6,seznam!$A$2:$C$190,2),"------")</f>
        <v>Ježek Oskar</v>
      </c>
      <c r="D7" s="43"/>
      <c r="E7" s="45" t="str">
        <f>IF(zap_U15!W2&gt;zap_U15!Y2,CONCATENATE(zap_U15!W2,":",zap_U15!Y2,"   (",zap_U15!R2,";",zap_U15!S2,";",zap_U15!T2,";",zap_U15!U2,";",zap_U15!V2,")"),IF(zap_U15!W2&lt;zap_U15!Y2,CONCATENATE(zap_U15!Y2,":",zap_U15!W2,"   (",IF(zap_U15!R2="0","-0",-zap_U15!R2),";",IF(zap_U15!S2="0","-0",-zap_U15!S2),";",IF(zap_U15!T2="0","-0",-zap_U15!T2),";",IF(zap_U15!U2="0","-0",IF(LEN(zap_U15!U2)&gt;0,-zap_U15!U2,zap_U15!U2)),";",IF(LEN(zap_U15!V2)&gt;0,-zap_U15!V2,zap_U15!V2),")")," "))</f>
        <v>3:0   (3;4;1;;)</v>
      </c>
      <c r="F7" s="45"/>
      <c r="G7" s="43"/>
    </row>
    <row r="8" spans="1:7" ht="12" customHeight="1">
      <c r="A8" s="254">
        <v>31</v>
      </c>
      <c r="B8" s="237">
        <v>4</v>
      </c>
      <c r="C8" s="115" t="str">
        <f>IF(A8&gt;0,VLOOKUP(A8,seznam!$A$2:$C$190,3),"------")</f>
        <v>Vysočany</v>
      </c>
      <c r="D8" s="44" t="str">
        <f>IF(zap_U15!J3&gt;zap_U15!L3,zap_U15!B3,IF(zap_U15!J3&lt;zap_U15!L3,zap_U15!D3," "))</f>
        <v>Ježek Oskar</v>
      </c>
      <c r="E8" s="45"/>
      <c r="F8" s="45"/>
      <c r="G8" s="43"/>
    </row>
    <row r="9" spans="1:7" ht="12" customHeight="1">
      <c r="A9" s="237"/>
      <c r="B9" s="256"/>
      <c r="C9" s="113" t="str">
        <f>IF(A8&gt;0,VLOOKUP(A8,seznam!$A$2:$C$190,2),"------")</f>
        <v>Bradáč Lukáš</v>
      </c>
      <c r="D9" s="43" t="str">
        <f>IF(zap_U15!J3&gt;zap_U15!L3,CONCATENATE(zap_U15!J3,":",zap_U15!L3,"   (",zap_U15!E3,";",zap_U15!F3,";",zap_U15!G3,";",zap_U15!H3,";",zap_U15!I3,")"),IF(zap_U15!J3&lt;zap_U15!L3,CONCATENATE(zap_U15!L3,":",zap_U15!J3,"   (",IF(zap_U15!E3="0","-0",-zap_U15!E3),";",IF(zap_U15!F3="0","-0",-zap_U15!F3),";",IF(zap_U15!G3="0","-0",-zap_U15!G3),";",IF(zap_U15!H3="0","-0",IF(LEN(zap_U15!H3)&gt;0,-zap_U15!H3,zap_U15!H3)),";",IF(LEN(zap_U15!I3)&gt;0,-zap_U15!I3,zap_U15!I3),")")," "))</f>
        <v>3:1   (6;6;-8;5;)</v>
      </c>
      <c r="E9" s="43"/>
      <c r="F9" s="45"/>
      <c r="G9" s="43"/>
    </row>
    <row r="10" spans="1:7" ht="12" customHeight="1">
      <c r="A10" s="185">
        <v>123</v>
      </c>
      <c r="B10" s="256">
        <v>5</v>
      </c>
      <c r="C10" s="77" t="str">
        <f>IF(A10&gt;0,VLOOKUP(A10,seznam!$A$2:$C$190,3),"------")</f>
        <v>Olešnice</v>
      </c>
      <c r="D10" s="43"/>
      <c r="E10" s="43"/>
      <c r="F10" s="46" t="str">
        <f>IF(zap_U15!W11&gt;zap_U15!Y11,zap_U15!O11,IF(zap_U15!W11&lt;zap_U15!Y11,zap_U15!Q11," "))</f>
        <v>Krištof Martin</v>
      </c>
      <c r="G10" s="43"/>
    </row>
    <row r="11" spans="1:7" ht="12" customHeight="1">
      <c r="A11" s="254"/>
      <c r="B11" s="185"/>
      <c r="C11" s="78" t="str">
        <f>IF(A10&gt;0,VLOOKUP(A10,seznam!$A$2:$C$190,2),"------")</f>
        <v>Krejčí Štěpán</v>
      </c>
      <c r="D11" s="43"/>
      <c r="E11" s="43"/>
      <c r="F11" s="45" t="str">
        <f>IF(zap_U15!W11&gt;zap_U15!Y11,CONCATENATE(zap_U15!W11,":",zap_U15!Y11,"   (",zap_U15!R11,";",zap_U15!S11,";",zap_U15!T11,";",zap_U15!U11,";",zap_U15!V11,")"),IF(zap_U15!W11&lt;zap_U15!Y11,CONCATENATE(zap_U15!Y11,":",zap_U15!W11,"   (",IF(zap_U15!R11="0","-0",-zap_U15!R11),";",IF(zap_U15!S11="0","-0",-zap_U15!S11),";",IF(zap_U15!T11="0","-0",-zap_U15!T11),";",IF(zap_U15!U11="0","-0",IF(LEN(zap_U15!U11)&gt;0,-zap_U15!U11,zap_U15!U11)),";",IF(LEN(zap_U15!V11)&gt;0,-zap_U15!V11,zap_U15!V11),")")," "))</f>
        <v>3:0   (1;1;6;;)</v>
      </c>
      <c r="G11" s="45"/>
    </row>
    <row r="12" spans="1:7" ht="12" customHeight="1">
      <c r="A12" s="254">
        <v>57</v>
      </c>
      <c r="B12" s="237">
        <v>6</v>
      </c>
      <c r="C12" s="115" t="str">
        <f>IF(A12&gt;0,VLOOKUP(A12,seznam!$A$2:$C$190,3),"------")</f>
        <v>Blansko</v>
      </c>
      <c r="D12" s="44" t="str">
        <f>IF(zap_U15!J4&gt;zap_U15!L4,zap_U15!B4,IF(zap_U15!J4&lt;zap_U15!L4,zap_U15!D4," "))</f>
        <v>Krejčí Štěpán</v>
      </c>
      <c r="E12" s="43"/>
      <c r="F12" s="45"/>
      <c r="G12" s="45"/>
    </row>
    <row r="13" spans="1:7" ht="12" customHeight="1">
      <c r="A13" s="237"/>
      <c r="B13" s="256"/>
      <c r="C13" s="113" t="str">
        <f>IF(A12&gt;0,VLOOKUP(A12,seznam!$A$2:$C$190,2),"------")</f>
        <v>Musil Jan</v>
      </c>
      <c r="D13" s="43" t="str">
        <f>IF(zap_U15!J4&gt;zap_U15!L4,CONCATENATE(zap_U15!J4,":",zap_U15!L4,"   (",zap_U15!E4,";",zap_U15!F4,";",zap_U15!G4,";",zap_U15!H4,";",zap_U15!I4,")"),IF(zap_U15!J4&lt;zap_U15!L4,CONCATENATE(zap_U15!L4,":",zap_U15!J4,"   (",IF(zap_U15!E4="0","-0",-zap_U15!E4),";",IF(zap_U15!F4="0","-0",-zap_U15!F4),";",IF(zap_U15!G4="0","-0",-zap_U15!G4),";",IF(zap_U15!H4="0","-0",IF(LEN(zap_U15!H4)&gt;0,-zap_U15!H4,zap_U15!H4)),";",IF(LEN(zap_U15!I4)&gt;0,-zap_U15!I4,zap_U15!I4),")")," "))</f>
        <v>3:0   (1;1;5;;)</v>
      </c>
      <c r="E13" s="45"/>
      <c r="F13" s="45"/>
      <c r="G13" s="45"/>
    </row>
    <row r="14" spans="1:7" ht="12" customHeight="1">
      <c r="A14" s="185">
        <v>0</v>
      </c>
      <c r="B14" s="256">
        <v>7</v>
      </c>
      <c r="C14" s="77" t="str">
        <f>IF(A14&gt;0,VLOOKUP(A14,seznam!$A$2:$C$190,3),"------")</f>
        <v>------</v>
      </c>
      <c r="D14" s="43"/>
      <c r="E14" s="46" t="str">
        <f>IF(zap_U15!W3&gt;zap_U15!Y3,zap_U15!O3,IF(zap_U15!W3&lt;zap_U15!Y3,zap_U15!Q3," "))</f>
        <v>Krejčí Štěpán</v>
      </c>
      <c r="F14" s="45"/>
      <c r="G14" s="45"/>
    </row>
    <row r="15" spans="1:7" ht="12" customHeight="1">
      <c r="A15" s="254"/>
      <c r="B15" s="185"/>
      <c r="C15" s="78" t="str">
        <f>IF(A14&gt;0,VLOOKUP(A14,seznam!$A$2:$C$190,2),"------")</f>
        <v>------</v>
      </c>
      <c r="D15" s="43"/>
      <c r="E15" s="45" t="str">
        <f>IF(zap_U15!W3&gt;zap_U15!Y3,CONCATENATE(zap_U15!W3,":",zap_U15!Y3,"   (",zap_U15!R3,";",zap_U15!S3,";",zap_U15!T3,";",zap_U15!U3,";",zap_U15!V3,")"),IF(zap_U15!W3&lt;zap_U15!Y3,CONCATENATE(zap_U15!Y3,":",zap_U15!W3,"   (",IF(zap_U15!R3="0","-0",-zap_U15!R3),";",IF(zap_U15!S3="0","-0",-zap_U15!S3),";",IF(zap_U15!T3="0","-0",-zap_U15!T3),";",IF(zap_U15!U3="0","-0",IF(LEN(zap_U15!U3)&gt;0,-zap_U15!U3,zap_U15!U3)),";",IF(LEN(zap_U15!V3)&gt;0,-zap_U15!V3,zap_U15!V3),")")," "))</f>
        <v>3:0   (6;10;8;;)</v>
      </c>
      <c r="F15" s="43"/>
      <c r="G15" s="45"/>
    </row>
    <row r="16" spans="1:7" ht="12" customHeight="1">
      <c r="A16" s="254">
        <v>15</v>
      </c>
      <c r="B16" s="237">
        <v>8</v>
      </c>
      <c r="C16" s="115" t="str">
        <f>IF(A16&gt;0,VLOOKUP(A16,seznam!$A$2:$C$190,3),"------")</f>
        <v>Blansko</v>
      </c>
      <c r="D16" s="44" t="str">
        <f>IF(zap_U15!J5&gt;zap_U15!L5,zap_U15!B5,IF(zap_U15!J5&lt;zap_U15!L5,zap_U15!D5," "))</f>
        <v>Fousková Jarmila</v>
      </c>
      <c r="E16" s="45"/>
      <c r="F16" s="43"/>
      <c r="G16" s="45"/>
    </row>
    <row r="17" spans="1:7" ht="12" customHeight="1" thickBot="1">
      <c r="A17" s="259"/>
      <c r="B17" s="260"/>
      <c r="C17" s="180" t="str">
        <f>IF(A16&gt;0,VLOOKUP(A16,seznam!$A$2:$C$190,2),"------")</f>
        <v>Fousková Jarmila</v>
      </c>
      <c r="D17" s="43" t="str">
        <f>IF(zap_U15!J5&gt;zap_U15!L5,CONCATENATE(zap_U15!J5,":",zap_U15!L5,"   (",zap_U15!E5,";",zap_U15!F5,";",zap_U15!G5,";",zap_U15!H5,";",zap_U15!I5,")"),IF(zap_U15!J5&lt;zap_U15!L5,CONCATENATE(zap_U15!L5,":",zap_U15!J5,"   (",IF(zap_U15!E5="0","-0",-zap_U15!E5),";",IF(zap_U15!F5="0","-0",-zap_U15!F5),";",IF(zap_U15!G5="0","-0",-zap_U15!G5),";",IF(zap_U15!H5="0","-0",IF(LEN(zap_U15!H5)&gt;0,-zap_U15!H5,zap_U15!H5)),";",IF(LEN(zap_U15!I5)&gt;0,-zap_U15!I5,zap_U15!I5),")")," "))</f>
        <v>3:0   (0;0;0;;)</v>
      </c>
      <c r="E17" s="43"/>
      <c r="F17" s="43"/>
      <c r="G17" s="45"/>
    </row>
    <row r="18" spans="1:7" ht="12" customHeight="1">
      <c r="A18" s="254">
        <v>17</v>
      </c>
      <c r="B18" s="237">
        <v>9</v>
      </c>
      <c r="C18" s="77" t="str">
        <f>IF(A18&gt;0,VLOOKUP(A18,seznam!$A$2:$C$190,3),"------")</f>
        <v>Blansko</v>
      </c>
      <c r="D18" s="43"/>
      <c r="E18" s="43"/>
      <c r="F18" s="43"/>
      <c r="G18" s="46" t="str">
        <f>IF(zap_U15!W16&gt;zap_U15!Y16,zap_U15!O16,IF(zap_U15!W16&lt;zap_U15!Y16,zap_U15!Q16," "))</f>
        <v>Krištof Martin</v>
      </c>
    </row>
    <row r="19" spans="1:7" ht="12" customHeight="1">
      <c r="A19" s="254"/>
      <c r="B19" s="185"/>
      <c r="C19" s="78" t="str">
        <f>IF(A18&gt;0,VLOOKUP(A18,seznam!$A$2:$C$190,2),"------")</f>
        <v>Zouharová Zuzana</v>
      </c>
      <c r="D19" s="43"/>
      <c r="E19" s="43"/>
      <c r="F19" s="43"/>
      <c r="G19" s="126" t="str">
        <f>IF(zap_U15!W16&gt;zap_U15!Y16,CONCATENATE(zap_U15!W16,":",zap_U15!Y16,"   (",zap_U15!R16,";",zap_U15!S16,";",zap_U15!T16,";",zap_U15!U16,";",zap_U15!V16,")"),IF(zap_U15!W16&lt;zap_U15!Y16,CONCATENATE(zap_U15!Y16,":",zap_U15!W16,"   (",IF(zap_U15!R16="0","-0",-zap_U15!R16),";",IF(zap_U15!S16="0","-0",-zap_U15!S16),";",IF(zap_U15!T16="0","-0",-zap_U15!T16),";",IF(zap_U15!U16="0","-0",IF(LEN(zap_U15!U16)&gt;0,-zap_U15!U16,zap_U15!U16)),";",IF(LEN(zap_U15!V16)&gt;0,-zap_U15!V16,zap_U15!V16),")")," "))</f>
        <v>3:0   (3;6;3;;)</v>
      </c>
    </row>
    <row r="20" spans="1:7" ht="12" customHeight="1">
      <c r="A20" s="254">
        <v>0</v>
      </c>
      <c r="B20" s="237">
        <v>10</v>
      </c>
      <c r="C20" s="115" t="str">
        <f>IF(A20&gt;0,VLOOKUP(A20,seznam!$A$2:$C$190,3),"------")</f>
        <v>------</v>
      </c>
      <c r="D20" s="44" t="str">
        <f>IF(zap_U15!J6&gt;zap_U15!L6,zap_U15!B6,IF(zap_U15!J6&lt;zap_U15!L6,zap_U15!D6," "))</f>
        <v>Zouharová Zuzana</v>
      </c>
      <c r="E20" s="43"/>
      <c r="F20" s="43"/>
      <c r="G20" s="45"/>
    </row>
    <row r="21" spans="1:7" ht="12" customHeight="1">
      <c r="A21" s="237"/>
      <c r="B21" s="256"/>
      <c r="C21" s="113" t="str">
        <f>IF(A20&gt;0,VLOOKUP(A20,seznam!$A$2:$C$190,2),"------")</f>
        <v>------</v>
      </c>
      <c r="D21" s="43" t="str">
        <f>IF(zap_U15!J6&gt;zap_U15!L6,CONCATENATE(zap_U15!J6,":",zap_U15!L6,"   (",zap_U15!E6,";",zap_U15!F6,";",zap_U15!G6,";",zap_U15!H6,";",zap_U15!I6,")"),IF(zap_U15!J6&lt;zap_U15!L6,CONCATENATE(zap_U15!L6,":",zap_U15!J6,"   (",IF(zap_U15!E6="0","-0",-zap_U15!E6),";",IF(zap_U15!F6="0","-0",-zap_U15!F6),";",IF(zap_U15!G6="0","-0",-zap_U15!G6),";",IF(zap_U15!H6="0","-0",IF(LEN(zap_U15!H6)&gt;0,-zap_U15!H6,zap_U15!H6)),";",IF(LEN(zap_U15!I6)&gt;0,-zap_U15!I6,zap_U15!I6),")")," "))</f>
        <v>3:0   (0;0;0;;)</v>
      </c>
      <c r="E21" s="45"/>
      <c r="F21" s="43"/>
      <c r="G21" s="45"/>
    </row>
    <row r="22" spans="1:7" ht="12" customHeight="1">
      <c r="A22" s="185">
        <v>122</v>
      </c>
      <c r="B22" s="256">
        <v>11</v>
      </c>
      <c r="C22" s="77" t="str">
        <f>IF(A22&gt;0,VLOOKUP(A22,seznam!$A$2:$C$190,3),"------")</f>
        <v>Olešnice</v>
      </c>
      <c r="D22" s="43"/>
      <c r="E22" s="46" t="str">
        <f>IF(zap_U15!W4&gt;zap_U15!Y4,zap_U15!O4,IF(zap_U15!W4&lt;zap_U15!Y4,zap_U15!Q4," "))</f>
        <v>Zouharová Zuzana</v>
      </c>
      <c r="F22" s="43"/>
      <c r="G22" s="45"/>
    </row>
    <row r="23" spans="1:7" ht="12" customHeight="1">
      <c r="A23" s="254"/>
      <c r="B23" s="185"/>
      <c r="C23" s="78" t="str">
        <f>IF(A22&gt;0,VLOOKUP(A22,seznam!$A$2:$C$190,2),"------")</f>
        <v>Krejčí Vojtěch</v>
      </c>
      <c r="D23" s="43"/>
      <c r="E23" s="45" t="str">
        <f>IF(zap_U15!W4&gt;zap_U15!Y4,CONCATENATE(zap_U15!W4,":",zap_U15!Y4,"   (",zap_U15!R4,";",zap_U15!S4,";",zap_U15!T4,";",zap_U15!U4,";",zap_U15!V4,")"),IF(zap_U15!W4&lt;zap_U15!Y4,CONCATENATE(zap_U15!Y4,":",zap_U15!W4,"   (",IF(zap_U15!R4="0","-0",-zap_U15!R4),";",IF(zap_U15!S4="0","-0",-zap_U15!S4),";",IF(zap_U15!T4="0","-0",-zap_U15!T4),";",IF(zap_U15!U4="0","-0",IF(LEN(zap_U15!U4)&gt;0,-zap_U15!U4,zap_U15!U4)),";",IF(LEN(zap_U15!V4)&gt;0,-zap_U15!V4,zap_U15!V4),")")," "))</f>
        <v>3:2   (6;-5;4;-5;9)</v>
      </c>
      <c r="F23" s="45"/>
      <c r="G23" s="45"/>
    </row>
    <row r="24" spans="1:7" ht="12" customHeight="1">
      <c r="A24" s="254">
        <v>24</v>
      </c>
      <c r="B24" s="237">
        <v>12</v>
      </c>
      <c r="C24" s="115" t="str">
        <f>IF(A24&gt;0,VLOOKUP(A24,seznam!$A$2:$C$190,3),"------")</f>
        <v>Blansko</v>
      </c>
      <c r="D24" s="44" t="str">
        <f>IF(zap_U15!J7&gt;zap_U15!L7,zap_U15!B7,IF(zap_U15!J7&lt;zap_U15!L7,zap_U15!D7," "))</f>
        <v>Krejčí Vojtěch</v>
      </c>
      <c r="E24" s="45"/>
      <c r="F24" s="45"/>
      <c r="G24" s="45"/>
    </row>
    <row r="25" spans="1:7" ht="12" customHeight="1">
      <c r="A25" s="237"/>
      <c r="B25" s="256"/>
      <c r="C25" s="113" t="str">
        <f>IF(A24&gt;0,VLOOKUP(A24,seznam!$A$2:$C$190,2),"------")</f>
        <v>Kuchar Štěpán</v>
      </c>
      <c r="D25" s="43" t="str">
        <f>IF(zap_U15!J7&gt;zap_U15!L7,CONCATENATE(zap_U15!J7,":",zap_U15!L7,"   (",zap_U15!E7,";",zap_U15!F7,";",zap_U15!G7,";",zap_U15!H7,";",zap_U15!I7,")"),IF(zap_U15!J7&lt;zap_U15!L7,CONCATENATE(zap_U15!L7,":",zap_U15!J7,"   (",IF(zap_U15!E7="0","-0",-zap_U15!E7),";",IF(zap_U15!F7="0","-0",-zap_U15!F7),";",IF(zap_U15!G7="0","-0",-zap_U15!G7),";",IF(zap_U15!H7="0","-0",IF(LEN(zap_U15!H7)&gt;0,-zap_U15!H7,zap_U15!H7)),";",IF(LEN(zap_U15!I7)&gt;0,-zap_U15!I7,zap_U15!I7),")")," "))</f>
        <v>3:2   (-9;3;-11;8;5)</v>
      </c>
      <c r="E25" s="43"/>
      <c r="F25" s="45"/>
      <c r="G25" s="45"/>
    </row>
    <row r="26" spans="1:7" ht="12" customHeight="1">
      <c r="A26" s="185">
        <v>12</v>
      </c>
      <c r="B26" s="256">
        <v>13</v>
      </c>
      <c r="C26" s="77" t="str">
        <f>IF(A26&gt;0,VLOOKUP(A26,seznam!$A$2:$C$190,3),"------")</f>
        <v>Blansko</v>
      </c>
      <c r="D26" s="43"/>
      <c r="E26" s="43"/>
      <c r="F26" s="46" t="str">
        <f>IF(zap_U15!W12&gt;zap_U15!Y12,zap_U15!O12,IF(zap_U15!W12&lt;zap_U15!Y12,zap_U15!Q12," "))</f>
        <v>Barták Lukáš</v>
      </c>
      <c r="G26" s="45"/>
    </row>
    <row r="27" spans="1:7" ht="12" customHeight="1">
      <c r="A27" s="254"/>
      <c r="B27" s="185"/>
      <c r="C27" s="78" t="str">
        <f>IF(A26&gt;0,VLOOKUP(A26,seznam!$A$2:$C$190,2),"------")</f>
        <v>Krchňáková Viktorie</v>
      </c>
      <c r="D27" s="43"/>
      <c r="E27" s="43"/>
      <c r="F27" s="45" t="str">
        <f>IF(zap_U15!W12&gt;zap_U15!Y12,CONCATENATE(zap_U15!W12,":",zap_U15!Y12,"   (",zap_U15!R12,";",zap_U15!S12,";",zap_U15!T12,";",zap_U15!U12,";",zap_U15!V12,")"),IF(zap_U15!W12&lt;zap_U15!Y12,CONCATENATE(zap_U15!Y12,":",zap_U15!W12,"   (",IF(zap_U15!R12="0","-0",-zap_U15!R12),";",IF(zap_U15!S12="0","-0",-zap_U15!S12),";",IF(zap_U15!T12="0","-0",-zap_U15!T12),";",IF(zap_U15!U12="0","-0",IF(LEN(zap_U15!U12)&gt;0,-zap_U15!U12,zap_U15!U12)),";",IF(LEN(zap_U15!V12)&gt;0,-zap_U15!V12,zap_U15!V12),")")," "))</f>
        <v>3:0   (4;8;7;;)</v>
      </c>
      <c r="G27" s="43"/>
    </row>
    <row r="28" spans="1:7" ht="12" customHeight="1">
      <c r="A28" s="254">
        <v>25</v>
      </c>
      <c r="B28" s="237">
        <v>14</v>
      </c>
      <c r="C28" s="115" t="str">
        <f>IF(A28&gt;0,VLOOKUP(A28,seznam!$A$2:$C$190,3),"------")</f>
        <v>Blansko</v>
      </c>
      <c r="D28" s="44" t="str">
        <f>IF(zap_U15!J8&gt;zap_U15!L8,zap_U15!B8,IF(zap_U15!J8&lt;zap_U15!L8,zap_U15!D8," "))</f>
        <v>Krchňáková Viktorie</v>
      </c>
      <c r="E28" s="43"/>
      <c r="F28" s="45"/>
      <c r="G28" s="43"/>
    </row>
    <row r="29" spans="1:7" ht="12" customHeight="1">
      <c r="A29" s="237"/>
      <c r="B29" s="256"/>
      <c r="C29" s="113" t="str">
        <f>IF(A28&gt;0,VLOOKUP(A28,seznam!$A$2:$C$190,2),"------")</f>
        <v>Kopanický Aleš</v>
      </c>
      <c r="D29" s="43" t="str">
        <f>IF(zap_U15!J8&gt;zap_U15!L8,CONCATENATE(zap_U15!J8,":",zap_U15!L8,"   (",zap_U15!E8,";",zap_U15!F8,";",zap_U15!G8,";",zap_U15!H8,";",zap_U15!I8,")"),IF(zap_U15!J8&lt;zap_U15!L8,CONCATENATE(zap_U15!L8,":",zap_U15!J8,"   (",IF(zap_U15!E8="0","-0",-zap_U15!E8),";",IF(zap_U15!F8="0","-0",-zap_U15!F8),";",IF(zap_U15!G8="0","-0",-zap_U15!G8),";",IF(zap_U15!H8="0","-0",IF(LEN(zap_U15!H8)&gt;0,-zap_U15!H8,zap_U15!H8)),";",IF(LEN(zap_U15!I8)&gt;0,-zap_U15!I8,zap_U15!I8),")")," "))</f>
        <v>3:0   (8;2;11;;)</v>
      </c>
      <c r="E29" s="45"/>
      <c r="F29" s="45"/>
      <c r="G29" s="43"/>
    </row>
    <row r="30" spans="1:7" ht="12" customHeight="1">
      <c r="A30" s="185">
        <v>0</v>
      </c>
      <c r="B30" s="256">
        <v>15</v>
      </c>
      <c r="C30" s="77" t="str">
        <f>IF(A30&gt;0,VLOOKUP(A30,seznam!$A$2:$C$190,3),"------")</f>
        <v>------</v>
      </c>
      <c r="D30" s="43"/>
      <c r="E30" s="46" t="str">
        <f>IF(zap_U15!W5&gt;zap_U15!Y5,zap_U15!O5,IF(zap_U15!W5&lt;zap_U15!Y5,zap_U15!Q5," "))</f>
        <v>Barták Lukáš</v>
      </c>
      <c r="F30" s="45"/>
      <c r="G30" s="43"/>
    </row>
    <row r="31" spans="1:7" ht="12" customHeight="1">
      <c r="A31" s="254"/>
      <c r="B31" s="185"/>
      <c r="C31" s="78" t="str">
        <f>IF(A30&gt;0,VLOOKUP(A30,seznam!$A$2:$C$190,2),"------")</f>
        <v>------</v>
      </c>
      <c r="D31" s="43"/>
      <c r="E31" s="45" t="str">
        <f>IF(zap_U15!W5&gt;zap_U15!Y5,CONCATENATE(zap_U15!W5,":",zap_U15!Y5,"   (",zap_U15!R5,";",zap_U15!S5,";",zap_U15!T5,";",zap_U15!U5,";",zap_U15!V5,")"),IF(zap_U15!W5&lt;zap_U15!Y5,CONCATENATE(zap_U15!Y5,":",zap_U15!W5,"   (",IF(zap_U15!R5="0","-0",-zap_U15!R5),";",IF(zap_U15!S5="0","-0",-zap_U15!S5),";",IF(zap_U15!T5="0","-0",-zap_U15!T5),";",IF(zap_U15!U5="0","-0",IF(LEN(zap_U15!U5)&gt;0,-zap_U15!U5,zap_U15!U5)),";",IF(LEN(zap_U15!V5)&gt;0,-zap_U15!V5,zap_U15!V5),")")," "))</f>
        <v>3:1   (3;-9;7;6;)</v>
      </c>
      <c r="F31" s="43"/>
      <c r="G31" s="43"/>
    </row>
    <row r="32" spans="1:7" ht="12" customHeight="1">
      <c r="A32" s="254">
        <v>9</v>
      </c>
      <c r="B32" s="237">
        <v>16</v>
      </c>
      <c r="C32" s="115" t="str">
        <f>IF(A32&gt;0,VLOOKUP(A32,seznam!$A$2:$C$190,3),"------")</f>
        <v>Kunštát</v>
      </c>
      <c r="D32" s="44" t="str">
        <f>IF(zap_U15!J9&gt;zap_U15!L9,zap_U15!B9,IF(zap_U15!J9&lt;zap_U15!L9,zap_U15!D9," "))</f>
        <v>Barták Lukáš</v>
      </c>
      <c r="E32" s="45"/>
    </row>
    <row r="33" spans="1:7" ht="12" customHeight="1">
      <c r="A33" s="237"/>
      <c r="B33" s="256"/>
      <c r="C33" s="113" t="str">
        <f>IF(A32&gt;0,VLOOKUP(A32,seznam!$A$2:$C$190,2),"------")</f>
        <v>Barták Lukáš</v>
      </c>
      <c r="D33" s="43" t="str">
        <f>IF(zap_U15!J9&gt;zap_U15!L9,CONCATENATE(zap_U15!J9,":",zap_U15!L9,"   (",zap_U15!E9,";",zap_U15!F9,";",zap_U15!G9,";",zap_U15!H9,";",zap_U15!I9,")"),IF(zap_U15!J9&lt;zap_U15!L9,CONCATENATE(zap_U15!L9,":",zap_U15!J9,"   (",IF(zap_U15!E9="0","-0",-zap_U15!E9),";",IF(zap_U15!F9="0","-0",-zap_U15!F9),";",IF(zap_U15!G9="0","-0",-zap_U15!G9),";",IF(zap_U15!H9="0","-0",IF(LEN(zap_U15!H9)&gt;0,-zap_U15!H9,zap_U15!H9)),";",IF(LEN(zap_U15!I9)&gt;0,-zap_U15!I9,zap_U15!I9),")")," "))</f>
        <v>3:0   (0;0;0;;)</v>
      </c>
      <c r="E33" s="43"/>
    </row>
    <row r="34" spans="1:7" ht="12" customHeight="1">
      <c r="A34" s="254"/>
      <c r="B34" s="254"/>
      <c r="C34" s="77"/>
      <c r="D34" s="43"/>
      <c r="E34" s="43"/>
      <c r="F34" s="43" t="str">
        <f>IF(zap_U15!W11&lt;zap_U15!Y11,zap_U15!O11,IF(zap_U15!W11&gt;zap_U15!Y11,zap_U15!Q11," "))</f>
        <v>Krejčí Štěpán</v>
      </c>
      <c r="G34" s="43" t="s">
        <v>130</v>
      </c>
    </row>
    <row r="35" spans="1:7" ht="12" customHeight="1">
      <c r="A35" s="254"/>
      <c r="B35" s="254"/>
      <c r="C35" s="127"/>
      <c r="D35" s="43"/>
      <c r="E35" s="43"/>
      <c r="F35" s="128"/>
      <c r="G35" s="43"/>
    </row>
    <row r="36" spans="1:7" ht="12" customHeight="1">
      <c r="B36" s="254"/>
      <c r="C36" s="77"/>
      <c r="E36" s="43"/>
      <c r="F36" s="47"/>
      <c r="G36" s="46" t="str">
        <f>IF(OR(zap_U15!W17&gt;zap_U15!Y17,zap_U15!W17="x"),zap_U15!O17,IF(OR(zap_U15!W17&lt;zap_U15!Y17,zap_U15!Y17="x"),zap_U15!Q17," "))</f>
        <v>Krejčí Štěpán</v>
      </c>
    </row>
    <row r="37" spans="1:7" ht="12" customHeight="1">
      <c r="B37" s="254"/>
      <c r="C37" s="127"/>
      <c r="E37" s="43"/>
      <c r="F37" s="47"/>
      <c r="G37" s="43"/>
    </row>
    <row r="38" spans="1:7">
      <c r="F38" s="48" t="str">
        <f>IF(zap_U15!W12&lt;zap_U15!Y12,zap_U15!O12,IF(zap_U15!W12&gt;zap_U15!Y12,zap_U15!Q12," "))</f>
        <v>Zouharová Zuzana</v>
      </c>
      <c r="G38" s="43"/>
    </row>
  </sheetData>
  <mergeCells count="36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B36:B37"/>
  </mergeCells>
  <pageMargins left="0.19685039370078741" right="0.19685039370078741" top="0" bottom="0.59055118110236227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35196-9C02-4F58-9E45-C8246CEEA657}">
  <sheetPr codeName="List9"/>
  <dimension ref="A1:Y17"/>
  <sheetViews>
    <sheetView workbookViewId="0">
      <selection activeCell="B2" sqref="B2"/>
    </sheetView>
  </sheetViews>
  <sheetFormatPr defaultRowHeight="12.75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57" t="s">
        <v>10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N1" s="257" t="s">
        <v>11</v>
      </c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</row>
    <row r="2" spans="1:25">
      <c r="A2" s="26">
        <v>1</v>
      </c>
      <c r="B2" s="27" t="str">
        <f>pav_U15!C3</f>
        <v>Krištof Martin</v>
      </c>
      <c r="C2" s="28" t="s">
        <v>9</v>
      </c>
      <c r="D2" s="4" t="str">
        <f>pav_U15!C5</f>
        <v>------</v>
      </c>
      <c r="E2" s="19" t="s">
        <v>115</v>
      </c>
      <c r="F2" s="20" t="s">
        <v>115</v>
      </c>
      <c r="G2" s="20" t="s">
        <v>115</v>
      </c>
      <c r="H2" s="20"/>
      <c r="I2" s="33"/>
      <c r="J2" s="32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11" t="s">
        <v>6</v>
      </c>
      <c r="L2" s="1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26">
        <v>1</v>
      </c>
      <c r="O2" s="27" t="str">
        <f>pav_U15!D4</f>
        <v>Krištof Martin</v>
      </c>
      <c r="P2" s="28" t="s">
        <v>9</v>
      </c>
      <c r="Q2" s="4" t="str">
        <f>pav_U15!D8</f>
        <v>Ježek Oskar</v>
      </c>
      <c r="R2" s="19" t="s">
        <v>229</v>
      </c>
      <c r="S2" s="20" t="s">
        <v>230</v>
      </c>
      <c r="T2" s="20" t="s">
        <v>226</v>
      </c>
      <c r="U2" s="20"/>
      <c r="V2" s="33"/>
      <c r="W2" s="31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11" t="s">
        <v>6</v>
      </c>
      <c r="Y2" s="12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29">
        <v>2</v>
      </c>
      <c r="B3" s="24" t="str">
        <f>pav_U15!C7</f>
        <v>Ježek Oskar</v>
      </c>
      <c r="C3" s="25" t="s">
        <v>9</v>
      </c>
      <c r="D3" s="5" t="str">
        <f>pav_U15!C9</f>
        <v>Bradáč Lukáš</v>
      </c>
      <c r="E3" s="21" t="s">
        <v>245</v>
      </c>
      <c r="F3" s="18" t="s">
        <v>245</v>
      </c>
      <c r="G3" s="18" t="s">
        <v>244</v>
      </c>
      <c r="H3" s="18" t="s">
        <v>235</v>
      </c>
      <c r="I3" s="34"/>
      <c r="J3" s="32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13" t="s">
        <v>6</v>
      </c>
      <c r="L3" s="14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29">
        <v>2</v>
      </c>
      <c r="O3" s="24" t="str">
        <f>pav_U15!D12</f>
        <v>Krejčí Štěpán</v>
      </c>
      <c r="P3" s="25" t="s">
        <v>9</v>
      </c>
      <c r="Q3" s="24" t="str">
        <f>pav_U15!D16</f>
        <v>Fousková Jarmila</v>
      </c>
      <c r="R3" s="21" t="s">
        <v>245</v>
      </c>
      <c r="S3" s="18" t="s">
        <v>236</v>
      </c>
      <c r="T3" s="18" t="s">
        <v>231</v>
      </c>
      <c r="U3" s="18"/>
      <c r="V3" s="34"/>
      <c r="W3" s="32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13" t="s">
        <v>6</v>
      </c>
      <c r="Y3" s="14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29">
        <v>3</v>
      </c>
      <c r="B4" s="24" t="str">
        <f>pav_U15!C11</f>
        <v>Krejčí Štěpán</v>
      </c>
      <c r="C4" s="25" t="s">
        <v>9</v>
      </c>
      <c r="D4" s="5" t="str">
        <f>pav_U15!C13</f>
        <v>Musil Jan</v>
      </c>
      <c r="E4" s="39" t="s">
        <v>226</v>
      </c>
      <c r="F4" s="40" t="s">
        <v>226</v>
      </c>
      <c r="G4" s="40" t="s">
        <v>235</v>
      </c>
      <c r="H4" s="18"/>
      <c r="I4" s="34"/>
      <c r="J4" s="32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13" t="s">
        <v>6</v>
      </c>
      <c r="L4" s="14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29">
        <v>3</v>
      </c>
      <c r="O4" s="24" t="str">
        <f>pav_U15!D20</f>
        <v>Zouharová Zuzana</v>
      </c>
      <c r="P4" s="25" t="s">
        <v>9</v>
      </c>
      <c r="Q4" s="5" t="str">
        <f>pav_U15!D24</f>
        <v>Krejčí Vojtěch</v>
      </c>
      <c r="R4" s="21" t="s">
        <v>245</v>
      </c>
      <c r="S4" s="18" t="s">
        <v>238</v>
      </c>
      <c r="T4" s="18" t="s">
        <v>230</v>
      </c>
      <c r="U4" s="18" t="s">
        <v>238</v>
      </c>
      <c r="V4" s="34" t="s">
        <v>232</v>
      </c>
      <c r="W4" s="32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13" t="s">
        <v>6</v>
      </c>
      <c r="Y4" s="14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5" thickBot="1">
      <c r="A5" s="29">
        <v>4</v>
      </c>
      <c r="B5" s="24" t="str">
        <f>pav_U15!C15</f>
        <v>------</v>
      </c>
      <c r="C5" s="25" t="s">
        <v>9</v>
      </c>
      <c r="D5" s="5" t="str">
        <f>pav_U15!C17</f>
        <v>Fousková Jarmila</v>
      </c>
      <c r="E5" s="21" t="s">
        <v>129</v>
      </c>
      <c r="F5" s="18" t="s">
        <v>129</v>
      </c>
      <c r="G5" s="18" t="s">
        <v>129</v>
      </c>
      <c r="H5" s="18"/>
      <c r="I5" s="34"/>
      <c r="J5" s="32">
        <f t="shared" si="0"/>
        <v>0</v>
      </c>
      <c r="K5" s="13" t="s">
        <v>6</v>
      </c>
      <c r="L5" s="14">
        <f t="shared" si="1"/>
        <v>3</v>
      </c>
      <c r="N5" s="30">
        <v>4</v>
      </c>
      <c r="O5" s="35" t="str">
        <f>pav_U15!D28</f>
        <v>Krchňáková Viktorie</v>
      </c>
      <c r="P5" s="36" t="s">
        <v>9</v>
      </c>
      <c r="Q5" s="6" t="str">
        <f>pav_U15!D32</f>
        <v>Barták Lukáš</v>
      </c>
      <c r="R5" s="22" t="s">
        <v>243</v>
      </c>
      <c r="S5" s="23" t="s">
        <v>232</v>
      </c>
      <c r="T5" s="23" t="s">
        <v>233</v>
      </c>
      <c r="U5" s="23" t="s">
        <v>237</v>
      </c>
      <c r="V5" s="37"/>
      <c r="W5" s="38">
        <f t="shared" si="2"/>
        <v>1</v>
      </c>
      <c r="X5" s="15" t="s">
        <v>6</v>
      </c>
      <c r="Y5" s="16">
        <f t="shared" si="3"/>
        <v>3</v>
      </c>
    </row>
    <row r="6" spans="1:25">
      <c r="A6" s="29">
        <v>5</v>
      </c>
      <c r="B6" s="24" t="str">
        <f>pav_U15!C19</f>
        <v>Zouharová Zuzana</v>
      </c>
      <c r="C6" s="25" t="s">
        <v>9</v>
      </c>
      <c r="D6" s="5" t="str">
        <f>pav_U15!C21</f>
        <v>------</v>
      </c>
      <c r="E6" s="39" t="s">
        <v>115</v>
      </c>
      <c r="F6" s="40" t="s">
        <v>115</v>
      </c>
      <c r="G6" s="40" t="s">
        <v>115</v>
      </c>
      <c r="H6" s="18"/>
      <c r="I6" s="34"/>
      <c r="J6" s="32">
        <f t="shared" si="0"/>
        <v>3</v>
      </c>
      <c r="K6" s="13" t="s">
        <v>6</v>
      </c>
      <c r="L6" s="14">
        <f t="shared" si="1"/>
        <v>0</v>
      </c>
    </row>
    <row r="7" spans="1:25">
      <c r="A7" s="29">
        <v>6</v>
      </c>
      <c r="B7" s="24" t="str">
        <f>pav_U15!C23</f>
        <v>Krejčí Vojtěch</v>
      </c>
      <c r="C7" s="25" t="s">
        <v>9</v>
      </c>
      <c r="D7" s="5" t="str">
        <f>pav_U15!C25</f>
        <v>Kuchar Štěpán</v>
      </c>
      <c r="E7" s="21" t="s">
        <v>241</v>
      </c>
      <c r="F7" s="18" t="s">
        <v>229</v>
      </c>
      <c r="G7" s="18" t="s">
        <v>249</v>
      </c>
      <c r="H7" s="18" t="s">
        <v>231</v>
      </c>
      <c r="I7" s="34" t="s">
        <v>235</v>
      </c>
      <c r="J7" s="32">
        <f t="shared" si="0"/>
        <v>3</v>
      </c>
      <c r="K7" s="13" t="s">
        <v>6</v>
      </c>
      <c r="L7" s="14">
        <f t="shared" si="1"/>
        <v>2</v>
      </c>
    </row>
    <row r="8" spans="1:25">
      <c r="A8" s="29">
        <v>7</v>
      </c>
      <c r="B8" s="24" t="str">
        <f>pav_U15!C27</f>
        <v>Krchňáková Viktorie</v>
      </c>
      <c r="C8" s="25" t="s">
        <v>9</v>
      </c>
      <c r="D8" s="5" t="str">
        <f>pav_U15!C29</f>
        <v>Kopanický Aleš</v>
      </c>
      <c r="E8" s="39" t="s">
        <v>231</v>
      </c>
      <c r="F8" s="40" t="s">
        <v>228</v>
      </c>
      <c r="G8" s="40" t="s">
        <v>234</v>
      </c>
      <c r="H8" s="18"/>
      <c r="I8" s="34"/>
      <c r="J8" s="32">
        <f t="shared" si="0"/>
        <v>3</v>
      </c>
      <c r="K8" s="13" t="s">
        <v>6</v>
      </c>
      <c r="L8" s="14">
        <f t="shared" si="1"/>
        <v>0</v>
      </c>
    </row>
    <row r="9" spans="1:25" ht="13.5" thickBot="1">
      <c r="A9" s="30">
        <v>8</v>
      </c>
      <c r="B9" s="35" t="str">
        <f>pav_U15!C31</f>
        <v>------</v>
      </c>
      <c r="C9" s="36" t="s">
        <v>9</v>
      </c>
      <c r="D9" s="6" t="str">
        <f>pav_U15!C33</f>
        <v>Barták Lukáš</v>
      </c>
      <c r="E9" s="22" t="s">
        <v>129</v>
      </c>
      <c r="F9" s="23" t="s">
        <v>129</v>
      </c>
      <c r="G9" s="23" t="s">
        <v>129</v>
      </c>
      <c r="H9" s="23"/>
      <c r="I9" s="37"/>
      <c r="J9" s="38">
        <f t="shared" si="0"/>
        <v>0</v>
      </c>
      <c r="K9" s="15" t="s">
        <v>6</v>
      </c>
      <c r="L9" s="16">
        <f>IF(AND(LEN(E9)&gt;0,MID(E9,1,1)="-"),"1","0")+IF(AND(LEN(F9)&gt;0,MID(F9,1,1)="-"),"1","0")+IF(AND(LEN(G9)&gt;0,MID(G9,1,1)="-"),"1","0")+IF(AND(LEN(H9)&gt;0,MID(H9,1,1)="-"),"1","0")+IF(AND(LEN(I9)&gt;0,MID(I9,1,1)="-"),"1","0")</f>
        <v>3</v>
      </c>
    </row>
    <row r="10" spans="1:25" ht="13.5" thickBot="1">
      <c r="N10" s="258" t="s">
        <v>12</v>
      </c>
      <c r="O10" s="258"/>
      <c r="P10" s="258"/>
      <c r="Q10" s="258"/>
      <c r="R10" s="257"/>
      <c r="S10" s="257"/>
      <c r="T10" s="257"/>
      <c r="U10" s="257"/>
      <c r="V10" s="257"/>
      <c r="W10" s="257"/>
      <c r="X10" s="257"/>
      <c r="Y10" s="257"/>
    </row>
    <row r="11" spans="1:25">
      <c r="N11" s="26">
        <v>1</v>
      </c>
      <c r="O11" s="27" t="str">
        <f>pav_U15!E6</f>
        <v>Krištof Martin</v>
      </c>
      <c r="P11" s="28" t="s">
        <v>9</v>
      </c>
      <c r="Q11" s="41" t="str">
        <f>pav_U15!E14</f>
        <v>Krejčí Štěpán</v>
      </c>
      <c r="R11" s="19" t="s">
        <v>226</v>
      </c>
      <c r="S11" s="20" t="s">
        <v>226</v>
      </c>
      <c r="T11" s="20" t="s">
        <v>245</v>
      </c>
      <c r="U11" s="20"/>
      <c r="V11" s="33"/>
      <c r="W11" s="31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11" t="s">
        <v>6</v>
      </c>
      <c r="Y11" s="12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.5" thickBot="1">
      <c r="N12" s="30">
        <v>2</v>
      </c>
      <c r="O12" s="35" t="str">
        <f>pav_U15!E22</f>
        <v>Zouharová Zuzana</v>
      </c>
      <c r="P12" s="36" t="s">
        <v>9</v>
      </c>
      <c r="Q12" s="6" t="str">
        <f>pav_U15!E30</f>
        <v>Barták Lukáš</v>
      </c>
      <c r="R12" s="22" t="s">
        <v>240</v>
      </c>
      <c r="S12" s="23" t="s">
        <v>244</v>
      </c>
      <c r="T12" s="23" t="s">
        <v>233</v>
      </c>
      <c r="U12" s="23"/>
      <c r="V12" s="37"/>
      <c r="W12" s="3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15" t="s">
        <v>6</v>
      </c>
      <c r="Y12" s="16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5" spans="1:25" ht="13.5" thickBot="1">
      <c r="N15" s="258" t="s">
        <v>13</v>
      </c>
      <c r="O15" s="258"/>
      <c r="P15" s="258"/>
      <c r="Q15" s="258"/>
      <c r="R15" s="257"/>
      <c r="S15" s="257"/>
      <c r="T15" s="257"/>
      <c r="U15" s="257"/>
      <c r="V15" s="257"/>
      <c r="W15" s="257"/>
      <c r="X15" s="257"/>
      <c r="Y15" s="257"/>
    </row>
    <row r="16" spans="1:25" ht="13.5" thickBot="1">
      <c r="N16" s="26">
        <v>1</v>
      </c>
      <c r="O16" s="27" t="str">
        <f>pav_U15!F10</f>
        <v>Krištof Martin</v>
      </c>
      <c r="P16" s="28" t="s">
        <v>9</v>
      </c>
      <c r="Q16" s="41" t="str">
        <f>pav_U15!F26</f>
        <v>Barták Lukáš</v>
      </c>
      <c r="R16" s="19" t="s">
        <v>229</v>
      </c>
      <c r="S16" s="20" t="s">
        <v>245</v>
      </c>
      <c r="T16" s="20" t="s">
        <v>229</v>
      </c>
      <c r="U16" s="20"/>
      <c r="V16" s="33"/>
      <c r="W16" s="31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11" t="s">
        <v>6</v>
      </c>
      <c r="Y16" s="12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4:25" ht="13.5" thickBot="1">
      <c r="N17" s="30">
        <v>2</v>
      </c>
      <c r="O17" s="35" t="str">
        <f>pav_U15!F34</f>
        <v>Krejčí Štěpán</v>
      </c>
      <c r="P17" s="36" t="s">
        <v>9</v>
      </c>
      <c r="Q17" s="42" t="str">
        <f>pav_U15!F38</f>
        <v>Zouharová Zuzana</v>
      </c>
      <c r="R17" s="22" t="s">
        <v>239</v>
      </c>
      <c r="S17" s="23" t="s">
        <v>230</v>
      </c>
      <c r="T17" s="23" t="s">
        <v>235</v>
      </c>
      <c r="U17" s="23"/>
      <c r="V17" s="37"/>
      <c r="W17" s="31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15" t="s">
        <v>6</v>
      </c>
      <c r="Y17" s="12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</sheetData>
  <mergeCells count="4">
    <mergeCell ref="A1:L1"/>
    <mergeCell ref="N1:Y1"/>
    <mergeCell ref="N10:Y10"/>
    <mergeCell ref="N15:Y15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D636-FD48-4682-8C41-24A0F53C131E}">
  <sheetPr codeName="List13"/>
  <dimension ref="A1:G38"/>
  <sheetViews>
    <sheetView tabSelected="1" view="pageBreakPreview" zoomScaleNormal="100" zoomScaleSheetLayoutView="100" workbookViewId="0">
      <selection activeCell="B2" sqref="B2:B3"/>
    </sheetView>
  </sheetViews>
  <sheetFormatPr defaultRowHeight="12.75"/>
  <cols>
    <col min="1" max="1" width="5.42578125" style="2" customWidth="1"/>
    <col min="2" max="2" width="4.2851562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>
      <c r="A1" s="76"/>
      <c r="B1" s="255" t="s">
        <v>71</v>
      </c>
      <c r="C1" s="255"/>
      <c r="D1" s="255"/>
      <c r="E1" s="255"/>
      <c r="F1" s="255"/>
      <c r="G1" s="255"/>
    </row>
    <row r="2" spans="1:7" ht="12" customHeight="1">
      <c r="A2" s="254">
        <v>26</v>
      </c>
      <c r="B2" s="254">
        <v>1</v>
      </c>
      <c r="C2" s="77" t="str">
        <f>IF(A2&gt;0,VLOOKUP(A2,seznam!$A$2:$C$190,3),"------")</f>
        <v>Blansko</v>
      </c>
      <c r="D2" s="43"/>
      <c r="E2" s="43"/>
      <c r="F2" s="43"/>
      <c r="G2" s="43"/>
    </row>
    <row r="3" spans="1:7" ht="12" customHeight="1">
      <c r="A3" s="254"/>
      <c r="B3" s="254"/>
      <c r="C3" s="78" t="str">
        <f>IF(A2&gt;0,VLOOKUP(A2,seznam!$A$2:$C$190,2),"------")</f>
        <v>Voráč Pavel</v>
      </c>
      <c r="D3" s="43"/>
      <c r="E3" s="43"/>
      <c r="F3" s="43"/>
      <c r="G3" s="43"/>
    </row>
    <row r="4" spans="1:7" ht="12" customHeight="1">
      <c r="A4" s="254">
        <v>0</v>
      </c>
      <c r="B4" s="237">
        <v>2</v>
      </c>
      <c r="C4" s="114" t="str">
        <f>IF(A4&gt;0,VLOOKUP(A4,seznam!$A$2:$C$190,3),"------")</f>
        <v>------</v>
      </c>
      <c r="D4" s="44" t="str">
        <f>IF(zap_U11!J2&gt;zap_U11!L2,zap_U11!B2,IF(zap_U11!J2&lt;zap_U11!L2,zap_U11!D2," "))</f>
        <v>Voráč Pavel</v>
      </c>
      <c r="E4" s="43"/>
      <c r="F4" s="43"/>
      <c r="G4" s="43"/>
    </row>
    <row r="5" spans="1:7" ht="12" customHeight="1">
      <c r="A5" s="237"/>
      <c r="B5" s="256"/>
      <c r="C5" s="113" t="str">
        <f>IF(A4&gt;0,VLOOKUP(A4,seznam!$A$2:$C$190,2),"------")</f>
        <v>------</v>
      </c>
      <c r="D5" s="43" t="str">
        <f>IF(zap_U11!J2&gt;zap_U11!L2,CONCATENATE(zap_U11!J2,":",zap_U11!L2,"   (",zap_U11!E2,";",zap_U11!F2,";",zap_U11!G2,";",zap_U11!H2,";",zap_U11!I2,")"),IF(zap_U11!J2&lt;zap_U11!L2,CONCATENATE(zap_U11!L2,":",zap_U11!J2,"   (",IF(zap_U11!E2="0","-0",-zap_U11!E2),";",IF(zap_U11!F2="0","-0",-zap_U11!F2),";",IF(zap_U11!G2="0","-0",-zap_U11!G2),";",IF(zap_U11!H2="0","-0",IF(LEN(zap_U11!H2)&gt;0,-zap_U11!H2,zap_U11!H2)),";",IF(LEN(zap_U11!I2)&gt;0,-zap_U11!I2,zap_U11!I2),")")," "))</f>
        <v>3:0   (0;0;0;;)</v>
      </c>
      <c r="E5" s="45"/>
      <c r="F5" s="43"/>
      <c r="G5" s="43"/>
    </row>
    <row r="6" spans="1:7" ht="12" customHeight="1">
      <c r="A6" s="254">
        <v>84</v>
      </c>
      <c r="B6" s="254">
        <v>3</v>
      </c>
      <c r="C6" s="77" t="str">
        <f>IF(A6&gt;0,VLOOKUP(A6,seznam!$A$2:$C$190,3),"------")</f>
        <v>Kunštát</v>
      </c>
      <c r="D6" s="43"/>
      <c r="E6" s="46" t="str">
        <f>IF(zap_U11!W2&gt;zap_U11!Y2,zap_U11!O2,IF(zap_U11!W2&lt;zap_U11!Y2,zap_U11!Q2," "))</f>
        <v>Voráč Pavel</v>
      </c>
      <c r="F6" s="43"/>
      <c r="G6" s="43"/>
    </row>
    <row r="7" spans="1:7" ht="12" customHeight="1">
      <c r="A7" s="254"/>
      <c r="B7" s="254"/>
      <c r="C7" s="78" t="str">
        <f>IF(A6&gt;0,VLOOKUP(A6,seznam!$A$2:$C$190,2),"------")</f>
        <v>Chloupková Lucie</v>
      </c>
      <c r="D7" s="43"/>
      <c r="E7" s="45" t="str">
        <f>IF(zap_U11!W2&gt;zap_U11!Y2,CONCATENATE(zap_U11!W2,":",zap_U11!Y2,"   (",zap_U11!R2,";",zap_U11!S2,";",zap_U11!T2,";",zap_U11!U2,";",zap_U11!V2,")"),IF(zap_U11!W2&lt;zap_U11!Y2,CONCATENATE(zap_U11!Y2,":",zap_U11!W2,"   (",IF(zap_U11!R2="0","-0",-zap_U11!R2),";",IF(zap_U11!S2="0","-0",-zap_U11!S2),";",IF(zap_U11!T2="0","-0",-zap_U11!T2),";",IF(zap_U11!U2="0","-0",IF(LEN(zap_U11!U2)&gt;0,-zap_U11!U2,zap_U11!U2)),";",IF(LEN(zap_U11!V2)&gt;0,-zap_U11!V2,zap_U11!V2),")")," "))</f>
        <v>3:0   (5;4;4;;)</v>
      </c>
      <c r="F7" s="45"/>
      <c r="G7" s="43"/>
    </row>
    <row r="8" spans="1:7" ht="12" customHeight="1">
      <c r="A8" s="254">
        <v>62</v>
      </c>
      <c r="B8" s="237">
        <v>4</v>
      </c>
      <c r="C8" s="115" t="str">
        <f>IF(A8&gt;0,VLOOKUP(A8,seznam!$A$2:$C$190,3),"------")</f>
        <v>Kunštát</v>
      </c>
      <c r="D8" s="44" t="str">
        <f>IF(zap_U11!J3&gt;zap_U11!L3,zap_U11!B3,IF(zap_U11!J3&lt;zap_U11!L3,zap_U11!D3," "))</f>
        <v>Polák Matěj</v>
      </c>
      <c r="E8" s="45"/>
      <c r="F8" s="45"/>
      <c r="G8" s="43"/>
    </row>
    <row r="9" spans="1:7" ht="12" customHeight="1">
      <c r="A9" s="237"/>
      <c r="B9" s="256"/>
      <c r="C9" s="113" t="str">
        <f>IF(A8&gt;0,VLOOKUP(A8,seznam!$A$2:$C$190,2),"------")</f>
        <v>Polák Matěj</v>
      </c>
      <c r="D9" s="43" t="str">
        <f>IF(zap_U11!J3&gt;zap_U11!L3,CONCATENATE(zap_U11!J3,":",zap_U11!L3,"   (",zap_U11!E3,";",zap_U11!F3,";",zap_U11!G3,";",zap_U11!H3,";",zap_U11!I3,")"),IF(zap_U11!J3&lt;zap_U11!L3,CONCATENATE(zap_U11!L3,":",zap_U11!J3,"   (",IF(zap_U11!E3="0","-0",-zap_U11!E3),";",IF(zap_U11!F3="0","-0",-zap_U11!F3),";",IF(zap_U11!G3="0","-0",-zap_U11!G3),";",IF(zap_U11!H3="0","-0",IF(LEN(zap_U11!H3)&gt;0,-zap_U11!H3,zap_U11!H3)),";",IF(LEN(zap_U11!I3)&gt;0,-zap_U11!I3,zap_U11!I3),")")," "))</f>
        <v>3:0   (10;7;6;;)</v>
      </c>
      <c r="E9" s="43"/>
      <c r="F9" s="45"/>
      <c r="G9" s="43"/>
    </row>
    <row r="10" spans="1:7" ht="12" customHeight="1">
      <c r="A10" s="185">
        <v>76</v>
      </c>
      <c r="B10" s="256">
        <v>5</v>
      </c>
      <c r="C10" s="77" t="str">
        <f>IF(A10&gt;0,VLOOKUP(A10,seznam!$A$2:$C$190,3),"------")</f>
        <v>Blansko</v>
      </c>
      <c r="D10" s="43"/>
      <c r="E10" s="43"/>
      <c r="F10" s="46" t="str">
        <f>IF(zap_U11!W11&gt;zap_U11!Y11,zap_U11!O11,IF(zap_U11!W11&lt;zap_U11!Y11,zap_U11!Q11," "))</f>
        <v>Voráč Pavel</v>
      </c>
      <c r="G10" s="43"/>
    </row>
    <row r="11" spans="1:7" ht="12" customHeight="1">
      <c r="A11" s="254"/>
      <c r="B11" s="185"/>
      <c r="C11" s="78" t="str">
        <f>IF(A10&gt;0,VLOOKUP(A10,seznam!$A$2:$C$190,2),"------")</f>
        <v>Záviška Jan</v>
      </c>
      <c r="D11" s="43"/>
      <c r="E11" s="43"/>
      <c r="F11" s="45" t="str">
        <f>IF(zap_U11!W11&gt;zap_U11!Y11,CONCATENATE(zap_U11!W11,":",zap_U11!Y11,"   (",zap_U11!R11,";",zap_U11!S11,";",zap_U11!T11,";",zap_U11!U11,";",zap_U11!V11,")"),IF(zap_U11!W11&lt;zap_U11!Y11,CONCATENATE(zap_U11!Y11,":",zap_U11!W11,"   (",IF(zap_U11!R11="0","-0",-zap_U11!R11),";",IF(zap_U11!S11="0","-0",-zap_U11!S11),";",IF(zap_U11!T11="0","-0",-zap_U11!T11),";",IF(zap_U11!U11="0","-0",IF(LEN(zap_U11!U11)&gt;0,-zap_U11!U11,zap_U11!U11)),";",IF(LEN(zap_U11!V11)&gt;0,-zap_U11!V11,zap_U11!V11),")")," "))</f>
        <v>3:0   (6;8;9;;)</v>
      </c>
      <c r="G11" s="45"/>
    </row>
    <row r="12" spans="1:7" ht="12" customHeight="1">
      <c r="A12" s="254">
        <v>79</v>
      </c>
      <c r="B12" s="237">
        <v>6</v>
      </c>
      <c r="C12" s="115" t="str">
        <f>IF(A12&gt;0,VLOOKUP(A12,seznam!$A$2:$C$190,3),"------")</f>
        <v>Blansko</v>
      </c>
      <c r="D12" s="44" t="str">
        <f>IF(zap_U11!J4&gt;zap_U11!L4,zap_U11!B4,IF(zap_U11!J4&lt;zap_U11!L4,zap_U11!D4," "))</f>
        <v>Pilitowská Ela</v>
      </c>
      <c r="E12" s="43"/>
      <c r="F12" s="45"/>
      <c r="G12" s="45"/>
    </row>
    <row r="13" spans="1:7" ht="12" customHeight="1">
      <c r="A13" s="237"/>
      <c r="B13" s="256"/>
      <c r="C13" s="113" t="str">
        <f>IF(A12&gt;0,VLOOKUP(A12,seznam!$A$2:$C$190,2),"------")</f>
        <v>Pilitowská Ela</v>
      </c>
      <c r="D13" s="43" t="str">
        <f>IF(zap_U11!J4&gt;zap_U11!L4,CONCATENATE(zap_U11!J4,":",zap_U11!L4,"   (",zap_U11!E4,";",zap_U11!F4,";",zap_U11!G4,";",zap_U11!H4,";",zap_U11!I4,")"),IF(zap_U11!J4&lt;zap_U11!L4,CONCATENATE(zap_U11!L4,":",zap_U11!J4,"   (",IF(zap_U11!E4="0","-0",-zap_U11!E4),";",IF(zap_U11!F4="0","-0",-zap_U11!F4),";",IF(zap_U11!G4="0","-0",-zap_U11!G4),";",IF(zap_U11!H4="0","-0",IF(LEN(zap_U11!H4)&gt;0,-zap_U11!H4,zap_U11!H4)),";",IF(LEN(zap_U11!I4)&gt;0,-zap_U11!I4,zap_U11!I4),")")," "))</f>
        <v>3:1   (-3;8;7;6;)</v>
      </c>
      <c r="E13" s="45"/>
      <c r="F13" s="45"/>
      <c r="G13" s="45"/>
    </row>
    <row r="14" spans="1:7" ht="12" customHeight="1">
      <c r="A14" s="185">
        <v>83</v>
      </c>
      <c r="B14" s="256">
        <v>7</v>
      </c>
      <c r="C14" s="77" t="str">
        <f>IF(A14&gt;0,VLOOKUP(A14,seznam!$A$2:$C$190,3),"------")</f>
        <v>Kunštát</v>
      </c>
      <c r="D14" s="43"/>
      <c r="E14" s="46" t="str">
        <f>IF(zap_U11!W3&gt;zap_U11!Y3,zap_U11!O3,IF(zap_U11!W3&lt;zap_U11!Y3,zap_U11!Q3," "))</f>
        <v>Černý Ondřej</v>
      </c>
      <c r="F14" s="45"/>
      <c r="G14" s="45"/>
    </row>
    <row r="15" spans="1:7" ht="12" customHeight="1">
      <c r="A15" s="254"/>
      <c r="B15" s="185"/>
      <c r="C15" s="78" t="str">
        <f>IF(A14&gt;0,VLOOKUP(A14,seznam!$A$2:$C$190,2),"------")</f>
        <v>Podsedníková Nela</v>
      </c>
      <c r="D15" s="43"/>
      <c r="E15" s="45" t="str">
        <f>IF(zap_U11!W3&gt;zap_U11!Y3,CONCATENATE(zap_U11!W3,":",zap_U11!Y3,"   (",zap_U11!R3,";",zap_U11!S3,";",zap_U11!T3,";",zap_U11!U3,";",zap_U11!V3,")"),IF(zap_U11!W3&lt;zap_U11!Y3,CONCATENATE(zap_U11!Y3,":",zap_U11!W3,"   (",IF(zap_U11!R3="0","-0",-zap_U11!R3),";",IF(zap_U11!S3="0","-0",-zap_U11!S3),";",IF(zap_U11!T3="0","-0",-zap_U11!T3),";",IF(zap_U11!U3="0","-0",IF(LEN(zap_U11!U3)&gt;0,-zap_U11!U3,zap_U11!U3)),";",IF(LEN(zap_U11!V3)&gt;0,-zap_U11!V3,zap_U11!V3),")")," "))</f>
        <v>3:1   (-11;4;2;4;)</v>
      </c>
      <c r="F15" s="43"/>
      <c r="G15" s="45"/>
    </row>
    <row r="16" spans="1:7" ht="12" customHeight="1">
      <c r="A16" s="254">
        <v>115</v>
      </c>
      <c r="B16" s="237">
        <v>8</v>
      </c>
      <c r="C16" s="115" t="str">
        <f>IF(A16&gt;0,VLOOKUP(A16,seznam!$A$2:$C$190,3),"------")</f>
        <v>Blansko</v>
      </c>
      <c r="D16" s="44" t="str">
        <f>IF(zap_U11!J5&gt;zap_U11!L5,zap_U11!B5,IF(zap_U11!J5&lt;zap_U11!L5,zap_U11!D5," "))</f>
        <v>Černý Ondřej</v>
      </c>
      <c r="E16" s="45"/>
      <c r="F16" s="43"/>
      <c r="G16" s="45"/>
    </row>
    <row r="17" spans="1:7" ht="12" customHeight="1">
      <c r="A17" s="237"/>
      <c r="B17" s="256"/>
      <c r="C17" s="113" t="str">
        <f>IF(A16&gt;0,VLOOKUP(A16,seznam!$A$2:$C$190,2),"------")</f>
        <v>Černý Ondřej</v>
      </c>
      <c r="D17" s="43" t="str">
        <f>IF(zap_U11!J5&gt;zap_U11!L5,CONCATENATE(zap_U11!J5,":",zap_U11!L5,"   (",zap_U11!E5,";",zap_U11!F5,";",zap_U11!G5,";",zap_U11!H5,";",zap_U11!I5,")"),IF(zap_U11!J5&lt;zap_U11!L5,CONCATENATE(zap_U11!L5,":",zap_U11!J5,"   (",IF(zap_U11!E5="0","-0",-zap_U11!E5),";",IF(zap_U11!F5="0","-0",-zap_U11!F5),";",IF(zap_U11!G5="0","-0",-zap_U11!G5),";",IF(zap_U11!H5="0","-0",IF(LEN(zap_U11!H5)&gt;0,-zap_U11!H5,zap_U11!H5)),";",IF(LEN(zap_U11!I5)&gt;0,-zap_U11!I5,zap_U11!I5),")")," "))</f>
        <v>3:0   (3;1;4;;)</v>
      </c>
      <c r="E17" s="43"/>
      <c r="F17" s="43"/>
      <c r="G17" s="45"/>
    </row>
    <row r="18" spans="1:7" ht="12" customHeight="1">
      <c r="A18" s="185">
        <v>52</v>
      </c>
      <c r="B18" s="256">
        <v>9</v>
      </c>
      <c r="C18" s="77" t="str">
        <f>IF(A18&gt;0,VLOOKUP(A18,seznam!$A$2:$C$190,3),"------")</f>
        <v>Zbraslavec</v>
      </c>
      <c r="D18" s="43"/>
      <c r="E18" s="43"/>
      <c r="F18" s="43"/>
      <c r="G18" s="46" t="str">
        <f>IF(zap_U11!W16&gt;zap_U11!Y16,zap_U11!O16,IF(zap_U11!W16&lt;zap_U11!Y16,zap_U11!Q16," "))</f>
        <v>Voráč Pavel</v>
      </c>
    </row>
    <row r="19" spans="1:7" ht="12" customHeight="1">
      <c r="A19" s="254"/>
      <c r="B19" s="185"/>
      <c r="C19" s="78" t="str">
        <f>IF(A18&gt;0,VLOOKUP(A18,seznam!$A$2:$C$190,2),"------")</f>
        <v>Křepelová Kamila</v>
      </c>
      <c r="D19" s="43"/>
      <c r="E19" s="43"/>
      <c r="F19" s="43"/>
      <c r="G19" s="126" t="str">
        <f>IF(zap_U11!W16&gt;zap_U11!Y16,CONCATENATE(zap_U11!W16,":",zap_U11!Y16,"   (",zap_U11!R16,";",zap_U11!S16,";",zap_U11!T16,";",zap_U11!U16,";",zap_U11!V16,")"),IF(zap_U11!W16&lt;zap_U11!Y16,CONCATENATE(zap_U11!Y16,":",zap_U11!W16,"   (",IF(zap_U11!R16="0","-0",-zap_U11!R16),";",IF(zap_U11!S16="0","-0",-zap_U11!S16),";",IF(zap_U11!T16="0","-0",-zap_U11!T16),";",IF(zap_U11!U16="0","-0",IF(LEN(zap_U11!U16)&gt;0,-zap_U11!U16,zap_U11!U16)),";",IF(LEN(zap_U11!V16)&gt;0,-zap_U11!V16,zap_U11!V16),")")," "))</f>
        <v>3:0   (4;3;4;;)</v>
      </c>
    </row>
    <row r="20" spans="1:7" ht="12" customHeight="1">
      <c r="A20" s="254">
        <v>88</v>
      </c>
      <c r="B20" s="237">
        <v>10</v>
      </c>
      <c r="C20" s="115" t="str">
        <f>IF(A20&gt;0,VLOOKUP(A20,seznam!$A$2:$C$190,3),"------")</f>
        <v>Blansko</v>
      </c>
      <c r="D20" s="44" t="str">
        <f>IF(zap_U11!J6&gt;zap_U11!L6,zap_U11!B6,IF(zap_U11!J6&lt;zap_U11!L6,zap_U11!D6," "))</f>
        <v>Křepelová Kamila</v>
      </c>
      <c r="E20" s="43"/>
      <c r="F20" s="43"/>
      <c r="G20" s="45"/>
    </row>
    <row r="21" spans="1:7" ht="12" customHeight="1">
      <c r="A21" s="237"/>
      <c r="B21" s="256"/>
      <c r="C21" s="113" t="str">
        <f>IF(A20&gt;0,VLOOKUP(A20,seznam!$A$2:$C$190,2),"------")</f>
        <v>Zouharová Beáta</v>
      </c>
      <c r="D21" s="43" t="str">
        <f>IF(zap_U11!J6&gt;zap_U11!L6,CONCATENATE(zap_U11!J6,":",zap_U11!L6,"   (",zap_U11!E6,";",zap_U11!F6,";",zap_U11!G6,";",zap_U11!H6,";",zap_U11!I6,")"),IF(zap_U11!J6&lt;zap_U11!L6,CONCATENATE(zap_U11!L6,":",zap_U11!J6,"   (",IF(zap_U11!E6="0","-0",-zap_U11!E6),";",IF(zap_U11!F6="0","-0",-zap_U11!F6),";",IF(zap_U11!G6="0","-0",-zap_U11!G6),";",IF(zap_U11!H6="0","-0",IF(LEN(zap_U11!H6)&gt;0,-zap_U11!H6,zap_U11!H6)),";",IF(LEN(zap_U11!I6)&gt;0,-zap_U11!I6,zap_U11!I6),")")," "))</f>
        <v>3:0   (7;5;6;;)</v>
      </c>
      <c r="E21" s="45"/>
      <c r="F21" s="43"/>
      <c r="G21" s="45"/>
    </row>
    <row r="22" spans="1:7" ht="12" customHeight="1">
      <c r="A22" s="185">
        <v>77</v>
      </c>
      <c r="B22" s="256">
        <v>11</v>
      </c>
      <c r="C22" s="77" t="str">
        <f>IF(A22&gt;0,VLOOKUP(A22,seznam!$A$2:$C$190,3),"------")</f>
        <v>Zbraslavec</v>
      </c>
      <c r="D22" s="43"/>
      <c r="E22" s="46" t="str">
        <f>IF(zap_U11!W4&gt;zap_U11!Y4,zap_U11!O4,IF(zap_U11!W4&lt;zap_U11!Y4,zap_U11!Q4," "))</f>
        <v>Záviška Jakub</v>
      </c>
      <c r="F22" s="43"/>
      <c r="G22" s="45"/>
    </row>
    <row r="23" spans="1:7" ht="12" customHeight="1">
      <c r="A23" s="254"/>
      <c r="B23" s="185"/>
      <c r="C23" s="78" t="str">
        <f>IF(A22&gt;0,VLOOKUP(A22,seznam!$A$2:$C$190,2),"------")</f>
        <v>Jonášová Kristýna</v>
      </c>
      <c r="D23" s="43"/>
      <c r="E23" s="45" t="str">
        <f>IF(zap_U11!W4&gt;zap_U11!Y4,CONCATENATE(zap_U11!W4,":",zap_U11!Y4,"   (",zap_U11!R4,";",zap_U11!S4,";",zap_U11!T4,";",zap_U11!U4,";",zap_U11!V4,")"),IF(zap_U11!W4&lt;zap_U11!Y4,CONCATENATE(zap_U11!Y4,":",zap_U11!W4,"   (",IF(zap_U11!R4="0","-0",-zap_U11!R4),";",IF(zap_U11!S4="0","-0",-zap_U11!S4),";",IF(zap_U11!T4="0","-0",-zap_U11!T4),";",IF(zap_U11!U4="0","-0",IF(LEN(zap_U11!U4)&gt;0,-zap_U11!U4,zap_U11!U4)),";",IF(LEN(zap_U11!V4)&gt;0,-zap_U11!V4,zap_U11!V4),")")," "))</f>
        <v>3:0   (4;5;6;;)</v>
      </c>
      <c r="F23" s="45"/>
      <c r="G23" s="45"/>
    </row>
    <row r="24" spans="1:7" ht="12" customHeight="1">
      <c r="A24" s="254">
        <v>63</v>
      </c>
      <c r="B24" s="237">
        <v>12</v>
      </c>
      <c r="C24" s="115" t="str">
        <f>IF(A24&gt;0,VLOOKUP(A24,seznam!$A$2:$C$190,3),"------")</f>
        <v>Blansko</v>
      </c>
      <c r="D24" s="44" t="str">
        <f>IF(zap_U11!J7&gt;zap_U11!L7,zap_U11!B7,IF(zap_U11!J7&lt;zap_U11!L7,zap_U11!D7," "))</f>
        <v>Záviška Jakub</v>
      </c>
      <c r="E24" s="45"/>
      <c r="F24" s="45"/>
      <c r="G24" s="45"/>
    </row>
    <row r="25" spans="1:7" ht="12" customHeight="1">
      <c r="A25" s="237"/>
      <c r="B25" s="256"/>
      <c r="C25" s="113" t="str">
        <f>IF(A24&gt;0,VLOOKUP(A24,seznam!$A$2:$C$190,2),"------")</f>
        <v>Záviška Jakub</v>
      </c>
      <c r="D25" s="43" t="str">
        <f>IF(zap_U11!J7&gt;zap_U11!L7,CONCATENATE(zap_U11!J7,":",zap_U11!L7,"   (",zap_U11!E7,";",zap_U11!F7,";",zap_U11!G7,";",zap_U11!H7,";",zap_U11!I7,")"),IF(zap_U11!J7&lt;zap_U11!L7,CONCATENATE(zap_U11!L7,":",zap_U11!J7,"   (",IF(zap_U11!E7="0","-0",-zap_U11!E7),";",IF(zap_U11!F7="0","-0",-zap_U11!F7),";",IF(zap_U11!G7="0","-0",-zap_U11!G7),";",IF(zap_U11!H7="0","-0",IF(LEN(zap_U11!H7)&gt;0,-zap_U11!H7,zap_U11!H7)),";",IF(LEN(zap_U11!I7)&gt;0,-zap_U11!I7,zap_U11!I7),")")," "))</f>
        <v>3:0   (6;11;4;;)</v>
      </c>
      <c r="E25" s="43"/>
      <c r="F25" s="45"/>
      <c r="G25" s="45"/>
    </row>
    <row r="26" spans="1:7" ht="12" customHeight="1">
      <c r="A26" s="185">
        <v>78</v>
      </c>
      <c r="B26" s="256">
        <v>13</v>
      </c>
      <c r="C26" s="77" t="str">
        <f>IF(A26&gt;0,VLOOKUP(A26,seznam!$A$2:$C$190,3),"------")</f>
        <v>Blansko</v>
      </c>
      <c r="D26" s="43"/>
      <c r="E26" s="43"/>
      <c r="F26" s="46" t="str">
        <f>IF(zap_U11!W12&gt;zap_U11!Y12,zap_U11!O12,IF(zap_U11!W12&lt;zap_U11!Y12,zap_U11!Q12," "))</f>
        <v>Přikryl Jan</v>
      </c>
      <c r="G26" s="45"/>
    </row>
    <row r="27" spans="1:7" ht="12" customHeight="1">
      <c r="A27" s="254"/>
      <c r="B27" s="185"/>
      <c r="C27" s="78" t="str">
        <f>IF(A26&gt;0,VLOOKUP(A26,seznam!$A$2:$C$190,2),"------")</f>
        <v>Krupková Amálie</v>
      </c>
      <c r="D27" s="43"/>
      <c r="E27" s="43"/>
      <c r="F27" s="45" t="str">
        <f>IF(zap_U11!W12&gt;zap_U11!Y12,CONCATENATE(zap_U11!W12,":",zap_U11!Y12,"   (",zap_U11!R12,";",zap_U11!S12,";",zap_U11!T12,";",zap_U11!U12,";",zap_U11!V12,")"),IF(zap_U11!W12&lt;zap_U11!Y12,CONCATENATE(zap_U11!Y12,":",zap_U11!W12,"   (",IF(zap_U11!R12="0","-0",-zap_U11!R12),";",IF(zap_U11!S12="0","-0",-zap_U11!S12),";",IF(zap_U11!T12="0","-0",-zap_U11!T12),";",IF(zap_U11!U12="0","-0",IF(LEN(zap_U11!U12)&gt;0,-zap_U11!U12,zap_U11!U12)),";",IF(LEN(zap_U11!V12)&gt;0,-zap_U11!V12,zap_U11!V12),")")," "))</f>
        <v>3:0   (9;2;9;;)</v>
      </c>
      <c r="G27" s="43"/>
    </row>
    <row r="28" spans="1:7" ht="12" customHeight="1">
      <c r="A28" s="254">
        <v>82</v>
      </c>
      <c r="B28" s="237">
        <v>14</v>
      </c>
      <c r="C28" s="115" t="str">
        <f>IF(A28&gt;0,VLOOKUP(A28,seznam!$A$2:$C$190,3),"------")</f>
        <v>Blansko</v>
      </c>
      <c r="D28" s="44" t="str">
        <f>IF(zap_U11!J8&gt;zap_U11!L8,zap_U11!B8,IF(zap_U11!J8&lt;zap_U11!L8,zap_U11!D8," "))</f>
        <v>Krupková Amálie</v>
      </c>
      <c r="E28" s="43"/>
      <c r="F28" s="45"/>
      <c r="G28" s="43"/>
    </row>
    <row r="29" spans="1:7" ht="12" customHeight="1">
      <c r="A29" s="237"/>
      <c r="B29" s="256"/>
      <c r="C29" s="113" t="str">
        <f>IF(A28&gt;0,VLOOKUP(A28,seznam!$A$2:$C$190,2),"------")</f>
        <v>Voráčová Kateřina</v>
      </c>
      <c r="D29" s="43" t="str">
        <f>IF(zap_U11!J8&gt;zap_U11!L8,CONCATENATE(zap_U11!J8,":",zap_U11!L8,"   (",zap_U11!E8,";",zap_U11!F8,";",zap_U11!G8,";",zap_U11!H8,";",zap_U11!I8,")"),IF(zap_U11!J8&lt;zap_U11!L8,CONCATENATE(zap_U11!L8,":",zap_U11!J8,"   (",IF(zap_U11!E8="0","-0",-zap_U11!E8),";",IF(zap_U11!F8="0","-0",-zap_U11!F8),";",IF(zap_U11!G8="0","-0",-zap_U11!G8),";",IF(zap_U11!H8="0","-0",IF(LEN(zap_U11!H8)&gt;0,-zap_U11!H8,zap_U11!H8)),";",IF(LEN(zap_U11!I8)&gt;0,-zap_U11!I8,zap_U11!I8),")")," "))</f>
        <v>3:0   (10;10;9;;)</v>
      </c>
      <c r="E29" s="45"/>
      <c r="F29" s="45"/>
      <c r="G29" s="43"/>
    </row>
    <row r="30" spans="1:7" ht="12" customHeight="1">
      <c r="A30" s="185">
        <v>121</v>
      </c>
      <c r="B30" s="256">
        <v>15</v>
      </c>
      <c r="C30" s="77" t="str">
        <f>IF(A30&gt;0,VLOOKUP(A30,seznam!$A$2:$C$190,3),"------")</f>
        <v>Blansko</v>
      </c>
      <c r="D30" s="43"/>
      <c r="E30" s="46" t="str">
        <f>IF(zap_U11!W5&gt;zap_U11!Y5,zap_U11!O5,IF(zap_U11!W5&lt;zap_U11!Y5,zap_U11!Q5," "))</f>
        <v>Přikryl Jan</v>
      </c>
      <c r="F30" s="45"/>
      <c r="G30" s="43"/>
    </row>
    <row r="31" spans="1:7" ht="12" customHeight="1">
      <c r="A31" s="254"/>
      <c r="B31" s="185"/>
      <c r="C31" s="78" t="str">
        <f>IF(A30&gt;0,VLOOKUP(A30,seznam!$A$2:$C$190,2),"------")</f>
        <v>Kramář Matěj</v>
      </c>
      <c r="D31" s="43"/>
      <c r="E31" s="45" t="str">
        <f>IF(zap_U11!W5&gt;zap_U11!Y5,CONCATENATE(zap_U11!W5,":",zap_U11!Y5,"   (",zap_U11!R5,";",zap_U11!S5,";",zap_U11!T5,";",zap_U11!U5,";",zap_U11!V5,")"),IF(zap_U11!W5&lt;zap_U11!Y5,CONCATENATE(zap_U11!Y5,":",zap_U11!W5,"   (",IF(zap_U11!R5="0","-0",-zap_U11!R5),";",IF(zap_U11!S5="0","-0",-zap_U11!S5),";",IF(zap_U11!T5="0","-0",-zap_U11!T5),";",IF(zap_U11!U5="0","-0",IF(LEN(zap_U11!U5)&gt;0,-zap_U11!U5,zap_U11!U5)),";",IF(LEN(zap_U11!V5)&gt;0,-zap_U11!V5,zap_U11!V5),")")," "))</f>
        <v>3:0   (5;7;8;;)</v>
      </c>
      <c r="F31" s="43"/>
      <c r="G31" s="43"/>
    </row>
    <row r="32" spans="1:7" ht="12" customHeight="1">
      <c r="A32" s="254">
        <v>48</v>
      </c>
      <c r="B32" s="237">
        <v>16</v>
      </c>
      <c r="C32" s="115" t="str">
        <f>IF(A32&gt;0,VLOOKUP(A32,seznam!$A$2:$C$190,3),"------")</f>
        <v>Blansko</v>
      </c>
      <c r="D32" s="44" t="str">
        <f>IF(zap_U11!J9&gt;zap_U11!L9,zap_U11!B9,IF(zap_U11!J9&lt;zap_U11!L9,zap_U11!D9," "))</f>
        <v>Přikryl Jan</v>
      </c>
      <c r="E32" s="45"/>
    </row>
    <row r="33" spans="1:7" ht="12" customHeight="1">
      <c r="A33" s="237"/>
      <c r="B33" s="256"/>
      <c r="C33" s="113" t="str">
        <f>IF(A32&gt;0,VLOOKUP(A32,seznam!$A$2:$C$190,2),"------")</f>
        <v>Přikryl Jan</v>
      </c>
      <c r="D33" s="43" t="str">
        <f>IF(zap_U11!J9&gt;zap_U11!L9,CONCATENATE(zap_U11!J9,":",zap_U11!L9,"   (",zap_U11!E9,";",zap_U11!F9,";",zap_U11!G9,";",zap_U11!H9,";",zap_U11!I9,")"),IF(zap_U11!J9&lt;zap_U11!L9,CONCATENATE(zap_U11!L9,":",zap_U11!J9,"   (",IF(zap_U11!E9="0","-0",-zap_U11!E9),";",IF(zap_U11!F9="0","-0",-zap_U11!F9),";",IF(zap_U11!G9="0","-0",-zap_U11!G9),";",IF(zap_U11!H9="0","-0",IF(LEN(zap_U11!H9)&gt;0,-zap_U11!H9,zap_U11!H9)),";",IF(LEN(zap_U11!I9)&gt;0,-zap_U11!I9,zap_U11!I9),")")," "))</f>
        <v>3:0   (8;5;5;;)</v>
      </c>
      <c r="E33" s="43"/>
    </row>
    <row r="34" spans="1:7" ht="12" customHeight="1">
      <c r="A34" s="254"/>
      <c r="B34" s="254"/>
      <c r="C34" s="77"/>
      <c r="D34" s="43"/>
      <c r="E34" s="43"/>
      <c r="F34" s="43" t="str">
        <f>IF(zap_U11!W11&lt;zap_U11!Y11,zap_U11!O11,IF(zap_U11!W11&gt;zap_U11!Y11,zap_U11!Q11," "))</f>
        <v>Černý Ondřej</v>
      </c>
      <c r="G34" s="43" t="s">
        <v>130</v>
      </c>
    </row>
    <row r="35" spans="1:7" ht="12" customHeight="1">
      <c r="A35" s="254"/>
      <c r="B35" s="254"/>
      <c r="C35" s="127"/>
      <c r="D35" s="43"/>
      <c r="E35" s="43"/>
      <c r="F35" s="128"/>
      <c r="G35" s="43"/>
    </row>
    <row r="36" spans="1:7" ht="12" customHeight="1">
      <c r="B36" s="254"/>
      <c r="C36" s="77"/>
      <c r="E36" s="43"/>
      <c r="F36" s="47"/>
      <c r="G36" s="46" t="str">
        <f>IF(OR(zap_U11!W17&gt;zap_U11!Y17,zap_U11!W17="x"),zap_U11!O17,IF(OR(zap_U11!W17&lt;zap_U11!Y17,zap_U11!Y17="x"),zap_U11!Q17," "))</f>
        <v>Černý Ondřej</v>
      </c>
    </row>
    <row r="37" spans="1:7" ht="12" customHeight="1">
      <c r="B37" s="254"/>
      <c r="C37" s="127"/>
      <c r="E37" s="43"/>
      <c r="F37" s="47"/>
      <c r="G37" s="43"/>
    </row>
    <row r="38" spans="1:7">
      <c r="F38" s="48" t="str">
        <f>IF(zap_U11!W12&lt;zap_U11!Y12,zap_U11!O12,IF(zap_U11!W12&gt;zap_U11!Y12,zap_U11!Q12," "))</f>
        <v>Záviška Jakub</v>
      </c>
      <c r="G38" s="43"/>
    </row>
  </sheetData>
  <mergeCells count="36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B36:B37"/>
  </mergeCells>
  <pageMargins left="0.19685039370078741" right="0.19685039370078741" top="0" bottom="0.59055118110236227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6AEC3-BCDF-4765-B361-595927AC33D6}">
  <sheetPr codeName="List15"/>
  <dimension ref="A1:Y17"/>
  <sheetViews>
    <sheetView workbookViewId="0">
      <selection activeCell="Y17" sqref="Y17"/>
    </sheetView>
  </sheetViews>
  <sheetFormatPr defaultRowHeight="12.75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57" t="s">
        <v>10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N1" s="257" t="s">
        <v>11</v>
      </c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</row>
    <row r="2" spans="1:25">
      <c r="A2" s="26">
        <v>1</v>
      </c>
      <c r="B2" s="27" t="str">
        <f>pav_U11!C3</f>
        <v>Voráč Pavel</v>
      </c>
      <c r="C2" s="28" t="s">
        <v>9</v>
      </c>
      <c r="D2" s="4" t="str">
        <f>pav_U11!C5</f>
        <v>------</v>
      </c>
      <c r="E2" s="19" t="s">
        <v>115</v>
      </c>
      <c r="F2" s="20" t="s">
        <v>115</v>
      </c>
      <c r="G2" s="20" t="s">
        <v>115</v>
      </c>
      <c r="H2" s="20"/>
      <c r="I2" s="33"/>
      <c r="J2" s="32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11" t="s">
        <v>6</v>
      </c>
      <c r="L2" s="1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26">
        <v>1</v>
      </c>
      <c r="O2" s="27" t="str">
        <f>pav_U11!D4</f>
        <v>Voráč Pavel</v>
      </c>
      <c r="P2" s="28" t="s">
        <v>9</v>
      </c>
      <c r="Q2" s="4" t="str">
        <f>pav_U11!D8</f>
        <v>Polák Matěj</v>
      </c>
      <c r="R2" s="19" t="s">
        <v>235</v>
      </c>
      <c r="S2" s="20" t="s">
        <v>230</v>
      </c>
      <c r="T2" s="20" t="s">
        <v>230</v>
      </c>
      <c r="U2" s="20"/>
      <c r="V2" s="33"/>
      <c r="W2" s="31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11" t="s">
        <v>6</v>
      </c>
      <c r="Y2" s="12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29">
        <v>2</v>
      </c>
      <c r="B3" s="24" t="str">
        <f>pav_U11!C7</f>
        <v>Chloupková Lucie</v>
      </c>
      <c r="C3" s="25" t="s">
        <v>9</v>
      </c>
      <c r="D3" s="5" t="str">
        <f>pav_U11!C9</f>
        <v>Polák Matěj</v>
      </c>
      <c r="E3" s="21" t="s">
        <v>248</v>
      </c>
      <c r="F3" s="18" t="s">
        <v>233</v>
      </c>
      <c r="G3" s="18" t="s">
        <v>237</v>
      </c>
      <c r="H3" s="18"/>
      <c r="I3" s="34"/>
      <c r="J3" s="32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13" t="s">
        <v>6</v>
      </c>
      <c r="L3" s="14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29">
        <v>2</v>
      </c>
      <c r="O3" s="24" t="str">
        <f>pav_U11!D12</f>
        <v>Pilitowská Ela</v>
      </c>
      <c r="P3" s="25" t="s">
        <v>9</v>
      </c>
      <c r="Q3" s="24" t="str">
        <f>pav_U11!D16</f>
        <v>Černý Ondřej</v>
      </c>
      <c r="R3" s="21" t="s">
        <v>234</v>
      </c>
      <c r="S3" s="18" t="s">
        <v>240</v>
      </c>
      <c r="T3" s="18" t="s">
        <v>242</v>
      </c>
      <c r="U3" s="18" t="s">
        <v>240</v>
      </c>
      <c r="V3" s="34"/>
      <c r="W3" s="32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13" t="s">
        <v>6</v>
      </c>
      <c r="Y3" s="14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29">
        <v>3</v>
      </c>
      <c r="B4" s="24" t="str">
        <f>pav_U11!C11</f>
        <v>Záviška Jan</v>
      </c>
      <c r="C4" s="25" t="s">
        <v>9</v>
      </c>
      <c r="D4" s="5" t="str">
        <f>pav_U11!C13</f>
        <v>Pilitowská Ela</v>
      </c>
      <c r="E4" s="39" t="s">
        <v>229</v>
      </c>
      <c r="F4" s="40" t="s">
        <v>244</v>
      </c>
      <c r="G4" s="40" t="s">
        <v>233</v>
      </c>
      <c r="H4" s="18" t="s">
        <v>237</v>
      </c>
      <c r="I4" s="34"/>
      <c r="J4" s="32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13" t="s">
        <v>6</v>
      </c>
      <c r="L4" s="14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29">
        <v>3</v>
      </c>
      <c r="O4" s="24" t="str">
        <f>pav_U11!D20</f>
        <v>Křepelová Kamila</v>
      </c>
      <c r="P4" s="25" t="s">
        <v>9</v>
      </c>
      <c r="Q4" s="5" t="str">
        <f>pav_U11!D24</f>
        <v>Záviška Jakub</v>
      </c>
      <c r="R4" s="21" t="s">
        <v>240</v>
      </c>
      <c r="S4" s="18" t="s">
        <v>238</v>
      </c>
      <c r="T4" s="18" t="s">
        <v>237</v>
      </c>
      <c r="U4" s="18"/>
      <c r="V4" s="34"/>
      <c r="W4" s="32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13" t="s">
        <v>6</v>
      </c>
      <c r="Y4" s="14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>
      <c r="A5" s="29">
        <v>4</v>
      </c>
      <c r="B5" s="24" t="str">
        <f>pav_U11!C15</f>
        <v>Podsedníková Nela</v>
      </c>
      <c r="C5" s="25" t="s">
        <v>9</v>
      </c>
      <c r="D5" s="5" t="str">
        <f>pav_U11!C17</f>
        <v>Černý Ondřej</v>
      </c>
      <c r="E5" s="22" t="s">
        <v>243</v>
      </c>
      <c r="F5" s="23" t="s">
        <v>227</v>
      </c>
      <c r="G5" s="23" t="s">
        <v>240</v>
      </c>
      <c r="H5" s="18"/>
      <c r="I5" s="34"/>
      <c r="J5" s="32">
        <f t="shared" si="0"/>
        <v>0</v>
      </c>
      <c r="K5" s="13" t="s">
        <v>6</v>
      </c>
      <c r="L5" s="14">
        <f t="shared" si="1"/>
        <v>3</v>
      </c>
      <c r="N5" s="30">
        <v>4</v>
      </c>
      <c r="O5" s="35" t="str">
        <f>pav_U11!D28</f>
        <v>Krupková Amálie</v>
      </c>
      <c r="P5" s="36" t="s">
        <v>9</v>
      </c>
      <c r="Q5" s="6" t="str">
        <f>pav_U11!D32</f>
        <v>Přikryl Jan</v>
      </c>
      <c r="R5" s="22" t="s">
        <v>238</v>
      </c>
      <c r="S5" s="23" t="s">
        <v>233</v>
      </c>
      <c r="T5" s="23" t="s">
        <v>244</v>
      </c>
      <c r="U5" s="23"/>
      <c r="V5" s="37"/>
      <c r="W5" s="38">
        <f t="shared" si="2"/>
        <v>0</v>
      </c>
      <c r="X5" s="15" t="s">
        <v>6</v>
      </c>
      <c r="Y5" s="16">
        <f t="shared" si="3"/>
        <v>3</v>
      </c>
    </row>
    <row r="6" spans="1:25">
      <c r="A6" s="29">
        <v>5</v>
      </c>
      <c r="B6" s="24" t="str">
        <f>pav_U11!C19</f>
        <v>Křepelová Kamila</v>
      </c>
      <c r="C6" s="25" t="s">
        <v>9</v>
      </c>
      <c r="D6" s="5" t="str">
        <f>pav_U11!C21</f>
        <v>Zouharová Beáta</v>
      </c>
      <c r="E6" s="39" t="s">
        <v>239</v>
      </c>
      <c r="F6" s="40" t="s">
        <v>235</v>
      </c>
      <c r="G6" s="40" t="s">
        <v>245</v>
      </c>
      <c r="H6" s="18"/>
      <c r="I6" s="34"/>
      <c r="J6" s="32">
        <f t="shared" si="0"/>
        <v>3</v>
      </c>
      <c r="K6" s="13" t="s">
        <v>6</v>
      </c>
      <c r="L6" s="14">
        <f t="shared" si="1"/>
        <v>0</v>
      </c>
    </row>
    <row r="7" spans="1:25">
      <c r="A7" s="29">
        <v>6</v>
      </c>
      <c r="B7" s="24" t="str">
        <f>pav_U11!C23</f>
        <v>Jonášová Kristýna</v>
      </c>
      <c r="C7" s="25" t="s">
        <v>9</v>
      </c>
      <c r="D7" s="5" t="str">
        <f>pav_U11!C25</f>
        <v>Záviška Jakub</v>
      </c>
      <c r="E7" s="21" t="s">
        <v>237</v>
      </c>
      <c r="F7" s="18" t="s">
        <v>249</v>
      </c>
      <c r="G7" s="18" t="s">
        <v>240</v>
      </c>
      <c r="H7" s="18"/>
      <c r="I7" s="34"/>
      <c r="J7" s="32">
        <f t="shared" si="0"/>
        <v>0</v>
      </c>
      <c r="K7" s="13" t="s">
        <v>6</v>
      </c>
      <c r="L7" s="14">
        <f t="shared" si="1"/>
        <v>3</v>
      </c>
    </row>
    <row r="8" spans="1:25">
      <c r="A8" s="29">
        <v>7</v>
      </c>
      <c r="B8" s="24" t="str">
        <f>pav_U11!C27</f>
        <v>Krupková Amálie</v>
      </c>
      <c r="C8" s="25" t="s">
        <v>9</v>
      </c>
      <c r="D8" s="5" t="str">
        <f>pav_U11!C29</f>
        <v>Voráčová Kateřina</v>
      </c>
      <c r="E8" s="39" t="s">
        <v>236</v>
      </c>
      <c r="F8" s="40" t="s">
        <v>236</v>
      </c>
      <c r="G8" s="40" t="s">
        <v>232</v>
      </c>
      <c r="H8" s="18"/>
      <c r="I8" s="34"/>
      <c r="J8" s="32">
        <f t="shared" si="0"/>
        <v>3</v>
      </c>
      <c r="K8" s="13" t="s">
        <v>6</v>
      </c>
      <c r="L8" s="14">
        <f t="shared" si="1"/>
        <v>0</v>
      </c>
    </row>
    <row r="9" spans="1:25" ht="13.5" thickBot="1">
      <c r="A9" s="30">
        <v>8</v>
      </c>
      <c r="B9" s="35" t="str">
        <f>pav_U11!C31</f>
        <v>Kramář Matěj</v>
      </c>
      <c r="C9" s="36" t="s">
        <v>9</v>
      </c>
      <c r="D9" s="6" t="str">
        <f>pav_U11!C33</f>
        <v>Přikryl Jan</v>
      </c>
      <c r="E9" s="22" t="s">
        <v>244</v>
      </c>
      <c r="F9" s="23" t="s">
        <v>238</v>
      </c>
      <c r="G9" s="23" t="s">
        <v>238</v>
      </c>
      <c r="H9" s="23"/>
      <c r="I9" s="37"/>
      <c r="J9" s="38">
        <f t="shared" si="0"/>
        <v>0</v>
      </c>
      <c r="K9" s="15" t="s">
        <v>6</v>
      </c>
      <c r="L9" s="16">
        <f>IF(AND(LEN(E9)&gt;0,MID(E9,1,1)="-"),"1","0")+IF(AND(LEN(F9)&gt;0,MID(F9,1,1)="-"),"1","0")+IF(AND(LEN(G9)&gt;0,MID(G9,1,1)="-"),"1","0")+IF(AND(LEN(H9)&gt;0,MID(H9,1,1)="-"),"1","0")+IF(AND(LEN(I9)&gt;0,MID(I9,1,1)="-"),"1","0")</f>
        <v>3</v>
      </c>
    </row>
    <row r="10" spans="1:25" ht="13.5" thickBot="1">
      <c r="N10" s="258" t="s">
        <v>12</v>
      </c>
      <c r="O10" s="258"/>
      <c r="P10" s="258"/>
      <c r="Q10" s="258"/>
      <c r="R10" s="257"/>
      <c r="S10" s="257"/>
      <c r="T10" s="257"/>
      <c r="U10" s="257"/>
      <c r="V10" s="257"/>
      <c r="W10" s="257"/>
      <c r="X10" s="257"/>
      <c r="Y10" s="257"/>
    </row>
    <row r="11" spans="1:25">
      <c r="N11" s="26">
        <v>1</v>
      </c>
      <c r="O11" s="27" t="str">
        <f>pav_U11!E6</f>
        <v>Voráč Pavel</v>
      </c>
      <c r="P11" s="28" t="s">
        <v>9</v>
      </c>
      <c r="Q11" s="41" t="str">
        <f>pav_U11!E14</f>
        <v>Černý Ondřej</v>
      </c>
      <c r="R11" s="19" t="s">
        <v>245</v>
      </c>
      <c r="S11" s="20" t="s">
        <v>231</v>
      </c>
      <c r="T11" s="20" t="s">
        <v>232</v>
      </c>
      <c r="U11" s="20"/>
      <c r="V11" s="33"/>
      <c r="W11" s="31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11" t="s">
        <v>6</v>
      </c>
      <c r="Y11" s="12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.5" thickBot="1">
      <c r="N12" s="30">
        <v>2</v>
      </c>
      <c r="O12" s="35" t="str">
        <f>pav_U11!E22</f>
        <v>Záviška Jakub</v>
      </c>
      <c r="P12" s="36" t="s">
        <v>9</v>
      </c>
      <c r="Q12" s="6" t="str">
        <f>pav_U11!E30</f>
        <v>Přikryl Jan</v>
      </c>
      <c r="R12" s="22" t="s">
        <v>241</v>
      </c>
      <c r="S12" s="23" t="s">
        <v>242</v>
      </c>
      <c r="T12" s="23" t="s">
        <v>241</v>
      </c>
      <c r="U12" s="23"/>
      <c r="V12" s="37"/>
      <c r="W12" s="3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15" t="s">
        <v>6</v>
      </c>
      <c r="Y12" s="16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5" spans="1:25" ht="13.5" thickBot="1">
      <c r="N15" s="258" t="s">
        <v>13</v>
      </c>
      <c r="O15" s="258"/>
      <c r="P15" s="258"/>
      <c r="Q15" s="258"/>
      <c r="R15" s="257"/>
      <c r="S15" s="257"/>
      <c r="T15" s="257"/>
      <c r="U15" s="257"/>
      <c r="V15" s="257"/>
      <c r="W15" s="257"/>
      <c r="X15" s="257"/>
      <c r="Y15" s="257"/>
    </row>
    <row r="16" spans="1:25">
      <c r="N16" s="26">
        <v>1</v>
      </c>
      <c r="O16" s="27" t="str">
        <f>pav_U11!F10</f>
        <v>Voráč Pavel</v>
      </c>
      <c r="P16" s="28" t="s">
        <v>9</v>
      </c>
      <c r="Q16" s="41" t="str">
        <f>pav_U11!F26</f>
        <v>Přikryl Jan</v>
      </c>
      <c r="R16" s="19" t="s">
        <v>230</v>
      </c>
      <c r="S16" s="20" t="s">
        <v>229</v>
      </c>
      <c r="T16" s="20" t="s">
        <v>230</v>
      </c>
      <c r="U16" s="20"/>
      <c r="V16" s="33"/>
      <c r="W16" s="31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11" t="s">
        <v>6</v>
      </c>
      <c r="Y16" s="12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4:25" ht="13.5" thickBot="1">
      <c r="N17" s="30">
        <v>2</v>
      </c>
      <c r="O17" s="35" t="str">
        <f>pav_U11!F34</f>
        <v>Černý Ondřej</v>
      </c>
      <c r="P17" s="36" t="s">
        <v>9</v>
      </c>
      <c r="Q17" s="42" t="str">
        <f>pav_U11!F38</f>
        <v>Záviška Jakub</v>
      </c>
      <c r="R17" s="22" t="s">
        <v>231</v>
      </c>
      <c r="S17" s="23" t="s">
        <v>244</v>
      </c>
      <c r="T17" s="23" t="s">
        <v>234</v>
      </c>
      <c r="U17" s="23" t="s">
        <v>236</v>
      </c>
      <c r="V17" s="37"/>
      <c r="W17" s="38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15" t="s">
        <v>6</v>
      </c>
      <c r="Y17" s="16">
        <f>IF(AND(LEN(R17)&gt;0,MID(R17,1,1)="-"),"1","0")+IF(AND(LEN(S17)&gt;0,MID(S17,1,1)="-"),"1","0")+IF(AND(LEN(T17)&gt;0,MID(T17,1,1)="-"),"1","0")+IF(AND(LEN(U17)&gt;0,MID(U17,1,1)="-"),"1","0")+IF(AND(LEN(V17)&gt;0,MID(V17,1,1)="-"),"1","0")</f>
        <v>1</v>
      </c>
    </row>
  </sheetData>
  <mergeCells count="4">
    <mergeCell ref="A1:L1"/>
    <mergeCell ref="N1:Y1"/>
    <mergeCell ref="N10:Y10"/>
    <mergeCell ref="N15:Y15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5</vt:i4>
      </vt:variant>
    </vt:vector>
  </HeadingPairs>
  <TitlesOfParts>
    <vt:vector size="13" baseType="lpstr">
      <vt:lpstr>seznam</vt:lpstr>
      <vt:lpstr>Prehledy</vt:lpstr>
      <vt:lpstr>I.Stupen</vt:lpstr>
      <vt:lpstr>Stoly I</vt:lpstr>
      <vt:lpstr>pav_U15</vt:lpstr>
      <vt:lpstr>zap_U15</vt:lpstr>
      <vt:lpstr>pav_U11</vt:lpstr>
      <vt:lpstr>zap_U11</vt:lpstr>
      <vt:lpstr>I.Stupen!Oblast_tisku</vt:lpstr>
      <vt:lpstr>pav_U11!Oblast_tisku</vt:lpstr>
      <vt:lpstr>pav_U15!Oblast_tisku</vt:lpstr>
      <vt:lpstr>seznam!Oblast_tisku</vt:lpstr>
      <vt:lpstr>'Stoly I'!Oblast_tisku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OBTM Křetín</dc:title>
  <dc:creator>LK</dc:creator>
  <cp:lastModifiedBy>Tomáš Harna</cp:lastModifiedBy>
  <cp:lastPrinted>2023-12-10T10:13:55Z</cp:lastPrinted>
  <dcterms:created xsi:type="dcterms:W3CDTF">2003-12-23T23:27:09Z</dcterms:created>
  <dcterms:modified xsi:type="dcterms:W3CDTF">2023-12-11T04:22:11Z</dcterms:modified>
</cp:coreProperties>
</file>