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rna\Documents\Osobni\Stolni tenis\Mladez 24-25\OP_Mladez_2024_12_08\"/>
    </mc:Choice>
  </mc:AlternateContent>
  <xr:revisionPtr revIDLastSave="0" documentId="13_ncr:1_{1AFB92AA-27CC-493D-8C9B-C99403BE8D8C}" xr6:coauthVersionLast="47" xr6:coauthVersionMax="47" xr10:uidLastSave="{00000000-0000-0000-0000-000000000000}"/>
  <bookViews>
    <workbookView xWindow="6105" yWindow="405" windowWidth="22080" windowHeight="14595" tabRatio="721" activeTab="2" xr2:uid="{00000000-000D-0000-FFFF-FFFF00000000}"/>
  </bookViews>
  <sheets>
    <sheet name="seznam" sheetId="1" r:id="rId1"/>
    <sheet name="Prehledy" sheetId="18" r:id="rId2"/>
    <sheet name="I.Stupen" sheetId="2" r:id="rId3"/>
    <sheet name="I.Stupen6U13" sheetId="33" r:id="rId4"/>
    <sheet name="I.Stupen6U15" sheetId="41" r:id="rId5"/>
    <sheet name="I.Stupen6U17" sheetId="43" r:id="rId6"/>
    <sheet name="pav_U13" sheetId="29" r:id="rId7"/>
    <sheet name="zap_U13" sheetId="30" r:id="rId8"/>
    <sheet name="pav_U15" sheetId="27" r:id="rId9"/>
    <sheet name="zap_U15" sheetId="28" r:id="rId10"/>
    <sheet name="pav_U17U19" sheetId="4" r:id="rId11"/>
    <sheet name="zap_U17U19" sheetId="6" r:id="rId12"/>
  </sheets>
  <definedNames>
    <definedName name="_xlnm._FilterDatabase" localSheetId="0" hidden="1">seznam!$A$1:$M$147</definedName>
    <definedName name="_xlnm.Print_Area" localSheetId="2">I.Stupen!$A$1:$AH$105</definedName>
    <definedName name="_xlnm.Print_Area" localSheetId="3">I.Stupen6U13!$A$1:$AO$37</definedName>
    <definedName name="_xlnm.Print_Area" localSheetId="4">I.Stupen6U15!$A$1:$AO$19</definedName>
    <definedName name="_xlnm.Print_Area" localSheetId="5">I.Stupen6U17!$A$1:$AO$18</definedName>
    <definedName name="_xlnm.Print_Area" localSheetId="6">pav_U13!$A$1:$G$43</definedName>
    <definedName name="_xlnm.Print_Area" localSheetId="8">pav_U15!$A$1:$G$43</definedName>
    <definedName name="_xlnm.Print_Area" localSheetId="10">pav_U17U19!$A$1:$G$43</definedName>
    <definedName name="_xlnm.Print_Area" localSheetId="0">seznam!$A$1:$J$147</definedName>
  </definedNames>
  <calcPr calcId="181029"/>
  <pivotCaches>
    <pivotCache cacheId="5" r:id="rId13"/>
  </pivotCaches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7" i="28" l="1"/>
  <c r="W17" i="28"/>
  <c r="Y14" i="41"/>
  <c r="Y12" i="41"/>
  <c r="Y10" i="41"/>
  <c r="Y8" i="41"/>
  <c r="Y6" i="41"/>
  <c r="Y4" i="41"/>
  <c r="Y14" i="43" l="1"/>
  <c r="Y10" i="43"/>
  <c r="Y8" i="43"/>
  <c r="Y6" i="43"/>
  <c r="Y32" i="33"/>
  <c r="Y14" i="33"/>
  <c r="C33" i="41" l="1"/>
  <c r="C32" i="41"/>
  <c r="C31" i="41"/>
  <c r="C30" i="41"/>
  <c r="C29" i="41"/>
  <c r="C28" i="41"/>
  <c r="C27" i="41"/>
  <c r="C26" i="41"/>
  <c r="C25" i="41"/>
  <c r="C24" i="41"/>
  <c r="C23" i="41"/>
  <c r="C22" i="41"/>
  <c r="C15" i="41"/>
  <c r="C14" i="41"/>
  <c r="C13" i="41"/>
  <c r="C12" i="41"/>
  <c r="C11" i="41"/>
  <c r="C10" i="41"/>
  <c r="C9" i="41"/>
  <c r="C8" i="41"/>
  <c r="C7" i="41"/>
  <c r="C6" i="41"/>
  <c r="C5" i="41"/>
  <c r="C4" i="41"/>
  <c r="AQ35" i="43" l="1"/>
  <c r="AP35" i="43"/>
  <c r="AM35" i="43" s="1"/>
  <c r="P22" i="43" s="1"/>
  <c r="F30" i="43" s="1"/>
  <c r="AK35" i="43"/>
  <c r="AQ34" i="43"/>
  <c r="AP34" i="43"/>
  <c r="AM34" i="43"/>
  <c r="AK34" i="43"/>
  <c r="O24" i="43" s="1"/>
  <c r="G28" i="43" s="1"/>
  <c r="AQ33" i="43"/>
  <c r="AP33" i="43"/>
  <c r="AM33" i="43"/>
  <c r="U26" i="43" s="1"/>
  <c r="J32" i="43" s="1"/>
  <c r="AK33" i="43"/>
  <c r="S26" i="43" s="1"/>
  <c r="L32" i="43" s="1"/>
  <c r="C33" i="43"/>
  <c r="AE33" i="43" s="1"/>
  <c r="AQ32" i="43"/>
  <c r="AK32" i="43" s="1"/>
  <c r="J24" i="43" s="1"/>
  <c r="I26" i="43" s="1"/>
  <c r="AP32" i="43"/>
  <c r="AM32" i="43"/>
  <c r="L24" i="43" s="1"/>
  <c r="G26" i="43" s="1"/>
  <c r="C32" i="43"/>
  <c r="AQ31" i="43"/>
  <c r="AP31" i="43"/>
  <c r="AM31" i="43"/>
  <c r="O22" i="43" s="1"/>
  <c r="D28" i="43" s="1"/>
  <c r="AK31" i="43"/>
  <c r="M22" i="43" s="1"/>
  <c r="F28" i="43" s="1"/>
  <c r="C31" i="43"/>
  <c r="AE30" i="43" s="1"/>
  <c r="AQ30" i="43"/>
  <c r="AP30" i="43"/>
  <c r="AK30" i="43" s="1"/>
  <c r="U30" i="43" s="1"/>
  <c r="P32" i="43" s="1"/>
  <c r="AM30" i="43"/>
  <c r="S30" i="43" s="1"/>
  <c r="R32" i="43" s="1"/>
  <c r="C30" i="43"/>
  <c r="AQ29" i="43"/>
  <c r="AP29" i="43"/>
  <c r="AM29" i="43"/>
  <c r="R28" i="43" s="1"/>
  <c r="M30" i="43" s="1"/>
  <c r="AK29" i="43"/>
  <c r="P28" i="43" s="1"/>
  <c r="O30" i="43" s="1"/>
  <c r="C29" i="43"/>
  <c r="AE24" i="43" s="1"/>
  <c r="AQ28" i="43"/>
  <c r="AP28" i="43"/>
  <c r="AM28" i="43" s="1"/>
  <c r="J22" i="43" s="1"/>
  <c r="F26" i="43" s="1"/>
  <c r="U28" i="43"/>
  <c r="M32" i="43" s="1"/>
  <c r="I28" i="43"/>
  <c r="C28" i="43"/>
  <c r="AQ27" i="43"/>
  <c r="AP27" i="43"/>
  <c r="AM27" i="43"/>
  <c r="U24" i="43" s="1"/>
  <c r="G32" i="43" s="1"/>
  <c r="AK27" i="43"/>
  <c r="S24" i="43" s="1"/>
  <c r="I32" i="43" s="1"/>
  <c r="C27" i="43"/>
  <c r="AC33" i="43" s="1"/>
  <c r="AQ26" i="43"/>
  <c r="AP26" i="43"/>
  <c r="AK26" i="43" s="1"/>
  <c r="G22" i="43" s="1"/>
  <c r="AM26" i="43"/>
  <c r="C26" i="43"/>
  <c r="AQ25" i="43"/>
  <c r="AP25" i="43"/>
  <c r="AM25" i="43" s="1"/>
  <c r="P26" i="43" s="1"/>
  <c r="L30" i="43" s="1"/>
  <c r="C25" i="43"/>
  <c r="AC32" i="43" s="1"/>
  <c r="AQ24" i="43"/>
  <c r="AP24" i="43"/>
  <c r="AM24" i="43"/>
  <c r="S28" i="43" s="1"/>
  <c r="O32" i="43" s="1"/>
  <c r="AK24" i="43"/>
  <c r="M24" i="43"/>
  <c r="C24" i="43"/>
  <c r="AQ23" i="43"/>
  <c r="AP23" i="43"/>
  <c r="AM23" i="43" s="1"/>
  <c r="O26" i="43" s="1"/>
  <c r="J28" i="43" s="1"/>
  <c r="AC23" i="43"/>
  <c r="C23" i="43"/>
  <c r="AE35" i="43" s="1"/>
  <c r="AQ22" i="43"/>
  <c r="AK22" i="43" s="1"/>
  <c r="P24" i="43" s="1"/>
  <c r="I30" i="43" s="1"/>
  <c r="AP22" i="43"/>
  <c r="AM22" i="43" s="1"/>
  <c r="R24" i="43" s="1"/>
  <c r="G30" i="43" s="1"/>
  <c r="R22" i="43"/>
  <c r="D30" i="43" s="1"/>
  <c r="I22" i="43"/>
  <c r="C22" i="43"/>
  <c r="AQ21" i="43"/>
  <c r="AP21" i="43"/>
  <c r="AM21" i="43" s="1"/>
  <c r="U22" i="43" s="1"/>
  <c r="D32" i="43" s="1"/>
  <c r="AQ17" i="43"/>
  <c r="AP17" i="43"/>
  <c r="AQ16" i="43"/>
  <c r="AP16" i="43"/>
  <c r="AQ15" i="43"/>
  <c r="AP15" i="43"/>
  <c r="C15" i="43"/>
  <c r="AE3" i="43" s="1"/>
  <c r="AQ14" i="43"/>
  <c r="AP14" i="43"/>
  <c r="C14" i="43"/>
  <c r="AQ13" i="43"/>
  <c r="AP13" i="43"/>
  <c r="C13" i="43"/>
  <c r="AE11" i="43" s="1"/>
  <c r="AQ12" i="43"/>
  <c r="AP12" i="43"/>
  <c r="C12" i="43"/>
  <c r="AQ11" i="43"/>
  <c r="AP11" i="43"/>
  <c r="C11" i="43"/>
  <c r="AE5" i="43" s="1"/>
  <c r="AQ10" i="43"/>
  <c r="AP10" i="43"/>
  <c r="C10" i="43"/>
  <c r="AQ9" i="43"/>
  <c r="AP9" i="43"/>
  <c r="C9" i="43"/>
  <c r="AE14" i="43" s="1"/>
  <c r="AQ8" i="43"/>
  <c r="AP8" i="43"/>
  <c r="C8" i="43"/>
  <c r="AQ7" i="43"/>
  <c r="AP7" i="43"/>
  <c r="C7" i="43"/>
  <c r="AE8" i="43" s="1"/>
  <c r="AQ6" i="43"/>
  <c r="AP6" i="43"/>
  <c r="AK6" i="43"/>
  <c r="U10" i="43" s="1"/>
  <c r="M14" i="43" s="1"/>
  <c r="C6" i="43"/>
  <c r="AQ5" i="43"/>
  <c r="AP5" i="43"/>
  <c r="AM5" i="43"/>
  <c r="O8" i="43" s="1"/>
  <c r="J10" i="43" s="1"/>
  <c r="C5" i="43"/>
  <c r="AE17" i="43" s="1"/>
  <c r="AQ4" i="43"/>
  <c r="AP4" i="43"/>
  <c r="C4" i="43"/>
  <c r="AQ3" i="43"/>
  <c r="AP3" i="43"/>
  <c r="AE17" i="41"/>
  <c r="AP3" i="41"/>
  <c r="AQ3" i="41"/>
  <c r="AP4" i="41"/>
  <c r="AQ4" i="41"/>
  <c r="AP5" i="41"/>
  <c r="AQ5" i="41"/>
  <c r="AP6" i="41"/>
  <c r="AK6" i="41" s="1"/>
  <c r="U10" i="41" s="1"/>
  <c r="M14" i="41" s="1"/>
  <c r="AQ6" i="41"/>
  <c r="AC4" i="41"/>
  <c r="AP7" i="41"/>
  <c r="AQ7" i="41"/>
  <c r="AP8" i="41"/>
  <c r="AQ8" i="41"/>
  <c r="AC15" i="41"/>
  <c r="AP9" i="41"/>
  <c r="AQ9" i="41"/>
  <c r="AP10" i="41"/>
  <c r="AQ10" i="41"/>
  <c r="AC16" i="41"/>
  <c r="AP11" i="41"/>
  <c r="AQ11" i="41"/>
  <c r="AP12" i="41"/>
  <c r="AQ12" i="41"/>
  <c r="AE4" i="41"/>
  <c r="AP13" i="41"/>
  <c r="AQ13" i="41"/>
  <c r="AP14" i="41"/>
  <c r="AQ14" i="41"/>
  <c r="AE3" i="41"/>
  <c r="AP15" i="41"/>
  <c r="AQ15" i="41"/>
  <c r="AP16" i="41"/>
  <c r="AQ16" i="41"/>
  <c r="AP17" i="41"/>
  <c r="AQ17" i="41"/>
  <c r="AM21" i="41"/>
  <c r="AP21" i="41"/>
  <c r="AK21" i="41" s="1"/>
  <c r="AQ21" i="41"/>
  <c r="L22" i="41"/>
  <c r="S22" i="41"/>
  <c r="F32" i="41" s="1"/>
  <c r="U22" i="41"/>
  <c r="D32" i="41" s="1"/>
  <c r="V22" i="41"/>
  <c r="AP22" i="41"/>
  <c r="AK22" i="41" s="1"/>
  <c r="P24" i="41" s="1"/>
  <c r="I30" i="41" s="1"/>
  <c r="AQ22" i="41"/>
  <c r="AE28" i="41"/>
  <c r="AP23" i="41"/>
  <c r="AQ23" i="41"/>
  <c r="AP24" i="41"/>
  <c r="AM24" i="41" s="1"/>
  <c r="S28" i="41" s="1"/>
  <c r="O32" i="41" s="1"/>
  <c r="AQ24" i="41"/>
  <c r="AC22" i="41"/>
  <c r="AP25" i="41"/>
  <c r="AM25" i="41" s="1"/>
  <c r="P26" i="41" s="1"/>
  <c r="L30" i="41" s="1"/>
  <c r="AQ25" i="41"/>
  <c r="D26" i="41"/>
  <c r="AP26" i="41"/>
  <c r="AK26" i="41" s="1"/>
  <c r="G22" i="41" s="1"/>
  <c r="F24" i="41" s="1"/>
  <c r="AQ26" i="41"/>
  <c r="AE32" i="41"/>
  <c r="AK27" i="41"/>
  <c r="S24" i="41" s="1"/>
  <c r="I32" i="41" s="1"/>
  <c r="AM27" i="41"/>
  <c r="U24" i="41" s="1"/>
  <c r="G32" i="41" s="1"/>
  <c r="AP27" i="41"/>
  <c r="AQ27" i="41"/>
  <c r="AC28" i="41"/>
  <c r="AK28" i="41"/>
  <c r="AP28" i="41"/>
  <c r="AM28" i="41" s="1"/>
  <c r="J22" i="41" s="1"/>
  <c r="F26" i="41" s="1"/>
  <c r="AQ28" i="41"/>
  <c r="AC34" i="41"/>
  <c r="AP29" i="41"/>
  <c r="AQ29" i="41"/>
  <c r="AP30" i="41"/>
  <c r="AK30" i="41" s="1"/>
  <c r="U30" i="41" s="1"/>
  <c r="P32" i="41" s="1"/>
  <c r="AQ30" i="41"/>
  <c r="AP31" i="41"/>
  <c r="AK31" i="41" s="1"/>
  <c r="M22" i="41" s="1"/>
  <c r="F28" i="41" s="1"/>
  <c r="AQ31" i="41"/>
  <c r="AP32" i="41"/>
  <c r="AK32" i="41" s="1"/>
  <c r="J24" i="41" s="1"/>
  <c r="I26" i="41" s="1"/>
  <c r="AQ32" i="41"/>
  <c r="AC30" i="41"/>
  <c r="AP33" i="41"/>
  <c r="AK33" i="41" s="1"/>
  <c r="S26" i="41" s="1"/>
  <c r="L32" i="41" s="1"/>
  <c r="AQ33" i="41"/>
  <c r="AP34" i="41"/>
  <c r="AK34" i="41" s="1"/>
  <c r="O24" i="41" s="1"/>
  <c r="G28" i="41" s="1"/>
  <c r="AQ34" i="41"/>
  <c r="AP35" i="41"/>
  <c r="AQ35" i="41"/>
  <c r="AK3" i="41" l="1"/>
  <c r="S4" i="41" s="1"/>
  <c r="F14" i="41" s="1"/>
  <c r="AK9" i="41"/>
  <c r="S6" i="41" s="1"/>
  <c r="I14" i="41" s="1"/>
  <c r="AE23" i="43"/>
  <c r="AC29" i="43"/>
  <c r="AE27" i="43"/>
  <c r="AC24" i="43"/>
  <c r="AC34" i="43"/>
  <c r="AC22" i="43"/>
  <c r="AC25" i="43"/>
  <c r="AE25" i="43"/>
  <c r="AC28" i="43"/>
  <c r="AE22" i="43"/>
  <c r="AC30" i="43"/>
  <c r="AC31" i="43"/>
  <c r="AC26" i="43"/>
  <c r="AE28" i="43"/>
  <c r="AE31" i="43"/>
  <c r="AE26" i="43"/>
  <c r="AC21" i="43"/>
  <c r="AE21" i="43"/>
  <c r="AC35" i="43"/>
  <c r="AC27" i="43"/>
  <c r="AK7" i="43"/>
  <c r="R8" i="43" s="1"/>
  <c r="J12" i="43" s="1"/>
  <c r="AK5" i="43"/>
  <c r="M8" i="43" s="1"/>
  <c r="L10" i="43" s="1"/>
  <c r="AC6" i="43"/>
  <c r="AE15" i="43"/>
  <c r="AC12" i="43"/>
  <c r="AE9" i="43"/>
  <c r="AK12" i="43"/>
  <c r="U12" i="43" s="1"/>
  <c r="P14" i="43" s="1"/>
  <c r="AM12" i="43"/>
  <c r="S12" i="43" s="1"/>
  <c r="R14" i="43" s="1"/>
  <c r="AM7" i="43"/>
  <c r="P8" i="43" s="1"/>
  <c r="L12" i="43" s="1"/>
  <c r="AE12" i="43"/>
  <c r="AM17" i="43"/>
  <c r="P4" i="43" s="1"/>
  <c r="AM11" i="43"/>
  <c r="R10" i="43" s="1"/>
  <c r="M12" i="43" s="1"/>
  <c r="AM6" i="43"/>
  <c r="S10" i="43" s="1"/>
  <c r="O14" i="43" s="1"/>
  <c r="AE6" i="43"/>
  <c r="AC16" i="43"/>
  <c r="AM16" i="43"/>
  <c r="M6" i="43" s="1"/>
  <c r="I10" i="43" s="1"/>
  <c r="AC11" i="43"/>
  <c r="AE13" i="43"/>
  <c r="AK15" i="43"/>
  <c r="S8" i="43" s="1"/>
  <c r="L14" i="43" s="1"/>
  <c r="AM15" i="43"/>
  <c r="U8" i="43" s="1"/>
  <c r="J14" i="43" s="1"/>
  <c r="AM10" i="43"/>
  <c r="J4" i="43" s="1"/>
  <c r="F8" i="43" s="1"/>
  <c r="AC15" i="43"/>
  <c r="AK14" i="43"/>
  <c r="J6" i="43" s="1"/>
  <c r="I8" i="43" s="1"/>
  <c r="AK4" i="43"/>
  <c r="P6" i="43" s="1"/>
  <c r="I12" i="43" s="1"/>
  <c r="AC9" i="43"/>
  <c r="AM9" i="43"/>
  <c r="U6" i="43" s="1"/>
  <c r="G14" i="43" s="1"/>
  <c r="AM4" i="43"/>
  <c r="R6" i="43" s="1"/>
  <c r="G12" i="43" s="1"/>
  <c r="AM14" i="43"/>
  <c r="L6" i="43" s="1"/>
  <c r="G8" i="43" s="1"/>
  <c r="AC3" i="43"/>
  <c r="AM8" i="43"/>
  <c r="I4" i="43" s="1"/>
  <c r="D6" i="43" s="1"/>
  <c r="AK8" i="43"/>
  <c r="G4" i="43" s="1"/>
  <c r="F6" i="43" s="1"/>
  <c r="AK3" i="43"/>
  <c r="S4" i="43" s="1"/>
  <c r="F14" i="43" s="1"/>
  <c r="AC13" i="43"/>
  <c r="AM3" i="43"/>
  <c r="U4" i="43" s="1"/>
  <c r="D14" i="43" s="1"/>
  <c r="AE10" i="43"/>
  <c r="AM13" i="43"/>
  <c r="O4" i="43" s="1"/>
  <c r="D10" i="43" s="1"/>
  <c r="AK10" i="43"/>
  <c r="L4" i="43" s="1"/>
  <c r="D8" i="43" s="1"/>
  <c r="X26" i="43"/>
  <c r="V28" i="43"/>
  <c r="V32" i="43"/>
  <c r="X30" i="43"/>
  <c r="F24" i="43"/>
  <c r="X24" i="43" s="1"/>
  <c r="V22" i="43"/>
  <c r="D24" i="43"/>
  <c r="V24" i="43" s="1"/>
  <c r="AK9" i="43"/>
  <c r="S6" i="43" s="1"/>
  <c r="I14" i="43" s="1"/>
  <c r="AK21" i="43"/>
  <c r="S22" i="43" s="1"/>
  <c r="F32" i="43" s="1"/>
  <c r="X32" i="43" s="1"/>
  <c r="AC10" i="43"/>
  <c r="AK28" i="43"/>
  <c r="L22" i="43" s="1"/>
  <c r="D26" i="43" s="1"/>
  <c r="AE34" i="43"/>
  <c r="AC4" i="43"/>
  <c r="AE16" i="43"/>
  <c r="AE4" i="43"/>
  <c r="AC7" i="43"/>
  <c r="AK13" i="43"/>
  <c r="M4" i="43" s="1"/>
  <c r="F10" i="43" s="1"/>
  <c r="AK16" i="43"/>
  <c r="O6" i="43" s="1"/>
  <c r="G10" i="43" s="1"/>
  <c r="AK25" i="43"/>
  <c r="R26" i="43" s="1"/>
  <c r="J30" i="43" s="1"/>
  <c r="V30" i="43" s="1"/>
  <c r="AE32" i="43"/>
  <c r="AE7" i="43"/>
  <c r="AC14" i="43"/>
  <c r="AC8" i="43"/>
  <c r="AE29" i="43"/>
  <c r="AC17" i="43"/>
  <c r="AC5" i="43"/>
  <c r="AK11" i="43"/>
  <c r="P10" i="43" s="1"/>
  <c r="O12" i="43" s="1"/>
  <c r="AK17" i="43"/>
  <c r="R4" i="43" s="1"/>
  <c r="D12" i="43" s="1"/>
  <c r="AK23" i="43"/>
  <c r="M26" i="43" s="1"/>
  <c r="L28" i="43" s="1"/>
  <c r="X28" i="43" s="1"/>
  <c r="AC6" i="41"/>
  <c r="AM15" i="41"/>
  <c r="U8" i="41" s="1"/>
  <c r="J14" i="41" s="1"/>
  <c r="AE33" i="41"/>
  <c r="AC27" i="41"/>
  <c r="AE15" i="41"/>
  <c r="AE9" i="41"/>
  <c r="AE26" i="41"/>
  <c r="AE34" i="41"/>
  <c r="AE11" i="41"/>
  <c r="AM13" i="41"/>
  <c r="O4" i="41" s="1"/>
  <c r="D10" i="41" s="1"/>
  <c r="AM6" i="41"/>
  <c r="S10" i="41" s="1"/>
  <c r="O14" i="41" s="1"/>
  <c r="AK5" i="41"/>
  <c r="M8" i="41" s="1"/>
  <c r="L10" i="41" s="1"/>
  <c r="AM7" i="41"/>
  <c r="P8" i="41" s="1"/>
  <c r="L12" i="41" s="1"/>
  <c r="AM10" i="41"/>
  <c r="J4" i="41" s="1"/>
  <c r="F8" i="41" s="1"/>
  <c r="AC3" i="41"/>
  <c r="AC9" i="41"/>
  <c r="AE24" i="41"/>
  <c r="AC24" i="41"/>
  <c r="AE21" i="41"/>
  <c r="AC21" i="41"/>
  <c r="AE16" i="41"/>
  <c r="AC29" i="41"/>
  <c r="AE27" i="41"/>
  <c r="AE8" i="41"/>
  <c r="AE35" i="41"/>
  <c r="AE23" i="41"/>
  <c r="AK4" i="41"/>
  <c r="P6" i="41" s="1"/>
  <c r="I12" i="41" s="1"/>
  <c r="AK12" i="41"/>
  <c r="U12" i="41" s="1"/>
  <c r="P14" i="41" s="1"/>
  <c r="AC17" i="41"/>
  <c r="AE12" i="41"/>
  <c r="AE6" i="41"/>
  <c r="AE5" i="41"/>
  <c r="AC11" i="41"/>
  <c r="AK15" i="41"/>
  <c r="S8" i="41" s="1"/>
  <c r="L14" i="41" s="1"/>
  <c r="AK14" i="41"/>
  <c r="J6" i="41" s="1"/>
  <c r="I8" i="41" s="1"/>
  <c r="AC14" i="41"/>
  <c r="AM16" i="41"/>
  <c r="M6" i="41" s="1"/>
  <c r="I10" i="41" s="1"/>
  <c r="AM9" i="41"/>
  <c r="U6" i="41" s="1"/>
  <c r="G14" i="41" s="1"/>
  <c r="AM5" i="41"/>
  <c r="O8" i="41" s="1"/>
  <c r="J10" i="41" s="1"/>
  <c r="V32" i="41"/>
  <c r="AK29" i="41"/>
  <c r="P28" i="41" s="1"/>
  <c r="O30" i="41" s="1"/>
  <c r="AM35" i="41"/>
  <c r="P22" i="41" s="1"/>
  <c r="F30" i="41" s="1"/>
  <c r="X30" i="41" s="1"/>
  <c r="AK24" i="41"/>
  <c r="U28" i="41" s="1"/>
  <c r="M32" i="41" s="1"/>
  <c r="AM12" i="41"/>
  <c r="S12" i="41" s="1"/>
  <c r="R14" i="41" s="1"/>
  <c r="AM33" i="41"/>
  <c r="U26" i="41" s="1"/>
  <c r="J32" i="41" s="1"/>
  <c r="AM17" i="41"/>
  <c r="P4" i="41" s="1"/>
  <c r="F12" i="41" s="1"/>
  <c r="AK17" i="41"/>
  <c r="R4" i="41" s="1"/>
  <c r="D12" i="41" s="1"/>
  <c r="AM30" i="41"/>
  <c r="S30" i="41" s="1"/>
  <c r="R32" i="41" s="1"/>
  <c r="AK11" i="41"/>
  <c r="P10" i="41" s="1"/>
  <c r="O12" i="41" s="1"/>
  <c r="AM11" i="41"/>
  <c r="R10" i="41" s="1"/>
  <c r="M12" i="41" s="1"/>
  <c r="AC10" i="41"/>
  <c r="AE14" i="41"/>
  <c r="AE7" i="41"/>
  <c r="AC5" i="41"/>
  <c r="X32" i="41"/>
  <c r="AE22" i="41"/>
  <c r="AC25" i="41"/>
  <c r="AC35" i="41"/>
  <c r="AE29" i="41"/>
  <c r="AE30" i="41"/>
  <c r="AM23" i="41"/>
  <c r="O26" i="41" s="1"/>
  <c r="J28" i="41" s="1"/>
  <c r="AK23" i="41"/>
  <c r="M26" i="41" s="1"/>
  <c r="L28" i="41" s="1"/>
  <c r="AK8" i="41"/>
  <c r="G4" i="41" s="1"/>
  <c r="AK35" i="41"/>
  <c r="R22" i="41" s="1"/>
  <c r="D30" i="41" s="1"/>
  <c r="AM26" i="41"/>
  <c r="I22" i="41" s="1"/>
  <c r="AC23" i="41"/>
  <c r="AM4" i="41"/>
  <c r="R6" i="41" s="1"/>
  <c r="G12" i="41" s="1"/>
  <c r="AC26" i="41"/>
  <c r="AK25" i="41"/>
  <c r="R26" i="41" s="1"/>
  <c r="J30" i="41" s="1"/>
  <c r="AM22" i="41"/>
  <c r="R24" i="41" s="1"/>
  <c r="G30" i="41" s="1"/>
  <c r="AK16" i="41"/>
  <c r="O6" i="41" s="1"/>
  <c r="G10" i="41" s="1"/>
  <c r="AK13" i="41"/>
  <c r="M4" i="41" s="1"/>
  <c r="F10" i="41" s="1"/>
  <c r="AC7" i="41"/>
  <c r="AM34" i="41"/>
  <c r="M24" i="41" s="1"/>
  <c r="I28" i="41" s="1"/>
  <c r="X28" i="41" s="1"/>
  <c r="AC32" i="41"/>
  <c r="AM31" i="41"/>
  <c r="O22" i="41" s="1"/>
  <c r="D28" i="41" s="1"/>
  <c r="V28" i="41" s="1"/>
  <c r="AE25" i="41"/>
  <c r="AE13" i="41"/>
  <c r="AK10" i="41"/>
  <c r="L4" i="41" s="1"/>
  <c r="D8" i="41" s="1"/>
  <c r="AM3" i="41"/>
  <c r="U4" i="41" s="1"/>
  <c r="D14" i="41" s="1"/>
  <c r="AC12" i="41"/>
  <c r="AC33" i="41"/>
  <c r="AM29" i="41"/>
  <c r="R28" i="41" s="1"/>
  <c r="M30" i="41" s="1"/>
  <c r="AM14" i="41"/>
  <c r="L6" i="41" s="1"/>
  <c r="AC8" i="41"/>
  <c r="AM32" i="41"/>
  <c r="L24" i="41" s="1"/>
  <c r="G26" i="41" s="1"/>
  <c r="V26" i="41" s="1"/>
  <c r="AK7" i="41"/>
  <c r="R8" i="41" s="1"/>
  <c r="J12" i="41" s="1"/>
  <c r="AC13" i="41"/>
  <c r="AE10" i="41"/>
  <c r="AM8" i="41"/>
  <c r="I4" i="41" s="1"/>
  <c r="AE31" i="41"/>
  <c r="AC31" i="41"/>
  <c r="F12" i="43" l="1"/>
  <c r="Y12" i="43" s="1"/>
  <c r="Y4" i="43"/>
  <c r="X8" i="43"/>
  <c r="X14" i="43"/>
  <c r="V8" i="43"/>
  <c r="X10" i="43"/>
  <c r="V12" i="43"/>
  <c r="V10" i="43"/>
  <c r="X12" i="43"/>
  <c r="V14" i="43"/>
  <c r="V6" i="43"/>
  <c r="X6" i="43"/>
  <c r="V26" i="43"/>
  <c r="X22" i="43"/>
  <c r="X4" i="43"/>
  <c r="V4" i="43"/>
  <c r="V14" i="41"/>
  <c r="X14" i="41"/>
  <c r="X12" i="41"/>
  <c r="V10" i="41"/>
  <c r="V6" i="41"/>
  <c r="V12" i="41"/>
  <c r="X10" i="41"/>
  <c r="X22" i="41"/>
  <c r="D24" i="41"/>
  <c r="V24" i="41" s="1"/>
  <c r="X8" i="41"/>
  <c r="V4" i="41"/>
  <c r="F6" i="41"/>
  <c r="X26" i="41"/>
  <c r="X6" i="41"/>
  <c r="G8" i="41"/>
  <c r="V8" i="41" s="1"/>
  <c r="V30" i="41"/>
  <c r="D6" i="41"/>
  <c r="X4" i="41"/>
  <c r="X24" i="41"/>
  <c r="H57" i="1" l="1"/>
  <c r="E57" i="1"/>
  <c r="H18" i="1"/>
  <c r="E18" i="1"/>
  <c r="H17" i="1"/>
  <c r="E17" i="1"/>
  <c r="H100" i="1"/>
  <c r="E100" i="1"/>
  <c r="H16" i="1"/>
  <c r="E16" i="1"/>
  <c r="H15" i="1"/>
  <c r="E15" i="1"/>
  <c r="H56" i="1"/>
  <c r="E56" i="1"/>
  <c r="H14" i="1"/>
  <c r="E14" i="1"/>
  <c r="H13" i="1"/>
  <c r="E13" i="1"/>
  <c r="H12" i="1"/>
  <c r="E12" i="1"/>
  <c r="H55" i="1"/>
  <c r="E55" i="1"/>
  <c r="H11" i="1"/>
  <c r="E11" i="1"/>
  <c r="H53" i="1"/>
  <c r="E53" i="1"/>
  <c r="H54" i="1"/>
  <c r="E54" i="1"/>
  <c r="H99" i="1"/>
  <c r="E99" i="1"/>
  <c r="H52" i="1"/>
  <c r="E52" i="1"/>
  <c r="H51" i="1"/>
  <c r="E51" i="1"/>
  <c r="H10" i="1"/>
  <c r="E10" i="1"/>
  <c r="H98" i="1"/>
  <c r="E98" i="1"/>
  <c r="H50" i="1"/>
  <c r="E50" i="1"/>
  <c r="H49" i="1"/>
  <c r="E49" i="1"/>
  <c r="H97" i="1"/>
  <c r="E97" i="1"/>
  <c r="K54" i="1"/>
  <c r="K13" i="1"/>
  <c r="K51" i="1"/>
  <c r="K15" i="1"/>
  <c r="K97" i="1"/>
  <c r="K11" i="1"/>
  <c r="K50" i="1"/>
  <c r="K57" i="1"/>
  <c r="K100" i="1"/>
  <c r="K14" i="1"/>
  <c r="K98" i="1"/>
  <c r="K56" i="1"/>
  <c r="K99" i="1"/>
  <c r="K12" i="1"/>
  <c r="K53" i="1"/>
  <c r="K52" i="1"/>
  <c r="K18" i="1"/>
  <c r="K10" i="1"/>
  <c r="K55" i="1"/>
  <c r="K16" i="1"/>
  <c r="K49" i="1"/>
  <c r="K17" i="1"/>
  <c r="M55" i="1" l="1"/>
  <c r="M49" i="1"/>
  <c r="M16" i="1"/>
  <c r="M10" i="1"/>
  <c r="M18" i="1"/>
  <c r="M52" i="1"/>
  <c r="M53" i="1"/>
  <c r="M12" i="1"/>
  <c r="M99" i="1"/>
  <c r="M56" i="1"/>
  <c r="M98" i="1"/>
  <c r="M14" i="1"/>
  <c r="M100" i="1"/>
  <c r="M57" i="1"/>
  <c r="M17" i="1"/>
  <c r="M50" i="1"/>
  <c r="M11" i="1"/>
  <c r="M97" i="1"/>
  <c r="M15" i="1"/>
  <c r="M51" i="1"/>
  <c r="M13" i="1"/>
  <c r="M54" i="1"/>
  <c r="H47" i="1" l="1"/>
  <c r="E47" i="1"/>
  <c r="H46" i="1"/>
  <c r="E46" i="1"/>
  <c r="E9" i="1"/>
  <c r="H9" i="1"/>
  <c r="K47" i="1"/>
  <c r="K46" i="1"/>
  <c r="K9" i="1"/>
  <c r="M47" i="1" l="1"/>
  <c r="M46" i="1"/>
  <c r="M9" i="1"/>
  <c r="H147" i="1"/>
  <c r="H45" i="1"/>
  <c r="H44" i="1"/>
  <c r="H43" i="1"/>
  <c r="H42" i="1"/>
  <c r="H41" i="1"/>
  <c r="H96" i="1"/>
  <c r="H95" i="1"/>
  <c r="H40" i="1"/>
  <c r="H94" i="1"/>
  <c r="H146" i="1"/>
  <c r="H39" i="1"/>
  <c r="H38" i="1"/>
  <c r="H145" i="1"/>
  <c r="H144" i="1"/>
  <c r="H37" i="1"/>
  <c r="H93" i="1"/>
  <c r="H92" i="1"/>
  <c r="H36" i="1"/>
  <c r="H35" i="1"/>
  <c r="H143" i="1"/>
  <c r="H91" i="1"/>
  <c r="H90" i="1"/>
  <c r="H142" i="1"/>
  <c r="H8" i="1"/>
  <c r="H89" i="1"/>
  <c r="H141" i="1"/>
  <c r="H88" i="1"/>
  <c r="H34" i="1"/>
  <c r="H7" i="1"/>
  <c r="H87" i="1"/>
  <c r="H33" i="1"/>
  <c r="H6" i="1"/>
  <c r="H32" i="1"/>
  <c r="H86" i="1"/>
  <c r="H139" i="1"/>
  <c r="H140" i="1"/>
  <c r="H31" i="1"/>
  <c r="H138" i="1"/>
  <c r="H5" i="1"/>
  <c r="H137" i="1"/>
  <c r="H30" i="1"/>
  <c r="H4" i="1"/>
  <c r="H29" i="1"/>
  <c r="H3" i="1"/>
  <c r="H136" i="1"/>
  <c r="H85" i="1"/>
  <c r="H84" i="1"/>
  <c r="H28" i="1"/>
  <c r="H135" i="1"/>
  <c r="H83" i="1"/>
  <c r="H82" i="1"/>
  <c r="H134" i="1"/>
  <c r="H81" i="1"/>
  <c r="H80" i="1"/>
  <c r="H27" i="1"/>
  <c r="H133" i="1"/>
  <c r="H132" i="1"/>
  <c r="H79" i="1"/>
  <c r="C209" i="2" l="1"/>
  <c r="Y202" i="2" s="1"/>
  <c r="C208" i="2"/>
  <c r="AK207" i="2"/>
  <c r="AJ207" i="2"/>
  <c r="C207" i="2"/>
  <c r="W207" i="2" s="1"/>
  <c r="AK206" i="2"/>
  <c r="AJ206" i="2"/>
  <c r="N206" i="2"/>
  <c r="K208" i="2" s="1"/>
  <c r="M206" i="2"/>
  <c r="L208" i="2" s="1"/>
  <c r="I206" i="2"/>
  <c r="H206" i="2"/>
  <c r="C206" i="2"/>
  <c r="AK205" i="2"/>
  <c r="AJ205" i="2"/>
  <c r="C205" i="2"/>
  <c r="W206" i="2" s="1"/>
  <c r="AK204" i="2"/>
  <c r="AJ204" i="2"/>
  <c r="O204" i="2"/>
  <c r="G208" i="2" s="1"/>
  <c r="N204" i="2"/>
  <c r="H208" i="2" s="1"/>
  <c r="M204" i="2"/>
  <c r="I208" i="2" s="1"/>
  <c r="L204" i="2"/>
  <c r="G206" i="2" s="1"/>
  <c r="K204" i="2"/>
  <c r="J204" i="2"/>
  <c r="C204" i="2"/>
  <c r="AK203" i="2"/>
  <c r="AJ203" i="2"/>
  <c r="C203" i="2"/>
  <c r="Y207" i="2" s="1"/>
  <c r="AK202" i="2"/>
  <c r="AJ202" i="2"/>
  <c r="AG202" i="2"/>
  <c r="O202" i="2" s="1"/>
  <c r="D208" i="2" s="1"/>
  <c r="N202" i="2"/>
  <c r="E208" i="2" s="1"/>
  <c r="M202" i="2"/>
  <c r="F208" i="2" s="1"/>
  <c r="L202" i="2"/>
  <c r="D206" i="2" s="1"/>
  <c r="K202" i="2"/>
  <c r="E206" i="2" s="1"/>
  <c r="J202" i="2"/>
  <c r="F206" i="2" s="1"/>
  <c r="H202" i="2"/>
  <c r="E204" i="2" s="1"/>
  <c r="G202" i="2"/>
  <c r="C202" i="2"/>
  <c r="C199" i="2"/>
  <c r="Y196" i="2" s="1"/>
  <c r="C198" i="2"/>
  <c r="AK197" i="2"/>
  <c r="AJ197" i="2"/>
  <c r="C197" i="2"/>
  <c r="Y194" i="2" s="1"/>
  <c r="AK196" i="2"/>
  <c r="AJ196" i="2"/>
  <c r="N196" i="2"/>
  <c r="K198" i="2" s="1"/>
  <c r="M196" i="2"/>
  <c r="L198" i="2" s="1"/>
  <c r="C196" i="2"/>
  <c r="AK195" i="2"/>
  <c r="AJ195" i="2"/>
  <c r="C195" i="2"/>
  <c r="W193" i="2" s="1"/>
  <c r="AK194" i="2"/>
  <c r="AJ194" i="2"/>
  <c r="O194" i="2"/>
  <c r="G198" i="2" s="1"/>
  <c r="N194" i="2"/>
  <c r="H198" i="2" s="1"/>
  <c r="M194" i="2"/>
  <c r="I198" i="2" s="1"/>
  <c r="L194" i="2"/>
  <c r="G196" i="2" s="1"/>
  <c r="K194" i="2"/>
  <c r="H196" i="2" s="1"/>
  <c r="C194" i="2"/>
  <c r="AK193" i="2"/>
  <c r="AJ193" i="2"/>
  <c r="AE193" i="2" s="1"/>
  <c r="J194" i="2" s="1"/>
  <c r="I196" i="2" s="1"/>
  <c r="C193" i="2"/>
  <c r="W192" i="2" s="1"/>
  <c r="AK192" i="2"/>
  <c r="AJ192" i="2"/>
  <c r="O192" i="2"/>
  <c r="D198" i="2" s="1"/>
  <c r="N192" i="2"/>
  <c r="E198" i="2" s="1"/>
  <c r="M192" i="2"/>
  <c r="F198" i="2" s="1"/>
  <c r="L192" i="2"/>
  <c r="D196" i="2" s="1"/>
  <c r="K192" i="2"/>
  <c r="E196" i="2" s="1"/>
  <c r="I192" i="2"/>
  <c r="D194" i="2" s="1"/>
  <c r="H192" i="2"/>
  <c r="E194" i="2" s="1"/>
  <c r="G192" i="2"/>
  <c r="F194" i="2" s="1"/>
  <c r="R194" i="2" s="1"/>
  <c r="C192" i="2"/>
  <c r="C189" i="2"/>
  <c r="Y186" i="2" s="1"/>
  <c r="E188" i="2"/>
  <c r="C188" i="2"/>
  <c r="AK187" i="2"/>
  <c r="AJ187" i="2"/>
  <c r="C187" i="2"/>
  <c r="Y183" i="2" s="1"/>
  <c r="AK186" i="2"/>
  <c r="AJ186" i="2"/>
  <c r="O186" i="2"/>
  <c r="J188" i="2" s="1"/>
  <c r="N186" i="2"/>
  <c r="K188" i="2" s="1"/>
  <c r="M186" i="2"/>
  <c r="L188" i="2" s="1"/>
  <c r="F186" i="2"/>
  <c r="C186" i="2"/>
  <c r="AK185" i="2"/>
  <c r="AJ185" i="2"/>
  <c r="C185" i="2"/>
  <c r="W183" i="2" s="1"/>
  <c r="AK184" i="2"/>
  <c r="AJ184" i="2"/>
  <c r="O184" i="2"/>
  <c r="G188" i="2" s="1"/>
  <c r="N184" i="2"/>
  <c r="H188" i="2" s="1"/>
  <c r="M184" i="2"/>
  <c r="I188" i="2" s="1"/>
  <c r="L184" i="2"/>
  <c r="G186" i="2" s="1"/>
  <c r="K184" i="2"/>
  <c r="H186" i="2" s="1"/>
  <c r="C184" i="2"/>
  <c r="AK183" i="2"/>
  <c r="AE183" i="2" s="1"/>
  <c r="J184" i="2" s="1"/>
  <c r="I186" i="2" s="1"/>
  <c r="AJ183" i="2"/>
  <c r="C183" i="2"/>
  <c r="W185" i="2" s="1"/>
  <c r="AK182" i="2"/>
  <c r="AJ182" i="2"/>
  <c r="N182" i="2"/>
  <c r="M182" i="2"/>
  <c r="F188" i="2" s="1"/>
  <c r="R188" i="2" s="1"/>
  <c r="K182" i="2"/>
  <c r="E186" i="2" s="1"/>
  <c r="J182" i="2"/>
  <c r="H182" i="2"/>
  <c r="E184" i="2" s="1"/>
  <c r="G182" i="2"/>
  <c r="F184" i="2" s="1"/>
  <c r="R184" i="2" s="1"/>
  <c r="C182" i="2"/>
  <c r="C179" i="2"/>
  <c r="Y172" i="2" s="1"/>
  <c r="C178" i="2"/>
  <c r="AK177" i="2"/>
  <c r="AJ177" i="2"/>
  <c r="AI177" i="2" s="1"/>
  <c r="C177" i="2"/>
  <c r="Y174" i="2" s="1"/>
  <c r="AK176" i="2"/>
  <c r="AJ176" i="2"/>
  <c r="N176" i="2"/>
  <c r="K178" i="2" s="1"/>
  <c r="C176" i="2"/>
  <c r="AK175" i="2"/>
  <c r="AJ175" i="2"/>
  <c r="C175" i="2"/>
  <c r="Y175" i="2" s="1"/>
  <c r="AK174" i="2"/>
  <c r="AJ174" i="2"/>
  <c r="N174" i="2"/>
  <c r="H178" i="2" s="1"/>
  <c r="L174" i="2"/>
  <c r="G176" i="2" s="1"/>
  <c r="K174" i="2"/>
  <c r="H176" i="2" s="1"/>
  <c r="J174" i="2"/>
  <c r="I176" i="2" s="1"/>
  <c r="F174" i="2"/>
  <c r="C174" i="2"/>
  <c r="AK173" i="2"/>
  <c r="AJ173" i="2"/>
  <c r="C173" i="2"/>
  <c r="W175" i="2" s="1"/>
  <c r="AK172" i="2"/>
  <c r="AJ172" i="2"/>
  <c r="N172" i="2"/>
  <c r="E178" i="2" s="1"/>
  <c r="K172" i="2"/>
  <c r="E176" i="2" s="1"/>
  <c r="J172" i="2"/>
  <c r="F176" i="2" s="1"/>
  <c r="I172" i="2"/>
  <c r="H172" i="2"/>
  <c r="E174" i="2" s="1"/>
  <c r="G172" i="2"/>
  <c r="C172" i="2"/>
  <c r="C125" i="2"/>
  <c r="Y122" i="2" s="1"/>
  <c r="C124" i="2"/>
  <c r="AK123" i="2"/>
  <c r="AJ123" i="2"/>
  <c r="C123" i="2"/>
  <c r="W123" i="2" s="1"/>
  <c r="AK122" i="2"/>
  <c r="AJ122" i="2"/>
  <c r="N122" i="2"/>
  <c r="K124" i="2" s="1"/>
  <c r="C122" i="2"/>
  <c r="AK121" i="2"/>
  <c r="AJ121" i="2"/>
  <c r="C121" i="2"/>
  <c r="W119" i="2" s="1"/>
  <c r="AK120" i="2"/>
  <c r="AJ120" i="2"/>
  <c r="N120" i="2"/>
  <c r="H124" i="2" s="1"/>
  <c r="K120" i="2"/>
  <c r="H122" i="2" s="1"/>
  <c r="C120" i="2"/>
  <c r="AK119" i="2"/>
  <c r="AJ119" i="2"/>
  <c r="C119" i="2"/>
  <c r="W118" i="2" s="1"/>
  <c r="AK118" i="2"/>
  <c r="AJ118" i="2"/>
  <c r="AE118" i="2" s="1"/>
  <c r="M118" i="2" s="1"/>
  <c r="N118" i="2"/>
  <c r="E124" i="2" s="1"/>
  <c r="K118" i="2"/>
  <c r="E122" i="2" s="1"/>
  <c r="H118" i="2"/>
  <c r="E120" i="2" s="1"/>
  <c r="C118" i="2"/>
  <c r="C115" i="2"/>
  <c r="W110" i="2" s="1"/>
  <c r="C114" i="2"/>
  <c r="AK113" i="2"/>
  <c r="AJ113" i="2"/>
  <c r="C113" i="2"/>
  <c r="W113" i="2" s="1"/>
  <c r="AK112" i="2"/>
  <c r="AJ112" i="2"/>
  <c r="N112" i="2"/>
  <c r="K114" i="2" s="1"/>
  <c r="C112" i="2"/>
  <c r="AK111" i="2"/>
  <c r="AJ111" i="2"/>
  <c r="C111" i="2"/>
  <c r="W109" i="2" s="1"/>
  <c r="AK110" i="2"/>
  <c r="AJ110" i="2"/>
  <c r="N110" i="2"/>
  <c r="H114" i="2" s="1"/>
  <c r="K110" i="2"/>
  <c r="H112" i="2" s="1"/>
  <c r="C110" i="2"/>
  <c r="AK109" i="2"/>
  <c r="AJ109" i="2"/>
  <c r="C109" i="2"/>
  <c r="Y113" i="2" s="1"/>
  <c r="AK108" i="2"/>
  <c r="AJ108" i="2"/>
  <c r="N108" i="2"/>
  <c r="E114" i="2" s="1"/>
  <c r="K108" i="2"/>
  <c r="E112" i="2" s="1"/>
  <c r="H108" i="2"/>
  <c r="E110" i="2" s="1"/>
  <c r="C108" i="2"/>
  <c r="W17" i="30"/>
  <c r="Y17" i="30"/>
  <c r="C15" i="33"/>
  <c r="C14" i="33"/>
  <c r="C13" i="33"/>
  <c r="C12" i="33"/>
  <c r="C11" i="33"/>
  <c r="C10" i="33"/>
  <c r="C9" i="33"/>
  <c r="C8" i="33"/>
  <c r="C7" i="33"/>
  <c r="C6" i="33"/>
  <c r="C5" i="33"/>
  <c r="C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AP3" i="33"/>
  <c r="AQ3" i="33"/>
  <c r="AK3" i="33" l="1"/>
  <c r="S4" i="33" s="1"/>
  <c r="AG197" i="2"/>
  <c r="J192" i="2" s="1"/>
  <c r="R198" i="2"/>
  <c r="P182" i="2"/>
  <c r="R192" i="2"/>
  <c r="AG118" i="2"/>
  <c r="O118" i="2" s="1"/>
  <c r="D124" i="2" s="1"/>
  <c r="AE176" i="2"/>
  <c r="M174" i="2" s="1"/>
  <c r="I178" i="2" s="1"/>
  <c r="AE110" i="2"/>
  <c r="O112" i="2" s="1"/>
  <c r="J114" i="2" s="1"/>
  <c r="AG110" i="2"/>
  <c r="M112" i="2" s="1"/>
  <c r="L114" i="2" s="1"/>
  <c r="AG120" i="2"/>
  <c r="M122" i="2" s="1"/>
  <c r="L124" i="2" s="1"/>
  <c r="AE120" i="2"/>
  <c r="O122" i="2" s="1"/>
  <c r="J124" i="2" s="1"/>
  <c r="AE111" i="2"/>
  <c r="G108" i="2" s="1"/>
  <c r="F110" i="2" s="1"/>
  <c r="AG111" i="2"/>
  <c r="I108" i="2" s="1"/>
  <c r="D110" i="2" s="1"/>
  <c r="AG121" i="2"/>
  <c r="I118" i="2" s="1"/>
  <c r="AE121" i="2"/>
  <c r="G118" i="2" s="1"/>
  <c r="F120" i="2" s="1"/>
  <c r="AE108" i="2"/>
  <c r="M108" i="2" s="1"/>
  <c r="F114" i="2" s="1"/>
  <c r="AE112" i="2"/>
  <c r="M110" i="2" s="1"/>
  <c r="I114" i="2" s="1"/>
  <c r="AG112" i="2"/>
  <c r="O110" i="2" s="1"/>
  <c r="G114" i="2" s="1"/>
  <c r="AG109" i="2"/>
  <c r="L110" i="2" s="1"/>
  <c r="G112" i="2" s="1"/>
  <c r="AE109" i="2"/>
  <c r="J110" i="2" s="1"/>
  <c r="I112" i="2" s="1"/>
  <c r="AE113" i="2"/>
  <c r="L108" i="2" s="1"/>
  <c r="D112" i="2" s="1"/>
  <c r="AG113" i="2"/>
  <c r="J108" i="2" s="1"/>
  <c r="AG119" i="2"/>
  <c r="L120" i="2" s="1"/>
  <c r="G122" i="2" s="1"/>
  <c r="AE119" i="2"/>
  <c r="J120" i="2" s="1"/>
  <c r="I122" i="2" s="1"/>
  <c r="AG122" i="2"/>
  <c r="O120" i="2" s="1"/>
  <c r="G124" i="2" s="1"/>
  <c r="AE122" i="2"/>
  <c r="M120" i="2" s="1"/>
  <c r="I124" i="2" s="1"/>
  <c r="AG123" i="2"/>
  <c r="J118" i="2" s="1"/>
  <c r="F122" i="2" s="1"/>
  <c r="AE123" i="2"/>
  <c r="L118" i="2" s="1"/>
  <c r="D122" i="2" s="1"/>
  <c r="AI186" i="2"/>
  <c r="AI184" i="2"/>
  <c r="AI187" i="2"/>
  <c r="AG182" i="2"/>
  <c r="O182" i="2" s="1"/>
  <c r="D188" i="2" s="1"/>
  <c r="AI182" i="2"/>
  <c r="Z194" i="2" s="1"/>
  <c r="AE187" i="2"/>
  <c r="L182" i="2" s="1"/>
  <c r="D186" i="2" s="1"/>
  <c r="P186" i="2" s="1"/>
  <c r="AG185" i="2"/>
  <c r="I182" i="2" s="1"/>
  <c r="D184" i="2" s="1"/>
  <c r="AI185" i="2"/>
  <c r="AI183" i="2"/>
  <c r="R186" i="2"/>
  <c r="AG172" i="2"/>
  <c r="O172" i="2" s="1"/>
  <c r="D178" i="2" s="1"/>
  <c r="AI175" i="2"/>
  <c r="AI173" i="2"/>
  <c r="AI176" i="2"/>
  <c r="AE177" i="2"/>
  <c r="L172" i="2" s="1"/>
  <c r="D176" i="2" s="1"/>
  <c r="P176" i="2" s="1"/>
  <c r="AI174" i="2"/>
  <c r="Y118" i="2"/>
  <c r="Y110" i="2"/>
  <c r="W195" i="2"/>
  <c r="Y206" i="2"/>
  <c r="Y193" i="2"/>
  <c r="Y203" i="2"/>
  <c r="W120" i="2"/>
  <c r="W176" i="2"/>
  <c r="Y173" i="2"/>
  <c r="W121" i="2"/>
  <c r="Y176" i="2"/>
  <c r="W186" i="2"/>
  <c r="W196" i="2"/>
  <c r="W182" i="2"/>
  <c r="Y187" i="2"/>
  <c r="W197" i="2"/>
  <c r="W204" i="2"/>
  <c r="Y197" i="2"/>
  <c r="Y204" i="2"/>
  <c r="Y185" i="2"/>
  <c r="W172" i="2"/>
  <c r="W108" i="2"/>
  <c r="S188" i="2"/>
  <c r="P188" i="2"/>
  <c r="S194" i="2"/>
  <c r="P194" i="2"/>
  <c r="P206" i="2"/>
  <c r="P196" i="2"/>
  <c r="F196" i="2"/>
  <c r="S192" i="2"/>
  <c r="S186" i="2"/>
  <c r="R208" i="2"/>
  <c r="R182" i="2"/>
  <c r="AI172" i="2"/>
  <c r="P192" i="2"/>
  <c r="W202" i="2"/>
  <c r="W187" i="2"/>
  <c r="W205" i="2"/>
  <c r="AG176" i="2"/>
  <c r="O174" i="2" s="1"/>
  <c r="G178" i="2" s="1"/>
  <c r="W184" i="2"/>
  <c r="Y205" i="2"/>
  <c r="W173" i="2"/>
  <c r="Y184" i="2"/>
  <c r="Y192" i="2"/>
  <c r="W174" i="2"/>
  <c r="Y195" i="2"/>
  <c r="W203" i="2"/>
  <c r="AE174" i="2"/>
  <c r="O176" i="2" s="1"/>
  <c r="J178" i="2" s="1"/>
  <c r="W177" i="2"/>
  <c r="AG174" i="2"/>
  <c r="M176" i="2" s="1"/>
  <c r="L178" i="2" s="1"/>
  <c r="Y177" i="2"/>
  <c r="D174" i="2"/>
  <c r="Y182" i="2"/>
  <c r="W194" i="2"/>
  <c r="P202" i="2"/>
  <c r="F204" i="2"/>
  <c r="R204" i="2" s="1"/>
  <c r="AE172" i="2"/>
  <c r="M172" i="2" s="1"/>
  <c r="F178" i="2" s="1"/>
  <c r="F124" i="2"/>
  <c r="Y121" i="2"/>
  <c r="AG108" i="2"/>
  <c r="O108" i="2" s="1"/>
  <c r="D114" i="2" s="1"/>
  <c r="W111" i="2"/>
  <c r="Y111" i="2"/>
  <c r="W122" i="2"/>
  <c r="W112" i="2"/>
  <c r="Y108" i="2"/>
  <c r="Y119" i="2"/>
  <c r="Y109" i="2"/>
  <c r="Y112" i="2"/>
  <c r="Y120" i="2"/>
  <c r="Y123" i="2"/>
  <c r="AM3" i="33"/>
  <c r="U4" i="33" s="1"/>
  <c r="AP4" i="33"/>
  <c r="AQ4" i="33"/>
  <c r="AC3" i="33"/>
  <c r="AP5" i="33"/>
  <c r="AQ5" i="33"/>
  <c r="AK4" i="33" l="1"/>
  <c r="P6" i="33" s="1"/>
  <c r="AM4" i="33"/>
  <c r="R6" i="33" s="1"/>
  <c r="AK5" i="33"/>
  <c r="AM5" i="33"/>
  <c r="P178" i="2"/>
  <c r="P172" i="2"/>
  <c r="AB204" i="2"/>
  <c r="P112" i="2"/>
  <c r="R120" i="2"/>
  <c r="R114" i="2"/>
  <c r="S118" i="2"/>
  <c r="D120" i="2"/>
  <c r="P120" i="2" s="1"/>
  <c r="R118" i="2"/>
  <c r="F112" i="2"/>
  <c r="S112" i="2" s="1"/>
  <c r="P108" i="2"/>
  <c r="P124" i="2"/>
  <c r="R122" i="2"/>
  <c r="P118" i="2"/>
  <c r="S124" i="2"/>
  <c r="S182" i="2"/>
  <c r="AD204" i="2"/>
  <c r="AB194" i="2"/>
  <c r="AA194" i="2"/>
  <c r="AE194" i="2" s="1"/>
  <c r="O196" i="2" s="1"/>
  <c r="AC204" i="2"/>
  <c r="AC194" i="2"/>
  <c r="AD194" i="2"/>
  <c r="AA204" i="2"/>
  <c r="Z204" i="2"/>
  <c r="AE204" i="2" s="1"/>
  <c r="O206" i="2" s="1"/>
  <c r="J208" i="2" s="1"/>
  <c r="R172" i="2"/>
  <c r="S172" i="2"/>
  <c r="R178" i="2"/>
  <c r="P122" i="2"/>
  <c r="R124" i="2"/>
  <c r="S178" i="2"/>
  <c r="S176" i="2"/>
  <c r="S184" i="2"/>
  <c r="P184" i="2"/>
  <c r="S174" i="2"/>
  <c r="P174" i="2"/>
  <c r="R176" i="2"/>
  <c r="R174" i="2"/>
  <c r="AD195" i="2"/>
  <c r="AC195" i="2"/>
  <c r="AB195" i="2"/>
  <c r="AC205" i="2"/>
  <c r="Z195" i="2"/>
  <c r="AD205" i="2"/>
  <c r="AA195" i="2"/>
  <c r="AB205" i="2"/>
  <c r="AA205" i="2"/>
  <c r="Z205" i="2"/>
  <c r="AG205" i="2" s="1"/>
  <c r="I202" i="2" s="1"/>
  <c r="S122" i="2"/>
  <c r="S108" i="2"/>
  <c r="P114" i="2"/>
  <c r="S114" i="2"/>
  <c r="S110" i="2"/>
  <c r="R110" i="2"/>
  <c r="P110" i="2"/>
  <c r="S120" i="2"/>
  <c r="R108" i="2"/>
  <c r="AP6" i="33"/>
  <c r="AQ6" i="33"/>
  <c r="AC4" i="33"/>
  <c r="AP7" i="33"/>
  <c r="AQ7" i="33"/>
  <c r="AK7" i="33" l="1"/>
  <c r="R8" i="33" s="1"/>
  <c r="AM7" i="33"/>
  <c r="P8" i="33" s="1"/>
  <c r="AK6" i="33"/>
  <c r="AM6" i="33"/>
  <c r="R112" i="2"/>
  <c r="J198" i="2"/>
  <c r="R196" i="2"/>
  <c r="S196" i="2"/>
  <c r="S206" i="2"/>
  <c r="R206" i="2"/>
  <c r="R202" i="2"/>
  <c r="D204" i="2"/>
  <c r="S202" i="2"/>
  <c r="S208" i="2"/>
  <c r="P208" i="2"/>
  <c r="M8" i="33"/>
  <c r="O8" i="33"/>
  <c r="AC8" i="33"/>
  <c r="AE8" i="33"/>
  <c r="AP8" i="33"/>
  <c r="AQ8" i="33"/>
  <c r="AC9" i="33"/>
  <c r="AP9" i="33"/>
  <c r="AQ9" i="33"/>
  <c r="AM9" i="33" l="1"/>
  <c r="U6" i="33" s="1"/>
  <c r="AK9" i="33"/>
  <c r="S6" i="33" s="1"/>
  <c r="AK8" i="33"/>
  <c r="G4" i="33" s="1"/>
  <c r="AM8" i="33"/>
  <c r="I4" i="33" s="1"/>
  <c r="P198" i="2"/>
  <c r="S198" i="2"/>
  <c r="S204" i="2"/>
  <c r="P204" i="2"/>
  <c r="AC5" i="33"/>
  <c r="AE7" i="33"/>
  <c r="J10" i="33"/>
  <c r="L10" i="33"/>
  <c r="S10" i="33"/>
  <c r="U10" i="33"/>
  <c r="AC10" i="33"/>
  <c r="AE10" i="33"/>
  <c r="AP10" i="33"/>
  <c r="AQ10" i="33"/>
  <c r="AC11" i="33"/>
  <c r="AP11" i="33"/>
  <c r="AQ11" i="33"/>
  <c r="AK11" i="33" l="1"/>
  <c r="P10" i="33" s="1"/>
  <c r="AM11" i="33"/>
  <c r="R10" i="33" s="1"/>
  <c r="M12" i="33" s="1"/>
  <c r="AK10" i="33"/>
  <c r="L4" i="33" s="1"/>
  <c r="D8" i="33" s="1"/>
  <c r="AM10" i="33"/>
  <c r="J4" i="33" s="1"/>
  <c r="F8" i="33" s="1"/>
  <c r="AE5" i="33"/>
  <c r="AE6" i="33"/>
  <c r="D6" i="33"/>
  <c r="F6" i="33"/>
  <c r="G12" i="33"/>
  <c r="I12" i="33"/>
  <c r="J12" i="33"/>
  <c r="L12" i="33"/>
  <c r="AP12" i="33"/>
  <c r="AQ12" i="33"/>
  <c r="AC13" i="33"/>
  <c r="AE13" i="33"/>
  <c r="AP13" i="33"/>
  <c r="AQ13" i="33"/>
  <c r="O12" i="33" l="1"/>
  <c r="AM13" i="33"/>
  <c r="O4" i="33" s="1"/>
  <c r="AK13" i="33"/>
  <c r="M4" i="33" s="1"/>
  <c r="F10" i="33" s="1"/>
  <c r="AK12" i="33"/>
  <c r="U12" i="33" s="1"/>
  <c r="X12" i="33" s="1"/>
  <c r="AM12" i="33"/>
  <c r="S12" i="33" s="1"/>
  <c r="V12" i="33" s="1"/>
  <c r="AE4" i="33"/>
  <c r="AC7" i="33"/>
  <c r="AE11" i="33"/>
  <c r="AE12" i="33"/>
  <c r="D14" i="33"/>
  <c r="F14" i="33"/>
  <c r="G14" i="33"/>
  <c r="I14" i="33"/>
  <c r="M14" i="33"/>
  <c r="O14" i="33"/>
  <c r="AC14" i="33"/>
  <c r="AE14" i="33"/>
  <c r="AP14" i="33"/>
  <c r="AQ14" i="33"/>
  <c r="AC15" i="33"/>
  <c r="AE15" i="33"/>
  <c r="AP15" i="33"/>
  <c r="AQ15" i="33"/>
  <c r="AC16" i="33"/>
  <c r="AE16" i="33"/>
  <c r="AP16" i="33"/>
  <c r="AQ16" i="33"/>
  <c r="AC17" i="33"/>
  <c r="AE17" i="33"/>
  <c r="AP17" i="33"/>
  <c r="AQ17" i="33"/>
  <c r="AP21" i="33"/>
  <c r="AQ21" i="33"/>
  <c r="AM21" i="33" l="1"/>
  <c r="U22" i="33" s="1"/>
  <c r="AK21" i="33"/>
  <c r="S22" i="33" s="1"/>
  <c r="AM16" i="33"/>
  <c r="M6" i="33" s="1"/>
  <c r="I10" i="33" s="1"/>
  <c r="X10" i="33" s="1"/>
  <c r="AK16" i="33"/>
  <c r="O6" i="33" s="1"/>
  <c r="G10" i="33" s="1"/>
  <c r="V10" i="33" s="1"/>
  <c r="AK15" i="33"/>
  <c r="S8" i="33" s="1"/>
  <c r="L14" i="33" s="1"/>
  <c r="AM15" i="33"/>
  <c r="U8" i="33" s="1"/>
  <c r="J14" i="33" s="1"/>
  <c r="AM14" i="33"/>
  <c r="L6" i="33" s="1"/>
  <c r="AK14" i="33"/>
  <c r="J6" i="33" s="1"/>
  <c r="AK17" i="33"/>
  <c r="R4" i="33" s="1"/>
  <c r="D12" i="33" s="1"/>
  <c r="AM17" i="33"/>
  <c r="P4" i="33" s="1"/>
  <c r="Y4" i="33" s="1"/>
  <c r="P14" i="33"/>
  <c r="R14" i="33"/>
  <c r="D10" i="33"/>
  <c r="AE3" i="33"/>
  <c r="AC6" i="33"/>
  <c r="AE9" i="33"/>
  <c r="AC12" i="33"/>
  <c r="AP22" i="33"/>
  <c r="AQ22" i="33"/>
  <c r="AC21" i="33"/>
  <c r="AP23" i="33"/>
  <c r="AQ23" i="33"/>
  <c r="Y10" i="33" l="1"/>
  <c r="I8" i="33"/>
  <c r="Y6" i="33"/>
  <c r="V14" i="33"/>
  <c r="AM23" i="33"/>
  <c r="AK23" i="33"/>
  <c r="AM22" i="33"/>
  <c r="R24" i="33" s="1"/>
  <c r="AK22" i="33"/>
  <c r="P24" i="33" s="1"/>
  <c r="X14" i="33"/>
  <c r="X4" i="33"/>
  <c r="F12" i="33"/>
  <c r="Y12" i="33" s="1"/>
  <c r="V4" i="33"/>
  <c r="X6" i="33"/>
  <c r="G8" i="33"/>
  <c r="X8" i="33"/>
  <c r="V6" i="33"/>
  <c r="AP24" i="33"/>
  <c r="AQ24" i="33"/>
  <c r="AC22" i="33"/>
  <c r="AP25" i="33"/>
  <c r="AQ25" i="33"/>
  <c r="V8" i="33" l="1"/>
  <c r="Y8" i="33"/>
  <c r="AK24" i="33"/>
  <c r="AM24" i="33"/>
  <c r="AK25" i="33"/>
  <c r="R26" i="33" s="1"/>
  <c r="AM25" i="33"/>
  <c r="P26" i="33" s="1"/>
  <c r="M26" i="33"/>
  <c r="O26" i="33"/>
  <c r="AC26" i="33"/>
  <c r="AE26" i="33"/>
  <c r="AP26" i="33"/>
  <c r="AQ26" i="33"/>
  <c r="AC27" i="33"/>
  <c r="AP27" i="33"/>
  <c r="AQ27" i="33"/>
  <c r="AK27" i="33" l="1"/>
  <c r="S24" i="33" s="1"/>
  <c r="AM27" i="33"/>
  <c r="U24" i="33" s="1"/>
  <c r="AM26" i="33"/>
  <c r="I22" i="33" s="1"/>
  <c r="D24" i="33" s="1"/>
  <c r="AK26" i="33"/>
  <c r="G22" i="33" s="1"/>
  <c r="AC23" i="33"/>
  <c r="AE25" i="33"/>
  <c r="J28" i="33"/>
  <c r="L28" i="33"/>
  <c r="S28" i="33"/>
  <c r="U28" i="33"/>
  <c r="AC28" i="33"/>
  <c r="AE28" i="33"/>
  <c r="AP28" i="33"/>
  <c r="AQ28" i="33"/>
  <c r="AC29" i="33"/>
  <c r="AP29" i="33"/>
  <c r="AQ29" i="33"/>
  <c r="AK29" i="33" l="1"/>
  <c r="P28" i="33" s="1"/>
  <c r="AM29" i="33"/>
  <c r="R28" i="33" s="1"/>
  <c r="M30" i="33" s="1"/>
  <c r="AK28" i="33"/>
  <c r="L22" i="33" s="1"/>
  <c r="D26" i="33" s="1"/>
  <c r="AM28" i="33"/>
  <c r="J22" i="33" s="1"/>
  <c r="F26" i="33" s="1"/>
  <c r="AE23" i="33"/>
  <c r="AE24" i="33"/>
  <c r="F24" i="33"/>
  <c r="G30" i="33"/>
  <c r="I30" i="33"/>
  <c r="J30" i="33"/>
  <c r="L30" i="33"/>
  <c r="AP30" i="33"/>
  <c r="AQ30" i="33"/>
  <c r="AC31" i="33"/>
  <c r="AE31" i="33"/>
  <c r="AP31" i="33"/>
  <c r="AQ31" i="33"/>
  <c r="Y30" i="33" l="1"/>
  <c r="O30" i="33"/>
  <c r="AK30" i="33"/>
  <c r="U30" i="33" s="1"/>
  <c r="P32" i="33" s="1"/>
  <c r="AM30" i="33"/>
  <c r="S30" i="33" s="1"/>
  <c r="R32" i="33" s="1"/>
  <c r="AK31" i="33"/>
  <c r="M22" i="33" s="1"/>
  <c r="F28" i="33" s="1"/>
  <c r="AM31" i="33"/>
  <c r="O22" i="33" s="1"/>
  <c r="AE22" i="33"/>
  <c r="AC25" i="33"/>
  <c r="AE29" i="33"/>
  <c r="AE30" i="33"/>
  <c r="D32" i="33"/>
  <c r="F32" i="33"/>
  <c r="G32" i="33"/>
  <c r="I32" i="33"/>
  <c r="M32" i="33"/>
  <c r="O32" i="33"/>
  <c r="AC32" i="33"/>
  <c r="AE32" i="33"/>
  <c r="AP32" i="33"/>
  <c r="AQ32" i="33"/>
  <c r="AC33" i="33"/>
  <c r="AE33" i="33"/>
  <c r="AP33" i="33"/>
  <c r="AQ33" i="33"/>
  <c r="AC34" i="33"/>
  <c r="AE34" i="33"/>
  <c r="AP34" i="33"/>
  <c r="AQ34" i="33"/>
  <c r="AC35" i="33"/>
  <c r="AE35" i="33"/>
  <c r="AP35" i="33"/>
  <c r="AQ35" i="33"/>
  <c r="Y22" i="33" l="1"/>
  <c r="AM32" i="33"/>
  <c r="L24" i="33" s="1"/>
  <c r="AK32" i="33"/>
  <c r="J24" i="33" s="1"/>
  <c r="AK34" i="33"/>
  <c r="O24" i="33" s="1"/>
  <c r="G28" i="33" s="1"/>
  <c r="AM34" i="33"/>
  <c r="M24" i="33" s="1"/>
  <c r="I28" i="33" s="1"/>
  <c r="X28" i="33" s="1"/>
  <c r="AK33" i="33"/>
  <c r="S26" i="33" s="1"/>
  <c r="L32" i="33" s="1"/>
  <c r="X32" i="33" s="1"/>
  <c r="AM33" i="33"/>
  <c r="U26" i="33" s="1"/>
  <c r="J32" i="33" s="1"/>
  <c r="V32" i="33" s="1"/>
  <c r="AM35" i="33"/>
  <c r="P22" i="33" s="1"/>
  <c r="F30" i="33" s="1"/>
  <c r="X30" i="33" s="1"/>
  <c r="AK35" i="33"/>
  <c r="R22" i="33" s="1"/>
  <c r="D30" i="33" s="1"/>
  <c r="V30" i="33" s="1"/>
  <c r="V22" i="33"/>
  <c r="AE21" i="33"/>
  <c r="AC24" i="33"/>
  <c r="AE27" i="33"/>
  <c r="AC30" i="33"/>
  <c r="D28" i="33"/>
  <c r="X22" i="33"/>
  <c r="Y24" i="33" l="1"/>
  <c r="Y28" i="33"/>
  <c r="V28" i="33"/>
  <c r="I26" i="33"/>
  <c r="X26" i="33" s="1"/>
  <c r="V24" i="33"/>
  <c r="G26" i="33"/>
  <c r="X24" i="33"/>
  <c r="V26" i="33" l="1"/>
  <c r="Y26" i="33"/>
  <c r="Y16" i="30"/>
  <c r="W16" i="30"/>
  <c r="Y12" i="30"/>
  <c r="W12" i="30"/>
  <c r="Y11" i="30"/>
  <c r="W11" i="30"/>
  <c r="L9" i="30"/>
  <c r="J9" i="30"/>
  <c r="D33" i="29" s="1"/>
  <c r="L8" i="30"/>
  <c r="J8" i="30"/>
  <c r="L7" i="30"/>
  <c r="J7" i="30"/>
  <c r="L6" i="30"/>
  <c r="J6" i="30"/>
  <c r="Y5" i="30"/>
  <c r="W5" i="30"/>
  <c r="L5" i="30"/>
  <c r="J5" i="30"/>
  <c r="Y4" i="30"/>
  <c r="W4" i="30"/>
  <c r="L4" i="30"/>
  <c r="J4" i="30"/>
  <c r="Y3" i="30"/>
  <c r="W3" i="30"/>
  <c r="L3" i="30"/>
  <c r="J3" i="30"/>
  <c r="D9" i="29" s="1"/>
  <c r="Y2" i="30"/>
  <c r="W2" i="30"/>
  <c r="E7" i="29" s="1"/>
  <c r="L2" i="30"/>
  <c r="J2" i="30"/>
  <c r="C33" i="29"/>
  <c r="D9" i="30" s="1"/>
  <c r="C32" i="29"/>
  <c r="C31" i="29"/>
  <c r="C30" i="29"/>
  <c r="C29" i="29"/>
  <c r="C28" i="29"/>
  <c r="C27" i="29"/>
  <c r="C26" i="29"/>
  <c r="C25" i="29"/>
  <c r="D7" i="30" s="1"/>
  <c r="C24" i="29"/>
  <c r="C23" i="29"/>
  <c r="C22" i="29"/>
  <c r="C21" i="29"/>
  <c r="C20" i="29"/>
  <c r="C19" i="29"/>
  <c r="C18" i="29"/>
  <c r="C17" i="29"/>
  <c r="D5" i="30" s="1"/>
  <c r="C16" i="29"/>
  <c r="C15" i="29"/>
  <c r="C14" i="29"/>
  <c r="C13" i="29"/>
  <c r="C12" i="29"/>
  <c r="C11" i="29"/>
  <c r="C10" i="29"/>
  <c r="C9" i="29"/>
  <c r="D3" i="30" s="1"/>
  <c r="C8" i="29"/>
  <c r="C7" i="29"/>
  <c r="C6" i="29"/>
  <c r="C5" i="29"/>
  <c r="C4" i="29"/>
  <c r="C3" i="29"/>
  <c r="C2" i="29"/>
  <c r="Y16" i="28"/>
  <c r="W16" i="28"/>
  <c r="G19" i="27" s="1"/>
  <c r="Y12" i="28"/>
  <c r="W12" i="28"/>
  <c r="F27" i="27" s="1"/>
  <c r="Y11" i="28"/>
  <c r="W11" i="28"/>
  <c r="F11" i="27" s="1"/>
  <c r="L9" i="28"/>
  <c r="J9" i="28"/>
  <c r="D33" i="27" s="1"/>
  <c r="L8" i="28"/>
  <c r="J8" i="28"/>
  <c r="D29" i="27" s="1"/>
  <c r="L7" i="28"/>
  <c r="J7" i="28"/>
  <c r="D25" i="27" s="1"/>
  <c r="L6" i="28"/>
  <c r="J6" i="28"/>
  <c r="D21" i="27" s="1"/>
  <c r="Y5" i="28"/>
  <c r="W5" i="28"/>
  <c r="E31" i="27" s="1"/>
  <c r="L5" i="28"/>
  <c r="J5" i="28"/>
  <c r="Y4" i="28"/>
  <c r="W4" i="28"/>
  <c r="L4" i="28"/>
  <c r="J4" i="28"/>
  <c r="D13" i="27" s="1"/>
  <c r="Y3" i="28"/>
  <c r="W3" i="28"/>
  <c r="E15" i="27" s="1"/>
  <c r="L3" i="28"/>
  <c r="J3" i="28"/>
  <c r="D9" i="27" s="1"/>
  <c r="Y2" i="28"/>
  <c r="W2" i="28"/>
  <c r="L2" i="28"/>
  <c r="J2" i="28"/>
  <c r="D5" i="27" s="1"/>
  <c r="C33" i="27"/>
  <c r="D9" i="28" s="1"/>
  <c r="C32" i="27"/>
  <c r="C31" i="27"/>
  <c r="B9" i="28" s="1"/>
  <c r="C30" i="27"/>
  <c r="C29" i="27"/>
  <c r="D8" i="28" s="1"/>
  <c r="C28" i="27"/>
  <c r="C27" i="27"/>
  <c r="B8" i="28" s="1"/>
  <c r="C26" i="27"/>
  <c r="C25" i="27"/>
  <c r="D7" i="28" s="1"/>
  <c r="C24" i="27"/>
  <c r="C23" i="27"/>
  <c r="B7" i="28" s="1"/>
  <c r="C22" i="27"/>
  <c r="C21" i="27"/>
  <c r="D6" i="28" s="1"/>
  <c r="C20" i="27"/>
  <c r="C19" i="27"/>
  <c r="B6" i="28" s="1"/>
  <c r="C18" i="27"/>
  <c r="C17" i="27"/>
  <c r="D5" i="28" s="1"/>
  <c r="C16" i="27"/>
  <c r="C15" i="27"/>
  <c r="B5" i="28" s="1"/>
  <c r="C14" i="27"/>
  <c r="C13" i="27"/>
  <c r="D4" i="28" s="1"/>
  <c r="C12" i="27"/>
  <c r="C11" i="27"/>
  <c r="B4" i="28" s="1"/>
  <c r="C10" i="27"/>
  <c r="C9" i="27"/>
  <c r="D3" i="28" s="1"/>
  <c r="C8" i="27"/>
  <c r="C7" i="27"/>
  <c r="B3" i="28" s="1"/>
  <c r="C6" i="27"/>
  <c r="C5" i="27"/>
  <c r="D2" i="28" s="1"/>
  <c r="C4" i="27"/>
  <c r="C3" i="27"/>
  <c r="B2" i="28" s="1"/>
  <c r="C2" i="27"/>
  <c r="E7" i="27" l="1"/>
  <c r="D17" i="27"/>
  <c r="F11" i="29"/>
  <c r="E15" i="29"/>
  <c r="D21" i="29"/>
  <c r="D13" i="29"/>
  <c r="D25" i="29"/>
  <c r="E23" i="27"/>
  <c r="D20" i="27"/>
  <c r="O4" i="28" s="1"/>
  <c r="D16" i="27"/>
  <c r="Q3" i="28" s="1"/>
  <c r="B6" i="30"/>
  <c r="B3" i="30"/>
  <c r="B2" i="30"/>
  <c r="B4" i="30"/>
  <c r="E31" i="29"/>
  <c r="D17" i="29"/>
  <c r="G19" i="29"/>
  <c r="F27" i="29"/>
  <c r="E23" i="29"/>
  <c r="D29" i="29"/>
  <c r="D5" i="29"/>
  <c r="B9" i="30"/>
  <c r="D8" i="30"/>
  <c r="B8" i="30"/>
  <c r="D24" i="29"/>
  <c r="Q4" i="30" s="1"/>
  <c r="B7" i="30"/>
  <c r="D6" i="30"/>
  <c r="D20" i="29"/>
  <c r="B5" i="30"/>
  <c r="D4" i="30"/>
  <c r="D8" i="29"/>
  <c r="Q2" i="30" s="1"/>
  <c r="D2" i="30"/>
  <c r="D32" i="27"/>
  <c r="Q5" i="28" s="1"/>
  <c r="D28" i="27"/>
  <c r="O5" i="28" s="1"/>
  <c r="D24" i="27"/>
  <c r="Q4" i="28" s="1"/>
  <c r="D12" i="27"/>
  <c r="O3" i="28" s="1"/>
  <c r="D8" i="27"/>
  <c r="Q2" i="28" s="1"/>
  <c r="D4" i="27"/>
  <c r="O2" i="28" s="1"/>
  <c r="E86" i="1"/>
  <c r="D16" i="29" l="1"/>
  <c r="D4" i="29"/>
  <c r="D12" i="29"/>
  <c r="O3" i="30" s="1"/>
  <c r="D32" i="29"/>
  <c r="D28" i="29"/>
  <c r="O4" i="30"/>
  <c r="Q3" i="30"/>
  <c r="E45" i="1"/>
  <c r="E44" i="1"/>
  <c r="E140" i="1"/>
  <c r="E30" i="1"/>
  <c r="E85" i="1"/>
  <c r="E95" i="1"/>
  <c r="E28" i="1"/>
  <c r="E91" i="1"/>
  <c r="E138" i="1"/>
  <c r="E141" i="1"/>
  <c r="E43" i="1"/>
  <c r="E77" i="1"/>
  <c r="E118" i="1"/>
  <c r="E144" i="1"/>
  <c r="E120" i="1"/>
  <c r="E107" i="1"/>
  <c r="E74" i="1"/>
  <c r="E38" i="1"/>
  <c r="E105" i="1"/>
  <c r="E36" i="1"/>
  <c r="E25" i="1"/>
  <c r="E82" i="1"/>
  <c r="E67" i="1"/>
  <c r="E78" i="1"/>
  <c r="E123" i="1"/>
  <c r="E119" i="1"/>
  <c r="E127" i="1"/>
  <c r="E37" i="1"/>
  <c r="E93" i="1"/>
  <c r="E89" i="1"/>
  <c r="E88" i="1"/>
  <c r="E87" i="1"/>
  <c r="E33" i="1"/>
  <c r="E6" i="1"/>
  <c r="E32" i="1"/>
  <c r="E31" i="1"/>
  <c r="E41" i="1"/>
  <c r="E94" i="1"/>
  <c r="E129" i="1"/>
  <c r="E135" i="1"/>
  <c r="E75" i="1"/>
  <c r="E79" i="1"/>
  <c r="E92" i="1"/>
  <c r="E35" i="1"/>
  <c r="E143" i="1"/>
  <c r="E139" i="1"/>
  <c r="E142" i="1"/>
  <c r="E132" i="1"/>
  <c r="E72" i="1"/>
  <c r="E121" i="1"/>
  <c r="E8" i="1"/>
  <c r="E42" i="1"/>
  <c r="E34" i="1"/>
  <c r="E24" i="1"/>
  <c r="E7" i="1"/>
  <c r="E126" i="1"/>
  <c r="E27" i="1"/>
  <c r="E64" i="1"/>
  <c r="E136" i="1"/>
  <c r="E40" i="1"/>
  <c r="E146" i="1"/>
  <c r="E39" i="1"/>
  <c r="E80" i="1"/>
  <c r="E145" i="1"/>
  <c r="E90" i="1"/>
  <c r="E69" i="1"/>
  <c r="E117" i="1"/>
  <c r="E76" i="1"/>
  <c r="E71" i="1"/>
  <c r="E68" i="1"/>
  <c r="E62" i="1"/>
  <c r="E110" i="1"/>
  <c r="E113" i="1"/>
  <c r="E101" i="1"/>
  <c r="E63" i="1"/>
  <c r="E116" i="1"/>
  <c r="E29" i="1"/>
  <c r="E134" i="1"/>
  <c r="E81" i="1"/>
  <c r="E109" i="1"/>
  <c r="E61" i="1"/>
  <c r="E84" i="1"/>
  <c r="E128" i="1"/>
  <c r="E96" i="1"/>
  <c r="E65" i="1"/>
  <c r="E133" i="1"/>
  <c r="E2" i="1"/>
  <c r="E23" i="1"/>
  <c r="E19" i="1"/>
  <c r="E124" i="1"/>
  <c r="E104" i="1"/>
  <c r="E131" i="1"/>
  <c r="E58" i="1"/>
  <c r="E60" i="1"/>
  <c r="E26" i="1"/>
  <c r="E70" i="1"/>
  <c r="E59" i="1"/>
  <c r="E114" i="1"/>
  <c r="E102" i="1"/>
  <c r="E130" i="1"/>
  <c r="E66" i="1"/>
  <c r="E22" i="1"/>
  <c r="E5" i="1"/>
  <c r="E137" i="1"/>
  <c r="E115" i="1"/>
  <c r="E111" i="1"/>
  <c r="E20" i="1"/>
  <c r="E3" i="1"/>
  <c r="E103" i="1"/>
  <c r="E125" i="1"/>
  <c r="E108" i="1"/>
  <c r="E106" i="1"/>
  <c r="E112" i="1"/>
  <c r="E83" i="1"/>
  <c r="E4" i="1"/>
  <c r="E73" i="1"/>
  <c r="E21" i="1"/>
  <c r="E122" i="1"/>
  <c r="Q5" i="30" l="1"/>
  <c r="O2" i="30"/>
  <c r="E22" i="29"/>
  <c r="O5" i="30"/>
  <c r="E14" i="29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19" i="2"/>
  <c r="AJ19" i="2"/>
  <c r="AK18" i="2"/>
  <c r="AJ18" i="2"/>
  <c r="AK17" i="2"/>
  <c r="AJ17" i="2"/>
  <c r="AK16" i="2"/>
  <c r="AJ16" i="2"/>
  <c r="AK15" i="2"/>
  <c r="AJ15" i="2"/>
  <c r="AK14" i="2"/>
  <c r="AJ14" i="2"/>
  <c r="AK9" i="2"/>
  <c r="AK8" i="2"/>
  <c r="AK7" i="2"/>
  <c r="AK6" i="2"/>
  <c r="AK5" i="2"/>
  <c r="AK4" i="2"/>
  <c r="AJ9" i="2"/>
  <c r="AJ8" i="2"/>
  <c r="AJ7" i="2"/>
  <c r="AJ5" i="2"/>
  <c r="AJ6" i="2"/>
  <c r="AJ4" i="2"/>
  <c r="K45" i="1"/>
  <c r="K43" i="1"/>
  <c r="K141" i="1"/>
  <c r="K95" i="1"/>
  <c r="K44" i="1"/>
  <c r="O12" i="30" l="1"/>
  <c r="E6" i="29"/>
  <c r="E30" i="29"/>
  <c r="AG141" i="2"/>
  <c r="AE141" i="2"/>
  <c r="AG130" i="2"/>
  <c r="AE130" i="2"/>
  <c r="AG142" i="2"/>
  <c r="AE142" i="2"/>
  <c r="AG131" i="2"/>
  <c r="AE131" i="2"/>
  <c r="AG143" i="2"/>
  <c r="AE143" i="2"/>
  <c r="AG132" i="2"/>
  <c r="AE132" i="2"/>
  <c r="AG144" i="2"/>
  <c r="AE144" i="2"/>
  <c r="AG133" i="2"/>
  <c r="AE133" i="2"/>
  <c r="AG145" i="2"/>
  <c r="AE145" i="2"/>
  <c r="AE134" i="2"/>
  <c r="AG134" i="2"/>
  <c r="AG135" i="2"/>
  <c r="AE135" i="2"/>
  <c r="AE140" i="2"/>
  <c r="AG140" i="2"/>
  <c r="AG57" i="2"/>
  <c r="AE57" i="2"/>
  <c r="AG58" i="2"/>
  <c r="AE58" i="2"/>
  <c r="AE47" i="2"/>
  <c r="AG47" i="2"/>
  <c r="AG59" i="2"/>
  <c r="AE59" i="2"/>
  <c r="AE48" i="2"/>
  <c r="AG48" i="2"/>
  <c r="AE60" i="2"/>
  <c r="AG60" i="2"/>
  <c r="AE49" i="2"/>
  <c r="AG49" i="2"/>
  <c r="AE61" i="2"/>
  <c r="AG61" i="2"/>
  <c r="AE50" i="2"/>
  <c r="AG50" i="2"/>
  <c r="AG51" i="2"/>
  <c r="AE51" i="2"/>
  <c r="AG103" i="2"/>
  <c r="AE103" i="2"/>
  <c r="AE91" i="2"/>
  <c r="AG91" i="2"/>
  <c r="AG93" i="2"/>
  <c r="AE93" i="2"/>
  <c r="AG92" i="2"/>
  <c r="AE92" i="2"/>
  <c r="AE99" i="2"/>
  <c r="AG99" i="2"/>
  <c r="AG90" i="2"/>
  <c r="AE90" i="2"/>
  <c r="AE100" i="2"/>
  <c r="AG100" i="2"/>
  <c r="AE102" i="2"/>
  <c r="AG102" i="2"/>
  <c r="AG89" i="2"/>
  <c r="AE89" i="2"/>
  <c r="AG101" i="2"/>
  <c r="AE101" i="2"/>
  <c r="AE14" i="2"/>
  <c r="AG14" i="2"/>
  <c r="AE15" i="2"/>
  <c r="AG15" i="2"/>
  <c r="AG19" i="2"/>
  <c r="AE19" i="2"/>
  <c r="AG16" i="2"/>
  <c r="AE16" i="2"/>
  <c r="AG18" i="2"/>
  <c r="AE18" i="2"/>
  <c r="AG17" i="2"/>
  <c r="AE17" i="2"/>
  <c r="AG9" i="2"/>
  <c r="AE9" i="2"/>
  <c r="AE4" i="2"/>
  <c r="AG4" i="2"/>
  <c r="AG8" i="2"/>
  <c r="AE8" i="2"/>
  <c r="AG6" i="2"/>
  <c r="AE6" i="2"/>
  <c r="AG5" i="2"/>
  <c r="AE5" i="2"/>
  <c r="AG7" i="2"/>
  <c r="AE7" i="2"/>
  <c r="F26" i="29"/>
  <c r="Q11" i="30"/>
  <c r="AI61" i="2"/>
  <c r="AI60" i="2"/>
  <c r="AI59" i="2"/>
  <c r="AI56" i="2"/>
  <c r="AI58" i="2"/>
  <c r="AI57" i="2"/>
  <c r="M45" i="1"/>
  <c r="M44" i="1"/>
  <c r="M95" i="1"/>
  <c r="M141" i="1"/>
  <c r="M43" i="1"/>
  <c r="AJ27" i="2"/>
  <c r="AJ24" i="2"/>
  <c r="AK29" i="2"/>
  <c r="Q12" i="30" l="1"/>
  <c r="O11" i="30"/>
  <c r="Q16" i="30"/>
  <c r="F34" i="29"/>
  <c r="E147" i="1"/>
  <c r="F10" i="29" l="1"/>
  <c r="O16" i="30" s="1"/>
  <c r="O17" i="30"/>
  <c r="F38" i="29"/>
  <c r="Q17" i="30" s="1"/>
  <c r="G36" i="29" l="1"/>
  <c r="G18" i="29"/>
  <c r="E48" i="1"/>
  <c r="O100" i="1" l="1"/>
  <c r="O98" i="1"/>
  <c r="O42" i="1"/>
  <c r="O110" i="1"/>
  <c r="O3" i="1"/>
  <c r="O119" i="1"/>
  <c r="O142" i="1"/>
  <c r="O84" i="1"/>
  <c r="O73" i="1"/>
  <c r="O53" i="1"/>
  <c r="O135" i="1"/>
  <c r="O68" i="1"/>
  <c r="O78" i="1"/>
  <c r="O29" i="1"/>
  <c r="O133" i="1"/>
  <c r="O74" i="1"/>
  <c r="O44" i="1"/>
  <c r="O86" i="1"/>
  <c r="O28" i="1"/>
  <c r="O69" i="1"/>
  <c r="O24" i="1"/>
  <c r="O82" i="1"/>
  <c r="O138" i="1"/>
  <c r="O127" i="1"/>
  <c r="O90" i="1"/>
  <c r="O62" i="1"/>
  <c r="O121" i="1"/>
  <c r="O59" i="1"/>
  <c r="O63" i="1"/>
  <c r="O136" i="1"/>
  <c r="O116" i="1"/>
  <c r="O23" i="1"/>
  <c r="O103" i="1"/>
  <c r="O80" i="1"/>
  <c r="O38" i="1"/>
  <c r="O89" i="1"/>
  <c r="O117" i="1"/>
  <c r="O7" i="1"/>
  <c r="O143" i="1"/>
  <c r="O76" i="1"/>
  <c r="O132" i="1"/>
  <c r="O102" i="1"/>
  <c r="O8" i="1"/>
  <c r="O6" i="1"/>
  <c r="O104" i="1"/>
  <c r="O124" i="1"/>
  <c r="O120" i="1"/>
  <c r="O139" i="1"/>
  <c r="O19" i="1"/>
  <c r="O50" i="1"/>
  <c r="O131" i="1"/>
  <c r="O108" i="1"/>
  <c r="O61" i="1"/>
  <c r="O79" i="1"/>
  <c r="O130" i="1"/>
  <c r="O126" i="1"/>
  <c r="O75" i="1"/>
  <c r="O123" i="1"/>
  <c r="O137" i="1"/>
  <c r="O134" i="1"/>
  <c r="O87" i="1"/>
  <c r="O105" i="1"/>
  <c r="O60" i="1"/>
  <c r="O2" i="1"/>
  <c r="O101" i="1"/>
  <c r="O85" i="1"/>
  <c r="O46" i="1"/>
  <c r="O71" i="1"/>
  <c r="O83" i="1"/>
  <c r="O91" i="1"/>
  <c r="O36" i="1"/>
  <c r="O64" i="1"/>
  <c r="O22" i="1"/>
  <c r="O47" i="1"/>
  <c r="O128" i="1"/>
  <c r="O144" i="1"/>
  <c r="O51" i="1"/>
  <c r="O67" i="1"/>
  <c r="O122" i="1"/>
  <c r="O37" i="1"/>
  <c r="O146" i="1"/>
  <c r="O49" i="1"/>
  <c r="O114" i="1"/>
  <c r="O145" i="1"/>
  <c r="O33" i="1"/>
  <c r="O72" i="1"/>
  <c r="O96" i="1"/>
  <c r="O141" i="1"/>
  <c r="O70" i="1"/>
  <c r="O94" i="1"/>
  <c r="O40" i="1"/>
  <c r="O107" i="1"/>
  <c r="O111" i="1"/>
  <c r="O92" i="1"/>
  <c r="O118" i="1"/>
  <c r="O31" i="1"/>
  <c r="O66" i="1"/>
  <c r="O58" i="1"/>
  <c r="O140" i="1"/>
  <c r="O93" i="1"/>
  <c r="O21" i="1"/>
  <c r="O81" i="1"/>
  <c r="O77" i="1"/>
  <c r="O95" i="1"/>
  <c r="O52" i="1"/>
  <c r="O9" i="1"/>
  <c r="O129" i="1"/>
  <c r="O5" i="1"/>
  <c r="O55" i="1"/>
  <c r="O45" i="1"/>
  <c r="O125" i="1"/>
  <c r="O112" i="1"/>
  <c r="O113" i="1"/>
  <c r="O147" i="1"/>
  <c r="O115" i="1"/>
  <c r="O65" i="1"/>
  <c r="O43" i="1"/>
  <c r="O4" i="1"/>
  <c r="O48" i="1"/>
  <c r="O20" i="1"/>
  <c r="O34" i="1"/>
  <c r="O106" i="1"/>
  <c r="O39" i="1"/>
  <c r="O88" i="1"/>
  <c r="O56" i="1"/>
  <c r="AK39" i="2"/>
  <c r="AJ37" i="2"/>
  <c r="AJ34" i="2"/>
  <c r="K145" i="1"/>
  <c r="M145" i="1" s="1"/>
  <c r="O14" i="1" l="1"/>
  <c r="O13" i="1"/>
  <c r="O30" i="1"/>
  <c r="O99" i="1"/>
  <c r="O57" i="1"/>
  <c r="O16" i="1"/>
  <c r="O17" i="1"/>
  <c r="O15" i="1"/>
  <c r="O12" i="1"/>
  <c r="O32" i="1"/>
  <c r="O35" i="1"/>
  <c r="O109" i="1"/>
  <c r="O18" i="1"/>
  <c r="O26" i="1"/>
  <c r="O41" i="1"/>
  <c r="O54" i="1"/>
  <c r="O11" i="1"/>
  <c r="O97" i="1"/>
  <c r="O25" i="1"/>
  <c r="O27" i="1"/>
  <c r="O10" i="1"/>
  <c r="AJ155" i="2"/>
  <c r="AK152" i="2"/>
  <c r="AK151" i="2"/>
  <c r="AK165" i="2"/>
  <c r="AJ163" i="2"/>
  <c r="AJ160" i="2"/>
  <c r="AJ153" i="2"/>
  <c r="AJ150" i="2"/>
  <c r="AK155" i="2"/>
  <c r="AJ164" i="2"/>
  <c r="AK163" i="2"/>
  <c r="AJ161" i="2"/>
  <c r="AK164" i="2"/>
  <c r="AK160" i="2"/>
  <c r="AJ162" i="2"/>
  <c r="AK154" i="2"/>
  <c r="AJ152" i="2"/>
  <c r="AK150" i="2"/>
  <c r="AK153" i="2"/>
  <c r="AJ151" i="2"/>
  <c r="AJ154" i="2"/>
  <c r="AJ165" i="2"/>
  <c r="AK162" i="2"/>
  <c r="AK161" i="2"/>
  <c r="AJ81" i="2"/>
  <c r="AK78" i="2"/>
  <c r="AK77" i="2"/>
  <c r="AK68" i="2"/>
  <c r="AK67" i="2"/>
  <c r="AJ71" i="2"/>
  <c r="AK80" i="2"/>
  <c r="AK76" i="2"/>
  <c r="AJ78" i="2"/>
  <c r="AK81" i="2"/>
  <c r="AJ79" i="2"/>
  <c r="AJ76" i="2"/>
  <c r="AJ69" i="2"/>
  <c r="AK71" i="2"/>
  <c r="AJ66" i="2"/>
  <c r="AJ68" i="2"/>
  <c r="AK70" i="2"/>
  <c r="AK66" i="2"/>
  <c r="AJ80" i="2"/>
  <c r="AK79" i="2"/>
  <c r="AJ77" i="2"/>
  <c r="AK69" i="2"/>
  <c r="AJ67" i="2"/>
  <c r="AJ70" i="2"/>
  <c r="AJ26" i="2"/>
  <c r="AK24" i="2"/>
  <c r="AK28" i="2"/>
  <c r="AK37" i="2"/>
  <c r="AJ38" i="2"/>
  <c r="AJ35" i="2"/>
  <c r="AK35" i="2"/>
  <c r="AJ39" i="2"/>
  <c r="AK36" i="2"/>
  <c r="AK26" i="2"/>
  <c r="AK25" i="2"/>
  <c r="AJ29" i="2"/>
  <c r="AK27" i="2"/>
  <c r="AJ25" i="2"/>
  <c r="AJ28" i="2"/>
  <c r="AK38" i="2"/>
  <c r="AJ36" i="2"/>
  <c r="AK34" i="2"/>
  <c r="AE150" i="2" l="1"/>
  <c r="AG150" i="2"/>
  <c r="AG153" i="2"/>
  <c r="AE153" i="2"/>
  <c r="AG154" i="2"/>
  <c r="AE154" i="2"/>
  <c r="AG151" i="2"/>
  <c r="AE151" i="2"/>
  <c r="AE152" i="2"/>
  <c r="AG152" i="2"/>
  <c r="AG155" i="2"/>
  <c r="AE155" i="2"/>
  <c r="AG80" i="2"/>
  <c r="AE80" i="2"/>
  <c r="AG81" i="2"/>
  <c r="AE81" i="2"/>
  <c r="AG70" i="2"/>
  <c r="AE70" i="2"/>
  <c r="AG71" i="2"/>
  <c r="AE71" i="2"/>
  <c r="AE67" i="2"/>
  <c r="AG67" i="2"/>
  <c r="AG77" i="2"/>
  <c r="AE77" i="2"/>
  <c r="AE24" i="2"/>
  <c r="AG24" i="2"/>
  <c r="AE29" i="2"/>
  <c r="AG29" i="2"/>
  <c r="AG28" i="2"/>
  <c r="AE28" i="2"/>
  <c r="AG25" i="2"/>
  <c r="AE25" i="2"/>
  <c r="AG39" i="2"/>
  <c r="AE39" i="2"/>
  <c r="AG35" i="2"/>
  <c r="AE35" i="2"/>
  <c r="AE38" i="2"/>
  <c r="AG38" i="2"/>
  <c r="AE34" i="2"/>
  <c r="AG34" i="2"/>
  <c r="AG161" i="2"/>
  <c r="AE161" i="2"/>
  <c r="AG164" i="2"/>
  <c r="AE164" i="2"/>
  <c r="AG160" i="2"/>
  <c r="AE160" i="2"/>
  <c r="AG165" i="2"/>
  <c r="AE165" i="2"/>
  <c r="C33" i="4"/>
  <c r="D9" i="6" s="1"/>
  <c r="C32" i="4"/>
  <c r="C31" i="4"/>
  <c r="C30" i="4"/>
  <c r="C29" i="4"/>
  <c r="D8" i="6" s="1"/>
  <c r="C28" i="4"/>
  <c r="C27" i="4"/>
  <c r="C26" i="4"/>
  <c r="C25" i="4"/>
  <c r="D7" i="6" s="1"/>
  <c r="C24" i="4"/>
  <c r="C23" i="4"/>
  <c r="C22" i="4"/>
  <c r="C21" i="4"/>
  <c r="D6" i="6" s="1"/>
  <c r="C20" i="4"/>
  <c r="C19" i="4"/>
  <c r="C18" i="4"/>
  <c r="C17" i="4"/>
  <c r="D5" i="6" s="1"/>
  <c r="C16" i="4"/>
  <c r="C15" i="4"/>
  <c r="C14" i="4"/>
  <c r="C13" i="4"/>
  <c r="D4" i="6" s="1"/>
  <c r="C12" i="4"/>
  <c r="C11" i="4"/>
  <c r="C10" i="4"/>
  <c r="C9" i="4"/>
  <c r="D3" i="6" s="1"/>
  <c r="C8" i="4"/>
  <c r="C7" i="4"/>
  <c r="C6" i="4"/>
  <c r="C5" i="4"/>
  <c r="D2" i="6" s="1"/>
  <c r="C4" i="4"/>
  <c r="C3" i="4"/>
  <c r="C2" i="4"/>
  <c r="C147" i="2"/>
  <c r="C146" i="2"/>
  <c r="C145" i="2"/>
  <c r="C144" i="2"/>
  <c r="C143" i="2"/>
  <c r="C142" i="2"/>
  <c r="C141" i="2"/>
  <c r="C140" i="2"/>
  <c r="C137" i="2"/>
  <c r="C136" i="2"/>
  <c r="C135" i="2"/>
  <c r="C134" i="2"/>
  <c r="C133" i="2"/>
  <c r="C132" i="2"/>
  <c r="C131" i="2"/>
  <c r="C130" i="2"/>
  <c r="C105" i="2"/>
  <c r="C104" i="2"/>
  <c r="C103" i="2"/>
  <c r="C102" i="2"/>
  <c r="C101" i="2"/>
  <c r="C100" i="2"/>
  <c r="C99" i="2"/>
  <c r="C98" i="2"/>
  <c r="C95" i="2"/>
  <c r="C94" i="2"/>
  <c r="C93" i="2"/>
  <c r="C92" i="2"/>
  <c r="C91" i="2"/>
  <c r="C90" i="2"/>
  <c r="C89" i="2"/>
  <c r="C88" i="2"/>
  <c r="C63" i="2"/>
  <c r="C62" i="2"/>
  <c r="C61" i="2"/>
  <c r="C60" i="2"/>
  <c r="C59" i="2"/>
  <c r="C58" i="2"/>
  <c r="C57" i="2"/>
  <c r="C56" i="2"/>
  <c r="C53" i="2"/>
  <c r="C52" i="2"/>
  <c r="C51" i="2"/>
  <c r="C50" i="2"/>
  <c r="C49" i="2"/>
  <c r="C48" i="2"/>
  <c r="C47" i="2"/>
  <c r="C46" i="2"/>
  <c r="C21" i="2"/>
  <c r="C20" i="2"/>
  <c r="C19" i="2"/>
  <c r="C18" i="2"/>
  <c r="C17" i="2"/>
  <c r="C16" i="2"/>
  <c r="C15" i="2"/>
  <c r="C14" i="2"/>
  <c r="C11" i="2"/>
  <c r="C9" i="2"/>
  <c r="C10" i="2"/>
  <c r="C8" i="2"/>
  <c r="C6" i="2"/>
  <c r="C7" i="2"/>
  <c r="C5" i="2"/>
  <c r="C4" i="2"/>
  <c r="B9" i="6" l="1"/>
  <c r="B2" i="6"/>
  <c r="B6" i="6"/>
  <c r="B3" i="6"/>
  <c r="B7" i="6"/>
  <c r="B5" i="6"/>
  <c r="B4" i="6"/>
  <c r="B8" i="6"/>
  <c r="H4" i="2"/>
  <c r="C2" i="18"/>
  <c r="L7" i="6" l="1"/>
  <c r="L5" i="6"/>
  <c r="J6" i="6"/>
  <c r="J4" i="6"/>
  <c r="L9" i="6"/>
  <c r="L2" i="6"/>
  <c r="J2" i="6"/>
  <c r="AI17" i="2"/>
  <c r="AI6" i="2"/>
  <c r="AI5" i="2"/>
  <c r="AI4" i="2"/>
  <c r="W2" i="6"/>
  <c r="Y2" i="6"/>
  <c r="W3" i="6"/>
  <c r="Y3" i="6"/>
  <c r="W4" i="6"/>
  <c r="Y4" i="6"/>
  <c r="W5" i="6"/>
  <c r="Y5" i="6"/>
  <c r="W12" i="6"/>
  <c r="Y12" i="6"/>
  <c r="W11" i="6"/>
  <c r="Y11" i="6"/>
  <c r="W16" i="6"/>
  <c r="Y16" i="6"/>
  <c r="W17" i="6"/>
  <c r="Y17" i="6"/>
  <c r="L4" i="6"/>
  <c r="J9" i="6"/>
  <c r="J8" i="6"/>
  <c r="L8" i="6"/>
  <c r="J7" i="6"/>
  <c r="L6" i="6"/>
  <c r="J5" i="6"/>
  <c r="J3" i="6"/>
  <c r="L3" i="6"/>
  <c r="Y144" i="2"/>
  <c r="W145" i="2"/>
  <c r="Y143" i="2"/>
  <c r="W143" i="2"/>
  <c r="Y134" i="2"/>
  <c r="Y131" i="2"/>
  <c r="W130" i="2"/>
  <c r="Y98" i="2"/>
  <c r="Y99" i="2"/>
  <c r="Y101" i="2"/>
  <c r="Y103" i="2"/>
  <c r="Y92" i="2"/>
  <c r="Y89" i="2"/>
  <c r="Y91" i="2"/>
  <c r="Y60" i="2"/>
  <c r="W61" i="2"/>
  <c r="Y59" i="2"/>
  <c r="W56" i="2"/>
  <c r="Y50" i="2"/>
  <c r="W51" i="2"/>
  <c r="W47" i="2"/>
  <c r="W46" i="2"/>
  <c r="Y15" i="2"/>
  <c r="Y17" i="2"/>
  <c r="Y19" i="2"/>
  <c r="Y4" i="2"/>
  <c r="Y6" i="2"/>
  <c r="Y7" i="2"/>
  <c r="W7" i="2"/>
  <c r="N160" i="2"/>
  <c r="E166" i="2" s="1"/>
  <c r="N162" i="2"/>
  <c r="H166" i="2" s="1"/>
  <c r="N164" i="2"/>
  <c r="K166" i="2" s="1"/>
  <c r="K160" i="2"/>
  <c r="E164" i="2" s="1"/>
  <c r="K162" i="2"/>
  <c r="H164" i="2" s="1"/>
  <c r="H160" i="2"/>
  <c r="E162" i="2" s="1"/>
  <c r="N150" i="2"/>
  <c r="E156" i="2" s="1"/>
  <c r="N152" i="2"/>
  <c r="H156" i="2" s="1"/>
  <c r="N154" i="2"/>
  <c r="K156" i="2" s="1"/>
  <c r="K150" i="2"/>
  <c r="E154" i="2" s="1"/>
  <c r="K152" i="2"/>
  <c r="H154" i="2" s="1"/>
  <c r="H150" i="2"/>
  <c r="E152" i="2" s="1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 s="1"/>
  <c r="N130" i="2"/>
  <c r="E136" i="2" s="1"/>
  <c r="N132" i="2"/>
  <c r="H136" i="2" s="1"/>
  <c r="N134" i="2"/>
  <c r="K136" i="2" s="1"/>
  <c r="K130" i="2"/>
  <c r="E134" i="2" s="1"/>
  <c r="K132" i="2"/>
  <c r="H134" i="2" s="1"/>
  <c r="H130" i="2"/>
  <c r="E132" i="2" s="1"/>
  <c r="N98" i="2"/>
  <c r="E104" i="2" s="1"/>
  <c r="N100" i="2"/>
  <c r="H104" i="2" s="1"/>
  <c r="N102" i="2"/>
  <c r="K104" i="2" s="1"/>
  <c r="K98" i="2"/>
  <c r="E102" i="2" s="1"/>
  <c r="K100" i="2"/>
  <c r="H102" i="2" s="1"/>
  <c r="H98" i="2"/>
  <c r="E100" i="2" s="1"/>
  <c r="N88" i="2"/>
  <c r="E94" i="2" s="1"/>
  <c r="N90" i="2"/>
  <c r="H94" i="2" s="1"/>
  <c r="N92" i="2"/>
  <c r="K94" i="2" s="1"/>
  <c r="K88" i="2"/>
  <c r="E92" i="2" s="1"/>
  <c r="K90" i="2"/>
  <c r="H92" i="2" s="1"/>
  <c r="H88" i="2"/>
  <c r="E90" i="2" s="1"/>
  <c r="N76" i="2"/>
  <c r="E82" i="2" s="1"/>
  <c r="N78" i="2"/>
  <c r="H82" i="2" s="1"/>
  <c r="N80" i="2"/>
  <c r="K82" i="2" s="1"/>
  <c r="K76" i="2"/>
  <c r="E80" i="2" s="1"/>
  <c r="K78" i="2"/>
  <c r="H80" i="2" s="1"/>
  <c r="H76" i="2"/>
  <c r="E78" i="2" s="1"/>
  <c r="N66" i="2"/>
  <c r="E72" i="2" s="1"/>
  <c r="N68" i="2"/>
  <c r="H72" i="2" s="1"/>
  <c r="N70" i="2"/>
  <c r="K72" i="2" s="1"/>
  <c r="K66" i="2"/>
  <c r="E70" i="2" s="1"/>
  <c r="K68" i="2"/>
  <c r="H70" i="2" s="1"/>
  <c r="H66" i="2"/>
  <c r="E68" i="2" s="1"/>
  <c r="N56" i="2"/>
  <c r="E62" i="2" s="1"/>
  <c r="N58" i="2"/>
  <c r="H62" i="2" s="1"/>
  <c r="N60" i="2"/>
  <c r="K62" i="2" s="1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 s="1"/>
  <c r="K14" i="2"/>
  <c r="E18" i="2" s="1"/>
  <c r="K16" i="2"/>
  <c r="H18" i="2" s="1"/>
  <c r="H14" i="2"/>
  <c r="E16" i="2" s="1"/>
  <c r="K4" i="2"/>
  <c r="E8" i="2" s="1"/>
  <c r="K6" i="2"/>
  <c r="H8" i="2" s="1"/>
  <c r="N8" i="2"/>
  <c r="K10" i="2" s="1"/>
  <c r="E6" i="2"/>
  <c r="N6" i="2"/>
  <c r="H10" i="2" s="1"/>
  <c r="N4" i="2"/>
  <c r="E10" i="2" s="1"/>
  <c r="G37" i="4" l="1"/>
  <c r="AI8" i="2"/>
  <c r="AI7" i="2"/>
  <c r="AI9" i="2"/>
  <c r="AI16" i="2"/>
  <c r="AI14" i="2"/>
  <c r="AI18" i="2"/>
  <c r="AI15" i="2"/>
  <c r="AI19" i="2"/>
  <c r="G19" i="4"/>
  <c r="D33" i="4"/>
  <c r="F27" i="4"/>
  <c r="E31" i="4"/>
  <c r="D32" i="4"/>
  <c r="D25" i="4"/>
  <c r="D28" i="4"/>
  <c r="D16" i="4"/>
  <c r="D8" i="4"/>
  <c r="E15" i="4"/>
  <c r="D12" i="4"/>
  <c r="D9" i="4"/>
  <c r="D29" i="4"/>
  <c r="D17" i="4"/>
  <c r="D24" i="4"/>
  <c r="F11" i="4"/>
  <c r="D21" i="4"/>
  <c r="E7" i="4"/>
  <c r="E23" i="4"/>
  <c r="D20" i="4"/>
  <c r="J142" i="2"/>
  <c r="I144" i="2" s="1"/>
  <c r="L142" i="2"/>
  <c r="G144" i="2" s="1"/>
  <c r="I140" i="2"/>
  <c r="D142" i="2" s="1"/>
  <c r="G140" i="2"/>
  <c r="F142" i="2" s="1"/>
  <c r="L140" i="2"/>
  <c r="D144" i="2" s="1"/>
  <c r="J140" i="2"/>
  <c r="F144" i="2" s="1"/>
  <c r="M140" i="2"/>
  <c r="F146" i="2" s="1"/>
  <c r="O140" i="2"/>
  <c r="D146" i="2" s="1"/>
  <c r="M144" i="2"/>
  <c r="L146" i="2" s="1"/>
  <c r="O144" i="2"/>
  <c r="J146" i="2" s="1"/>
  <c r="M142" i="2"/>
  <c r="I146" i="2" s="1"/>
  <c r="O142" i="2"/>
  <c r="G146" i="2" s="1"/>
  <c r="M130" i="2"/>
  <c r="F136" i="2" s="1"/>
  <c r="O130" i="2"/>
  <c r="D136" i="2" s="1"/>
  <c r="O134" i="2"/>
  <c r="J136" i="2" s="1"/>
  <c r="M134" i="2"/>
  <c r="L136" i="2" s="1"/>
  <c r="M132" i="2"/>
  <c r="I136" i="2" s="1"/>
  <c r="O132" i="2"/>
  <c r="G136" i="2" s="1"/>
  <c r="J132" i="2"/>
  <c r="I134" i="2" s="1"/>
  <c r="L132" i="2"/>
  <c r="G134" i="2" s="1"/>
  <c r="G130" i="2"/>
  <c r="F132" i="2" s="1"/>
  <c r="I130" i="2"/>
  <c r="D132" i="2" s="1"/>
  <c r="L130" i="2"/>
  <c r="D134" i="2" s="1"/>
  <c r="J130" i="2"/>
  <c r="F134" i="2" s="1"/>
  <c r="AG98" i="2"/>
  <c r="O98" i="2" s="1"/>
  <c r="D104" i="2" s="1"/>
  <c r="AE98" i="2"/>
  <c r="M98" i="2" s="1"/>
  <c r="F104" i="2" s="1"/>
  <c r="O102" i="2"/>
  <c r="J104" i="2" s="1"/>
  <c r="M102" i="2"/>
  <c r="L104" i="2" s="1"/>
  <c r="O100" i="2"/>
  <c r="G104" i="2" s="1"/>
  <c r="M100" i="2"/>
  <c r="I104" i="2" s="1"/>
  <c r="L100" i="2"/>
  <c r="G102" i="2" s="1"/>
  <c r="J100" i="2"/>
  <c r="I102" i="2" s="1"/>
  <c r="G98" i="2"/>
  <c r="F100" i="2" s="1"/>
  <c r="I98" i="2"/>
  <c r="D100" i="2" s="1"/>
  <c r="J98" i="2"/>
  <c r="F102" i="2" s="1"/>
  <c r="L98" i="2"/>
  <c r="D102" i="2" s="1"/>
  <c r="AE88" i="2"/>
  <c r="M88" i="2" s="1"/>
  <c r="F94" i="2" s="1"/>
  <c r="AG88" i="2"/>
  <c r="O88" i="2" s="1"/>
  <c r="D94" i="2" s="1"/>
  <c r="O92" i="2"/>
  <c r="J94" i="2" s="1"/>
  <c r="M92" i="2"/>
  <c r="L94" i="2" s="1"/>
  <c r="M90" i="2"/>
  <c r="I94" i="2" s="1"/>
  <c r="O90" i="2"/>
  <c r="G94" i="2" s="1"/>
  <c r="J90" i="2"/>
  <c r="I92" i="2" s="1"/>
  <c r="L90" i="2"/>
  <c r="G92" i="2" s="1"/>
  <c r="G88" i="2"/>
  <c r="F90" i="2" s="1"/>
  <c r="I88" i="2"/>
  <c r="D90" i="2" s="1"/>
  <c r="L88" i="2"/>
  <c r="D92" i="2" s="1"/>
  <c r="J88" i="2"/>
  <c r="F92" i="2" s="1"/>
  <c r="J58" i="2"/>
  <c r="I60" i="2" s="1"/>
  <c r="L58" i="2"/>
  <c r="G60" i="2" s="1"/>
  <c r="I56" i="2"/>
  <c r="D58" i="2" s="1"/>
  <c r="G56" i="2"/>
  <c r="F58" i="2" s="1"/>
  <c r="L56" i="2"/>
  <c r="D60" i="2" s="1"/>
  <c r="J56" i="2"/>
  <c r="F60" i="2" s="1"/>
  <c r="AE56" i="2"/>
  <c r="M56" i="2" s="1"/>
  <c r="F62" i="2" s="1"/>
  <c r="AG56" i="2"/>
  <c r="O56" i="2" s="1"/>
  <c r="D62" i="2" s="1"/>
  <c r="M60" i="2"/>
  <c r="L62" i="2" s="1"/>
  <c r="O60" i="2"/>
  <c r="J62" i="2" s="1"/>
  <c r="M58" i="2"/>
  <c r="I62" i="2" s="1"/>
  <c r="O58" i="2"/>
  <c r="G62" i="2" s="1"/>
  <c r="AE46" i="2"/>
  <c r="M46" i="2" s="1"/>
  <c r="F52" i="2" s="1"/>
  <c r="AG46" i="2"/>
  <c r="O46" i="2" s="1"/>
  <c r="D52" i="2" s="1"/>
  <c r="M50" i="2"/>
  <c r="L52" i="2" s="1"/>
  <c r="O50" i="2"/>
  <c r="J52" i="2" s="1"/>
  <c r="O48" i="2"/>
  <c r="G52" i="2" s="1"/>
  <c r="M48" i="2"/>
  <c r="I52" i="2" s="1"/>
  <c r="L48" i="2"/>
  <c r="G50" i="2" s="1"/>
  <c r="J48" i="2"/>
  <c r="I50" i="2" s="1"/>
  <c r="I46" i="2"/>
  <c r="D48" i="2" s="1"/>
  <c r="G46" i="2"/>
  <c r="F48" i="2" s="1"/>
  <c r="J46" i="2"/>
  <c r="F50" i="2" s="1"/>
  <c r="L46" i="2"/>
  <c r="D50" i="2" s="1"/>
  <c r="J16" i="2"/>
  <c r="I18" i="2" s="1"/>
  <c r="L16" i="2"/>
  <c r="G18" i="2" s="1"/>
  <c r="G14" i="2"/>
  <c r="F16" i="2" s="1"/>
  <c r="I14" i="2"/>
  <c r="D16" i="2" s="1"/>
  <c r="J14" i="2"/>
  <c r="F18" i="2" s="1"/>
  <c r="L14" i="2"/>
  <c r="D18" i="2" s="1"/>
  <c r="M8" i="2"/>
  <c r="L10" i="2" s="1"/>
  <c r="O8" i="2"/>
  <c r="J10" i="2" s="1"/>
  <c r="M4" i="2"/>
  <c r="F10" i="2" s="1"/>
  <c r="O4" i="2"/>
  <c r="D10" i="2" s="1"/>
  <c r="L4" i="2"/>
  <c r="D8" i="2" s="1"/>
  <c r="J4" i="2"/>
  <c r="F8" i="2" s="1"/>
  <c r="M18" i="2"/>
  <c r="L20" i="2" s="1"/>
  <c r="O18" i="2"/>
  <c r="J20" i="2" s="1"/>
  <c r="M14" i="2"/>
  <c r="F20" i="2" s="1"/>
  <c r="O14" i="2"/>
  <c r="D20" i="2" s="1"/>
  <c r="M16" i="2"/>
  <c r="I20" i="2" s="1"/>
  <c r="O16" i="2"/>
  <c r="G20" i="2" s="1"/>
  <c r="L6" i="2"/>
  <c r="G8" i="2" s="1"/>
  <c r="J6" i="2"/>
  <c r="I8" i="2" s="1"/>
  <c r="G4" i="2"/>
  <c r="F6" i="2" s="1"/>
  <c r="I4" i="2"/>
  <c r="O6" i="2"/>
  <c r="G10" i="2" s="1"/>
  <c r="M6" i="2"/>
  <c r="I10" i="2" s="1"/>
  <c r="D4" i="4"/>
  <c r="D5" i="4"/>
  <c r="W102" i="2"/>
  <c r="Y142" i="2"/>
  <c r="Y130" i="2"/>
  <c r="W58" i="2"/>
  <c r="W144" i="2"/>
  <c r="W9" i="2"/>
  <c r="W18" i="2"/>
  <c r="Y5" i="2"/>
  <c r="W133" i="2"/>
  <c r="Y102" i="2"/>
  <c r="W132" i="2"/>
  <c r="W15" i="2"/>
  <c r="Y56" i="2"/>
  <c r="W101" i="2"/>
  <c r="W98" i="2"/>
  <c r="W93" i="2"/>
  <c r="Y49" i="2"/>
  <c r="W99" i="2"/>
  <c r="Y135" i="2"/>
  <c r="Y132" i="2"/>
  <c r="W100" i="2"/>
  <c r="W48" i="2"/>
  <c r="W50" i="2"/>
  <c r="Y46" i="2"/>
  <c r="Y58" i="2"/>
  <c r="Y47" i="2"/>
  <c r="W141" i="2"/>
  <c r="Y90" i="2"/>
  <c r="W5" i="2"/>
  <c r="Y16" i="2"/>
  <c r="W19" i="2"/>
  <c r="W59" i="2"/>
  <c r="Y100" i="2"/>
  <c r="W57" i="2"/>
  <c r="Y61" i="2"/>
  <c r="Y141" i="2"/>
  <c r="W92" i="2"/>
  <c r="W103" i="2"/>
  <c r="W60" i="2"/>
  <c r="W17" i="2"/>
  <c r="W14" i="2"/>
  <c r="Y88" i="2"/>
  <c r="W90" i="2"/>
  <c r="Y145" i="2"/>
  <c r="W140" i="2"/>
  <c r="Y18" i="2"/>
  <c r="Y14" i="2"/>
  <c r="W16" i="2"/>
  <c r="W142" i="2"/>
  <c r="Y140" i="2"/>
  <c r="W91" i="2"/>
  <c r="W88" i="2"/>
  <c r="Y93" i="2"/>
  <c r="Y48" i="2"/>
  <c r="W135" i="2"/>
  <c r="W8" i="2"/>
  <c r="Y57" i="2"/>
  <c r="W89" i="2"/>
  <c r="Y8" i="2"/>
  <c r="W6" i="2"/>
  <c r="W4" i="2"/>
  <c r="Y9" i="2"/>
  <c r="W49" i="2"/>
  <c r="Y51" i="2"/>
  <c r="W131" i="2"/>
  <c r="Y133" i="2"/>
  <c r="W134" i="2"/>
  <c r="D13" i="4"/>
  <c r="O5" i="6" l="1"/>
  <c r="Q4" i="6"/>
  <c r="O3" i="6"/>
  <c r="Q2" i="6"/>
  <c r="E22" i="27"/>
  <c r="O12" i="28" s="1"/>
  <c r="O4" i="6"/>
  <c r="E14" i="27"/>
  <c r="Q11" i="28" s="1"/>
  <c r="Q3" i="6"/>
  <c r="E30" i="27"/>
  <c r="Q12" i="28" s="1"/>
  <c r="Q5" i="6"/>
  <c r="E6" i="27"/>
  <c r="O11" i="28" s="1"/>
  <c r="O2" i="6"/>
  <c r="R94" i="2"/>
  <c r="P62" i="2"/>
  <c r="R134" i="2"/>
  <c r="R144" i="2"/>
  <c r="R146" i="2"/>
  <c r="P136" i="2"/>
  <c r="S146" i="2"/>
  <c r="P146" i="2"/>
  <c r="P144" i="2"/>
  <c r="S130" i="2"/>
  <c r="R136" i="2"/>
  <c r="S90" i="2"/>
  <c r="R104" i="2"/>
  <c r="P104" i="2"/>
  <c r="S94" i="2"/>
  <c r="R62" i="2"/>
  <c r="P58" i="2"/>
  <c r="P48" i="2"/>
  <c r="R48" i="2"/>
  <c r="P56" i="2"/>
  <c r="S50" i="2"/>
  <c r="P60" i="2"/>
  <c r="P8" i="2"/>
  <c r="R8" i="2"/>
  <c r="P16" i="2"/>
  <c r="P134" i="2"/>
  <c r="R142" i="2"/>
  <c r="S140" i="2"/>
  <c r="R140" i="2"/>
  <c r="P140" i="2"/>
  <c r="R132" i="2"/>
  <c r="P130" i="2"/>
  <c r="R130" i="2"/>
  <c r="S134" i="2"/>
  <c r="S92" i="2"/>
  <c r="R92" i="2"/>
  <c r="R102" i="2"/>
  <c r="S104" i="2"/>
  <c r="P90" i="2"/>
  <c r="P94" i="2"/>
  <c r="R88" i="2"/>
  <c r="P98" i="2"/>
  <c r="S98" i="2"/>
  <c r="R98" i="2"/>
  <c r="P100" i="2"/>
  <c r="S88" i="2"/>
  <c r="P88" i="2"/>
  <c r="S62" i="2"/>
  <c r="R58" i="2"/>
  <c r="R50" i="2"/>
  <c r="P50" i="2"/>
  <c r="R52" i="2"/>
  <c r="P52" i="2"/>
  <c r="R60" i="2"/>
  <c r="R56" i="2"/>
  <c r="S58" i="2"/>
  <c r="S56" i="2"/>
  <c r="S60" i="2"/>
  <c r="S46" i="2"/>
  <c r="P46" i="2"/>
  <c r="S48" i="2"/>
  <c r="S52" i="2"/>
  <c r="R46" i="2"/>
  <c r="P14" i="2"/>
  <c r="R20" i="2"/>
  <c r="R10" i="2"/>
  <c r="R4" i="2"/>
  <c r="P10" i="2"/>
  <c r="S4" i="2"/>
  <c r="R6" i="2"/>
  <c r="S10" i="2"/>
  <c r="R16" i="2"/>
  <c r="P18" i="2"/>
  <c r="R14" i="2"/>
  <c r="D6" i="2"/>
  <c r="S6" i="2" s="1"/>
  <c r="P4" i="2"/>
  <c r="S8" i="2"/>
  <c r="S20" i="2"/>
  <c r="S14" i="2"/>
  <c r="R18" i="2"/>
  <c r="P20" i="2"/>
  <c r="S18" i="2"/>
  <c r="P92" i="2"/>
  <c r="R90" i="2"/>
  <c r="S16" i="2"/>
  <c r="S102" i="2"/>
  <c r="P102" i="2"/>
  <c r="P132" i="2"/>
  <c r="S132" i="2"/>
  <c r="S144" i="2"/>
  <c r="S136" i="2"/>
  <c r="R100" i="2"/>
  <c r="S100" i="2"/>
  <c r="P142" i="2"/>
  <c r="S142" i="2"/>
  <c r="E14" i="4" l="1"/>
  <c r="E22" i="4"/>
  <c r="O12" i="6" s="1"/>
  <c r="E30" i="4"/>
  <c r="E6" i="4"/>
  <c r="F26" i="27"/>
  <c r="Q16" i="28" s="1"/>
  <c r="F10" i="27"/>
  <c r="O16" i="28" s="1"/>
  <c r="F34" i="27"/>
  <c r="O17" i="28" s="1"/>
  <c r="F38" i="27"/>
  <c r="Q17" i="28" s="1"/>
  <c r="G36" i="27" s="1"/>
  <c r="P6" i="2"/>
  <c r="Q11" i="6" l="1"/>
  <c r="O11" i="6"/>
  <c r="Q12" i="6"/>
  <c r="F38" i="4" s="1"/>
  <c r="Q17" i="6" s="1"/>
  <c r="G36" i="4" s="1"/>
  <c r="F10" i="4"/>
  <c r="O16" i="6" s="1"/>
  <c r="G18" i="27"/>
  <c r="F34" i="4"/>
  <c r="O17" i="6" s="1"/>
  <c r="F26" i="4"/>
  <c r="C151" i="2"/>
  <c r="C150" i="2"/>
  <c r="Q16" i="6" l="1"/>
  <c r="AI135" i="2"/>
  <c r="C166" i="2"/>
  <c r="C167" i="2"/>
  <c r="C162" i="2"/>
  <c r="C163" i="2"/>
  <c r="C155" i="2"/>
  <c r="C154" i="2"/>
  <c r="C156" i="2"/>
  <c r="C157" i="2"/>
  <c r="C152" i="2"/>
  <c r="C153" i="2"/>
  <c r="C165" i="2"/>
  <c r="C164" i="2"/>
  <c r="C161" i="2"/>
  <c r="C160" i="2"/>
  <c r="C81" i="2"/>
  <c r="C80" i="2"/>
  <c r="C83" i="2"/>
  <c r="C82" i="2"/>
  <c r="C70" i="2"/>
  <c r="C71" i="2"/>
  <c r="C73" i="2"/>
  <c r="C72" i="2"/>
  <c r="C67" i="2"/>
  <c r="Y71" i="2" s="1"/>
  <c r="C66" i="2"/>
  <c r="C79" i="2"/>
  <c r="C78" i="2"/>
  <c r="C69" i="2"/>
  <c r="C68" i="2"/>
  <c r="C77" i="2"/>
  <c r="W79" i="2" s="1"/>
  <c r="C76" i="2"/>
  <c r="C29" i="2"/>
  <c r="W29" i="2" s="1"/>
  <c r="C28" i="2"/>
  <c r="C40" i="2"/>
  <c r="C41" i="2"/>
  <c r="C31" i="2"/>
  <c r="Y28" i="2" s="1"/>
  <c r="C30" i="2"/>
  <c r="C39" i="2"/>
  <c r="C38" i="2"/>
  <c r="AI145" i="2"/>
  <c r="AI143" i="2"/>
  <c r="AI144" i="2"/>
  <c r="AI142" i="2"/>
  <c r="AI140" i="2"/>
  <c r="AI141" i="2"/>
  <c r="AI133" i="2"/>
  <c r="AI134" i="2"/>
  <c r="AI130" i="2"/>
  <c r="AI131" i="2"/>
  <c r="AI132" i="2"/>
  <c r="AI51" i="2"/>
  <c r="AI50" i="2"/>
  <c r="AI48" i="2"/>
  <c r="AI49" i="2"/>
  <c r="AI47" i="2"/>
  <c r="AI46" i="2"/>
  <c r="G18" i="4" l="1"/>
  <c r="AI36" i="2"/>
  <c r="Z152" i="2"/>
  <c r="AA152" i="2"/>
  <c r="W66" i="2"/>
  <c r="W26" i="2"/>
  <c r="W69" i="2"/>
  <c r="Y81" i="2"/>
  <c r="Y24" i="2"/>
  <c r="W76" i="2"/>
  <c r="AG66" i="2"/>
  <c r="O66" i="2" s="1"/>
  <c r="D72" i="2" s="1"/>
  <c r="L66" i="2"/>
  <c r="D70" i="2" s="1"/>
  <c r="Y38" i="2"/>
  <c r="Y34" i="2"/>
  <c r="Y25" i="2"/>
  <c r="Y26" i="2"/>
  <c r="AG76" i="2"/>
  <c r="O76" i="2" s="1"/>
  <c r="D82" i="2" s="1"/>
  <c r="L76" i="2"/>
  <c r="D80" i="2" s="1"/>
  <c r="W36" i="2"/>
  <c r="W155" i="2"/>
  <c r="Y152" i="2"/>
  <c r="Y151" i="2"/>
  <c r="Y160" i="2"/>
  <c r="Y164" i="2"/>
  <c r="W162" i="2"/>
  <c r="Y161" i="2"/>
  <c r="Y162" i="2"/>
  <c r="W165" i="2"/>
  <c r="AB162" i="2"/>
  <c r="AA162" i="2"/>
  <c r="AD152" i="2"/>
  <c r="AB152" i="2"/>
  <c r="AC162" i="2"/>
  <c r="AC152" i="2"/>
  <c r="AD162" i="2"/>
  <c r="Y150" i="2"/>
  <c r="Y154" i="2"/>
  <c r="W152" i="2"/>
  <c r="L150" i="2"/>
  <c r="D154" i="2" s="1"/>
  <c r="J150" i="2"/>
  <c r="F154" i="2" s="1"/>
  <c r="O162" i="2"/>
  <c r="G166" i="2" s="1"/>
  <c r="M162" i="2"/>
  <c r="I166" i="2" s="1"/>
  <c r="W164" i="2"/>
  <c r="Y163" i="2"/>
  <c r="W161" i="2"/>
  <c r="M160" i="2"/>
  <c r="F166" i="2" s="1"/>
  <c r="O160" i="2"/>
  <c r="D166" i="2" s="1"/>
  <c r="AD153" i="2"/>
  <c r="AB153" i="2"/>
  <c r="AA163" i="2"/>
  <c r="AC153" i="2"/>
  <c r="Z153" i="2"/>
  <c r="AA153" i="2"/>
  <c r="AC163" i="2"/>
  <c r="AD163" i="2"/>
  <c r="AB163" i="2"/>
  <c r="M150" i="2"/>
  <c r="F156" i="2" s="1"/>
  <c r="O150" i="2"/>
  <c r="D156" i="2" s="1"/>
  <c r="W153" i="2"/>
  <c r="Y155" i="2"/>
  <c r="W150" i="2"/>
  <c r="J162" i="2"/>
  <c r="I164" i="2" s="1"/>
  <c r="L162" i="2"/>
  <c r="G164" i="2" s="1"/>
  <c r="W154" i="2"/>
  <c r="Y153" i="2"/>
  <c r="W151" i="2"/>
  <c r="M152" i="2"/>
  <c r="I156" i="2" s="1"/>
  <c r="O152" i="2"/>
  <c r="G156" i="2" s="1"/>
  <c r="Y165" i="2"/>
  <c r="W163" i="2"/>
  <c r="W160" i="2"/>
  <c r="J152" i="2"/>
  <c r="I154" i="2" s="1"/>
  <c r="L152" i="2"/>
  <c r="G154" i="2" s="1"/>
  <c r="J160" i="2"/>
  <c r="F164" i="2" s="1"/>
  <c r="L160" i="2"/>
  <c r="D164" i="2" s="1"/>
  <c r="AE76" i="2"/>
  <c r="M76" i="2" s="1"/>
  <c r="F82" i="2" s="1"/>
  <c r="W68" i="2"/>
  <c r="Y70" i="2"/>
  <c r="Y66" i="2"/>
  <c r="W71" i="2"/>
  <c r="Y67" i="2"/>
  <c r="Y68" i="2"/>
  <c r="Y76" i="2"/>
  <c r="W78" i="2"/>
  <c r="Y80" i="2"/>
  <c r="AE66" i="2"/>
  <c r="M66" i="2" s="1"/>
  <c r="F72" i="2" s="1"/>
  <c r="J66" i="2"/>
  <c r="F70" i="2" s="1"/>
  <c r="J76" i="2"/>
  <c r="F80" i="2" s="1"/>
  <c r="Y77" i="2"/>
  <c r="Y78" i="2"/>
  <c r="W81" i="2"/>
  <c r="Y79" i="2"/>
  <c r="W77" i="2"/>
  <c r="W80" i="2"/>
  <c r="L78" i="2"/>
  <c r="G80" i="2" s="1"/>
  <c r="J78" i="2"/>
  <c r="I80" i="2" s="1"/>
  <c r="L68" i="2"/>
  <c r="G70" i="2" s="1"/>
  <c r="J68" i="2"/>
  <c r="I70" i="2" s="1"/>
  <c r="M78" i="2"/>
  <c r="I82" i="2" s="1"/>
  <c r="O78" i="2"/>
  <c r="G82" i="2" s="1"/>
  <c r="M68" i="2"/>
  <c r="I72" i="2" s="1"/>
  <c r="O68" i="2"/>
  <c r="G72" i="2" s="1"/>
  <c r="W70" i="2"/>
  <c r="Y69" i="2"/>
  <c r="W67" i="2"/>
  <c r="Y35" i="2"/>
  <c r="Y36" i="2"/>
  <c r="W39" i="2"/>
  <c r="AG68" i="2" l="1"/>
  <c r="M70" i="2" s="1"/>
  <c r="L72" i="2" s="1"/>
  <c r="AE68" i="2"/>
  <c r="O70" i="2" s="1"/>
  <c r="J72" i="2" s="1"/>
  <c r="P72" i="2" s="1"/>
  <c r="AG78" i="2"/>
  <c r="M80" i="2" s="1"/>
  <c r="L82" i="2" s="1"/>
  <c r="R82" i="2" s="1"/>
  <c r="AE78" i="2"/>
  <c r="O80" i="2" s="1"/>
  <c r="J82" i="2" s="1"/>
  <c r="P82" i="2" s="1"/>
  <c r="AG79" i="2"/>
  <c r="I76" i="2" s="1"/>
  <c r="D78" i="2" s="1"/>
  <c r="AE79" i="2"/>
  <c r="G76" i="2" s="1"/>
  <c r="F78" i="2" s="1"/>
  <c r="R78" i="2" s="1"/>
  <c r="AG69" i="2"/>
  <c r="I66" i="2" s="1"/>
  <c r="D68" i="2" s="1"/>
  <c r="AE69" i="2"/>
  <c r="G66" i="2" s="1"/>
  <c r="F68" i="2" s="1"/>
  <c r="R68" i="2" s="1"/>
  <c r="AG36" i="2"/>
  <c r="M38" i="2" s="1"/>
  <c r="L40" i="2" s="1"/>
  <c r="AE36" i="2"/>
  <c r="O38" i="2" s="1"/>
  <c r="J40" i="2" s="1"/>
  <c r="AG26" i="2"/>
  <c r="M28" i="2" s="1"/>
  <c r="AE26" i="2"/>
  <c r="O28" i="2" s="1"/>
  <c r="AG162" i="2"/>
  <c r="M164" i="2" s="1"/>
  <c r="L166" i="2" s="1"/>
  <c r="R166" i="2" s="1"/>
  <c r="AE162" i="2"/>
  <c r="O164" i="2" s="1"/>
  <c r="J166" i="2" s="1"/>
  <c r="AG163" i="2"/>
  <c r="I160" i="2" s="1"/>
  <c r="D162" i="2" s="1"/>
  <c r="AE163" i="2"/>
  <c r="G160" i="2" s="1"/>
  <c r="F162" i="2" s="1"/>
  <c r="R162" i="2" s="1"/>
  <c r="I150" i="2"/>
  <c r="R150" i="2" s="1"/>
  <c r="M154" i="2"/>
  <c r="L156" i="2" s="1"/>
  <c r="R156" i="2" s="1"/>
  <c r="O154" i="2"/>
  <c r="J156" i="2" s="1"/>
  <c r="P156" i="2" s="1"/>
  <c r="G150" i="2"/>
  <c r="P150" i="2" s="1"/>
  <c r="N27" i="1" l="1"/>
  <c r="N42" i="1"/>
  <c r="N13" i="1"/>
  <c r="N57" i="1"/>
  <c r="N54" i="1"/>
  <c r="N100" i="1"/>
  <c r="N11" i="1"/>
  <c r="N99" i="1"/>
  <c r="N25" i="1"/>
  <c r="N30" i="1"/>
  <c r="N18" i="1"/>
  <c r="N12" i="1"/>
  <c r="N10" i="1"/>
  <c r="N98" i="1"/>
  <c r="N15" i="1"/>
  <c r="N41" i="1"/>
  <c r="N32" i="1"/>
  <c r="N26" i="1"/>
  <c r="N16" i="1"/>
  <c r="N14" i="1"/>
  <c r="N17" i="1"/>
  <c r="N97" i="1"/>
  <c r="N58" i="1"/>
  <c r="N56" i="1"/>
  <c r="N48" i="1"/>
  <c r="N50" i="1"/>
  <c r="N3" i="1"/>
  <c r="N51" i="1"/>
  <c r="N106" i="1"/>
  <c r="N45" i="1"/>
  <c r="N76" i="1"/>
  <c r="N107" i="1"/>
  <c r="N93" i="1"/>
  <c r="N69" i="1"/>
  <c r="N60" i="1"/>
  <c r="N24" i="1"/>
  <c r="N137" i="1"/>
  <c r="N7" i="1"/>
  <c r="N116" i="1"/>
  <c r="N55" i="1"/>
  <c r="N132" i="1"/>
  <c r="N110" i="1"/>
  <c r="N123" i="1"/>
  <c r="N38" i="1"/>
  <c r="N119" i="1"/>
  <c r="N87" i="1"/>
  <c r="N85" i="1"/>
  <c r="N77" i="1"/>
  <c r="N130" i="1"/>
  <c r="N64" i="1"/>
  <c r="N138" i="1"/>
  <c r="N52" i="1"/>
  <c r="N70" i="1"/>
  <c r="N101" i="1"/>
  <c r="N53" i="1"/>
  <c r="N112" i="1"/>
  <c r="N19" i="1"/>
  <c r="N22" i="1"/>
  <c r="N21" i="1"/>
  <c r="N86" i="1"/>
  <c r="N83" i="1"/>
  <c r="N75" i="1"/>
  <c r="N47" i="1"/>
  <c r="N118" i="1"/>
  <c r="N145" i="1"/>
  <c r="N144" i="1"/>
  <c r="N44" i="1"/>
  <c r="N34" i="1"/>
  <c r="N134" i="1"/>
  <c r="N82" i="1"/>
  <c r="N40" i="1"/>
  <c r="N117" i="1"/>
  <c r="N2" i="1"/>
  <c r="N146" i="1"/>
  <c r="N128" i="1"/>
  <c r="N33" i="1"/>
  <c r="N114" i="1"/>
  <c r="N129" i="1"/>
  <c r="N131" i="1"/>
  <c r="N74" i="1"/>
  <c r="N46" i="1"/>
  <c r="N122" i="1"/>
  <c r="N136" i="1"/>
  <c r="N124" i="1"/>
  <c r="N127" i="1"/>
  <c r="N96" i="1"/>
  <c r="N90" i="1"/>
  <c r="N80" i="1"/>
  <c r="N73" i="1"/>
  <c r="N67" i="1"/>
  <c r="N104" i="1"/>
  <c r="N95" i="1"/>
  <c r="N5" i="1"/>
  <c r="N37" i="1"/>
  <c r="N133" i="1"/>
  <c r="N135" i="1"/>
  <c r="N62" i="1"/>
  <c r="N92" i="1"/>
  <c r="N49" i="1"/>
  <c r="N91" i="1"/>
  <c r="N28" i="1"/>
  <c r="N81" i="1"/>
  <c r="N68" i="1"/>
  <c r="N111" i="1"/>
  <c r="N125" i="1"/>
  <c r="N59" i="1"/>
  <c r="N142" i="1"/>
  <c r="N72" i="1"/>
  <c r="N65" i="1"/>
  <c r="N126" i="1"/>
  <c r="N20" i="1"/>
  <c r="N8" i="1"/>
  <c r="N102" i="1"/>
  <c r="N147" i="1"/>
  <c r="N140" i="1"/>
  <c r="N29" i="1"/>
  <c r="N103" i="1"/>
  <c r="N94" i="1"/>
  <c r="N89" i="1"/>
  <c r="N39" i="1"/>
  <c r="N105" i="1"/>
  <c r="N143" i="1"/>
  <c r="N66" i="1"/>
  <c r="N63" i="1"/>
  <c r="N113" i="1"/>
  <c r="N120" i="1"/>
  <c r="N4" i="1"/>
  <c r="N79" i="1"/>
  <c r="N141" i="1"/>
  <c r="N43" i="1"/>
  <c r="N23" i="1"/>
  <c r="N88" i="1"/>
  <c r="N31" i="1"/>
  <c r="N78" i="1"/>
  <c r="N71" i="1"/>
  <c r="N35" i="1"/>
  <c r="N139" i="1"/>
  <c r="N121" i="1"/>
  <c r="N61" i="1"/>
  <c r="N9" i="1"/>
  <c r="N84" i="1"/>
  <c r="N109" i="1"/>
  <c r="N6" i="1"/>
  <c r="N36" i="1"/>
  <c r="N115" i="1"/>
  <c r="N108" i="1"/>
  <c r="S166" i="2"/>
  <c r="R80" i="2"/>
  <c r="P80" i="2"/>
  <c r="S80" i="2"/>
  <c r="D152" i="2"/>
  <c r="P152" i="2" s="1"/>
  <c r="R160" i="2"/>
  <c r="S160" i="2"/>
  <c r="P160" i="2"/>
  <c r="S82" i="2"/>
  <c r="P164" i="2"/>
  <c r="S72" i="2"/>
  <c r="S150" i="2"/>
  <c r="P166" i="2"/>
  <c r="R66" i="2"/>
  <c r="S164" i="2"/>
  <c r="R164" i="2"/>
  <c r="P76" i="2"/>
  <c r="S76" i="2"/>
  <c r="S78" i="2"/>
  <c r="S70" i="2"/>
  <c r="R70" i="2"/>
  <c r="P66" i="2"/>
  <c r="S156" i="2"/>
  <c r="R154" i="2"/>
  <c r="S154" i="2"/>
  <c r="P154" i="2"/>
  <c r="F152" i="2"/>
  <c r="R152" i="2" s="1"/>
  <c r="P78" i="2"/>
  <c r="R76" i="2"/>
  <c r="P68" i="2"/>
  <c r="S68" i="2"/>
  <c r="S66" i="2"/>
  <c r="R72" i="2"/>
  <c r="P70" i="2"/>
  <c r="S162" i="2"/>
  <c r="P162" i="2"/>
  <c r="J30" i="2"/>
  <c r="L30" i="2"/>
  <c r="S152" i="2" l="1"/>
  <c r="C27" i="2" l="1"/>
  <c r="C26" i="2"/>
  <c r="C35" i="2"/>
  <c r="C34" i="2"/>
  <c r="C36" i="2"/>
  <c r="C37" i="2"/>
  <c r="C25" i="2"/>
  <c r="C24" i="2"/>
  <c r="H105" i="1" l="1"/>
  <c r="H64" i="1"/>
  <c r="H65" i="1"/>
  <c r="H106" i="1"/>
  <c r="H120" i="1"/>
  <c r="H61" i="1"/>
  <c r="H69" i="1"/>
  <c r="H112" i="1"/>
  <c r="H108" i="1"/>
  <c r="H24" i="1"/>
  <c r="H21" i="1"/>
  <c r="H127" i="1"/>
  <c r="H2" i="1"/>
  <c r="H26" i="1"/>
  <c r="H76" i="1"/>
  <c r="H75" i="1"/>
  <c r="H131" i="1"/>
  <c r="H71" i="1"/>
  <c r="H78" i="1"/>
  <c r="H77" i="1"/>
  <c r="H67" i="1"/>
  <c r="H107" i="1"/>
  <c r="H126" i="1"/>
  <c r="H22" i="1"/>
  <c r="H104" i="1"/>
  <c r="H114" i="1"/>
  <c r="H102" i="1"/>
  <c r="H74" i="1"/>
  <c r="H124" i="1"/>
  <c r="H130" i="1"/>
  <c r="H68" i="1"/>
  <c r="H19" i="1"/>
  <c r="H23" i="1"/>
  <c r="H122" i="1"/>
  <c r="H58" i="1"/>
  <c r="H128" i="1"/>
  <c r="H70" i="1"/>
  <c r="H123" i="1"/>
  <c r="H73" i="1"/>
  <c r="H118" i="1"/>
  <c r="H121" i="1"/>
  <c r="H72" i="1"/>
  <c r="H116" i="1"/>
  <c r="H125" i="1"/>
  <c r="H117" i="1"/>
  <c r="H25" i="1"/>
  <c r="H109" i="1"/>
  <c r="AI37" i="2"/>
  <c r="AI34" i="2"/>
  <c r="AI38" i="2"/>
  <c r="AI35" i="2"/>
  <c r="AI39" i="2"/>
  <c r="J34" i="2"/>
  <c r="F38" i="2" s="1"/>
  <c r="L36" i="2"/>
  <c r="G38" i="2" s="1"/>
  <c r="L34" i="2"/>
  <c r="D38" i="2" s="1"/>
  <c r="J36" i="2"/>
  <c r="I38" i="2" s="1"/>
  <c r="L24" i="2"/>
  <c r="D28" i="2" s="1"/>
  <c r="M36" i="2"/>
  <c r="I40" i="2" s="1"/>
  <c r="J24" i="2"/>
  <c r="F28" i="2" s="1"/>
  <c r="O36" i="2"/>
  <c r="G40" i="2" s="1"/>
  <c r="O34" i="2"/>
  <c r="D40" i="2" s="1"/>
  <c r="M34" i="2"/>
  <c r="F40" i="2" s="1"/>
  <c r="J26" i="2"/>
  <c r="I28" i="2" s="1"/>
  <c r="L26" i="2"/>
  <c r="G28" i="2" s="1"/>
  <c r="O26" i="2"/>
  <c r="G30" i="2" s="1"/>
  <c r="M26" i="2"/>
  <c r="I30" i="2" s="1"/>
  <c r="Y39" i="2"/>
  <c r="W37" i="2"/>
  <c r="W34" i="2"/>
  <c r="Y29" i="2"/>
  <c r="W27" i="2"/>
  <c r="W24" i="2"/>
  <c r="M24" i="2"/>
  <c r="F30" i="2" s="1"/>
  <c r="O24" i="2"/>
  <c r="D30" i="2" s="1"/>
  <c r="Y37" i="2"/>
  <c r="W38" i="2"/>
  <c r="W35" i="2"/>
  <c r="Y27" i="2"/>
  <c r="W28" i="2"/>
  <c r="W25" i="2"/>
  <c r="K37" i="1"/>
  <c r="M37" i="1" s="1"/>
  <c r="K136" i="1"/>
  <c r="M136" i="1" s="1"/>
  <c r="K147" i="1"/>
  <c r="K40" i="1"/>
  <c r="K139" i="1"/>
  <c r="K32" i="1"/>
  <c r="K92" i="1"/>
  <c r="K102" i="1"/>
  <c r="K38" i="1"/>
  <c r="K8" i="1"/>
  <c r="K94" i="1"/>
  <c r="K42" i="1"/>
  <c r="K93" i="1"/>
  <c r="K142" i="1"/>
  <c r="K58" i="1"/>
  <c r="K28" i="1"/>
  <c r="K81" i="1"/>
  <c r="K123" i="1"/>
  <c r="K67" i="1"/>
  <c r="K22" i="1"/>
  <c r="K131" i="1"/>
  <c r="K91" i="1"/>
  <c r="K125" i="1"/>
  <c r="K84" i="1"/>
  <c r="K134" i="1"/>
  <c r="K83" i="1"/>
  <c r="K69" i="1"/>
  <c r="K127" i="1"/>
  <c r="K109" i="1"/>
  <c r="K70" i="1"/>
  <c r="K74" i="1"/>
  <c r="K132" i="1"/>
  <c r="K80" i="1"/>
  <c r="K85" i="1"/>
  <c r="K128" i="1"/>
  <c r="K130" i="1"/>
  <c r="K138" i="1"/>
  <c r="K31" i="1"/>
  <c r="K3" i="1"/>
  <c r="K140" i="1"/>
  <c r="K133" i="1"/>
  <c r="K86" i="1"/>
  <c r="K137" i="1"/>
  <c r="K4" i="1"/>
  <c r="K24" i="1"/>
  <c r="K34" i="1"/>
  <c r="K33" i="1"/>
  <c r="K68" i="1"/>
  <c r="K19" i="1"/>
  <c r="K30" i="1"/>
  <c r="K122" i="1"/>
  <c r="K107" i="1"/>
  <c r="K108" i="1"/>
  <c r="K146" i="1"/>
  <c r="K35" i="1"/>
  <c r="K5" i="1"/>
  <c r="M34" i="1" l="1"/>
  <c r="M33" i="1"/>
  <c r="AG37" i="2"/>
  <c r="I34" i="2" s="1"/>
  <c r="D36" i="2" s="1"/>
  <c r="AE37" i="2"/>
  <c r="G34" i="2" s="1"/>
  <c r="P34" i="2" s="1"/>
  <c r="AG27" i="2"/>
  <c r="I24" i="2" s="1"/>
  <c r="AE27" i="2"/>
  <c r="G24" i="2" s="1"/>
  <c r="P24" i="2" s="1"/>
  <c r="M35" i="1"/>
  <c r="M91" i="1"/>
  <c r="M138" i="1"/>
  <c r="M28" i="1"/>
  <c r="M85" i="1"/>
  <c r="M30" i="1"/>
  <c r="M140" i="1"/>
  <c r="M86" i="1"/>
  <c r="M83" i="1"/>
  <c r="M108" i="1"/>
  <c r="M93" i="1"/>
  <c r="M22" i="1"/>
  <c r="M128" i="1"/>
  <c r="M107" i="1"/>
  <c r="M131" i="1"/>
  <c r="M94" i="1"/>
  <c r="M146" i="1"/>
  <c r="M80" i="1"/>
  <c r="M68" i="1"/>
  <c r="M122" i="1"/>
  <c r="M84" i="1"/>
  <c r="M42" i="1"/>
  <c r="M38" i="1"/>
  <c r="M130" i="1"/>
  <c r="M123" i="1"/>
  <c r="M70" i="1"/>
  <c r="M24" i="1"/>
  <c r="M19" i="1"/>
  <c r="M81" i="1"/>
  <c r="M92" i="1"/>
  <c r="M134" i="1"/>
  <c r="M132" i="1"/>
  <c r="M142" i="1"/>
  <c r="M102" i="1"/>
  <c r="M5" i="1"/>
  <c r="M147" i="1"/>
  <c r="M109" i="1"/>
  <c r="M40" i="1"/>
  <c r="M127" i="1"/>
  <c r="M58" i="1"/>
  <c r="M32" i="1"/>
  <c r="M139" i="1"/>
  <c r="M31" i="1"/>
  <c r="M74" i="1"/>
  <c r="M125" i="1"/>
  <c r="M4" i="1"/>
  <c r="M3" i="1"/>
  <c r="M67" i="1"/>
  <c r="M133" i="1"/>
  <c r="M69" i="1"/>
  <c r="M8" i="1"/>
  <c r="M137" i="1"/>
  <c r="S38" i="2"/>
  <c r="R38" i="2"/>
  <c r="P38" i="2"/>
  <c r="R40" i="2"/>
  <c r="P28" i="2"/>
  <c r="R28" i="2"/>
  <c r="R30" i="2"/>
  <c r="S28" i="2"/>
  <c r="P40" i="2"/>
  <c r="S40" i="2"/>
  <c r="P30" i="2"/>
  <c r="S30" i="2"/>
  <c r="R34" i="2" l="1"/>
  <c r="S24" i="2"/>
  <c r="D26" i="2"/>
  <c r="P26" i="2" s="1"/>
  <c r="F26" i="2"/>
  <c r="R26" i="2" s="1"/>
  <c r="R24" i="2"/>
  <c r="S34" i="2"/>
  <c r="F36" i="2"/>
  <c r="R36" i="2" s="1"/>
  <c r="P36" i="2"/>
  <c r="S36" i="2" l="1"/>
  <c r="S26" i="2"/>
  <c r="H113" i="1" l="1"/>
  <c r="H101" i="1"/>
  <c r="K126" i="1"/>
  <c r="K118" i="1"/>
  <c r="K76" i="1"/>
  <c r="K23" i="1"/>
  <c r="K117" i="1"/>
  <c r="K71" i="1"/>
  <c r="H63" i="1" l="1"/>
  <c r="H66" i="1"/>
  <c r="H62" i="1"/>
  <c r="H111" i="1"/>
  <c r="H110" i="1"/>
  <c r="H115" i="1"/>
  <c r="M71" i="1"/>
  <c r="M126" i="1"/>
  <c r="M76" i="1"/>
  <c r="M118" i="1"/>
  <c r="M23" i="1"/>
  <c r="M117" i="1"/>
  <c r="H60" i="1"/>
  <c r="K144" i="1"/>
  <c r="K77" i="1"/>
  <c r="K62" i="1"/>
  <c r="K116" i="1"/>
  <c r="K112" i="1"/>
  <c r="K121" i="1"/>
  <c r="K113" i="1"/>
  <c r="K101" i="1"/>
  <c r="K29" i="1"/>
  <c r="K75" i="1"/>
  <c r="K111" i="1"/>
  <c r="K106" i="1"/>
  <c r="K135" i="1"/>
  <c r="K72" i="1"/>
  <c r="K115" i="1"/>
  <c r="K124" i="1"/>
  <c r="K66" i="1"/>
  <c r="K26" i="1"/>
  <c r="K104" i="1"/>
  <c r="K63" i="1"/>
  <c r="K64" i="1"/>
  <c r="K60" i="1"/>
  <c r="M66" i="1" l="1"/>
  <c r="M63" i="1"/>
  <c r="M111" i="1"/>
  <c r="M115" i="1"/>
  <c r="H103" i="1"/>
  <c r="H20" i="1"/>
  <c r="H119" i="1"/>
  <c r="H129" i="1"/>
  <c r="M60" i="1"/>
  <c r="H59" i="1"/>
  <c r="H48" i="1"/>
  <c r="M116" i="1"/>
  <c r="M144" i="1"/>
  <c r="M135" i="1"/>
  <c r="M72" i="1"/>
  <c r="M104" i="1"/>
  <c r="M124" i="1"/>
  <c r="M77" i="1"/>
  <c r="M75" i="1"/>
  <c r="M64" i="1"/>
  <c r="M26" i="1"/>
  <c r="M106" i="1"/>
  <c r="M121" i="1"/>
  <c r="M29" i="1"/>
  <c r="M62" i="1"/>
  <c r="M101" i="1"/>
  <c r="M112" i="1"/>
  <c r="M113" i="1"/>
  <c r="K39" i="1"/>
  <c r="M39" i="1" s="1"/>
  <c r="K88" i="1"/>
  <c r="K87" i="1"/>
  <c r="K90" i="1"/>
  <c r="K59" i="1"/>
  <c r="K89" i="1"/>
  <c r="K119" i="1"/>
  <c r="K36" i="1"/>
  <c r="K65" i="1"/>
  <c r="K78" i="1"/>
  <c r="K2" i="1"/>
  <c r="K61" i="1"/>
  <c r="K48" i="1"/>
  <c r="K82" i="1"/>
  <c r="K79" i="1"/>
  <c r="K129" i="1"/>
  <c r="K120" i="1"/>
  <c r="K114" i="1"/>
  <c r="K103" i="1"/>
  <c r="K27" i="1"/>
  <c r="K7" i="1"/>
  <c r="K105" i="1"/>
  <c r="K6" i="1"/>
  <c r="K96" i="1"/>
  <c r="K21" i="1"/>
  <c r="K73" i="1"/>
  <c r="K25" i="1"/>
  <c r="K143" i="1"/>
  <c r="K20" i="1"/>
  <c r="K41" i="1"/>
  <c r="K110" i="1"/>
  <c r="M119" i="1" l="1"/>
  <c r="M41" i="1"/>
  <c r="M20" i="1"/>
  <c r="M129" i="1"/>
  <c r="M79" i="1"/>
  <c r="M25" i="1"/>
  <c r="M89" i="1"/>
  <c r="M87" i="1"/>
  <c r="M6" i="1"/>
  <c r="M88" i="1"/>
  <c r="M96" i="1"/>
  <c r="M61" i="1"/>
  <c r="M105" i="1"/>
  <c r="M65" i="1"/>
  <c r="M114" i="1"/>
  <c r="M110" i="1"/>
  <c r="M82" i="1"/>
  <c r="M90" i="1"/>
  <c r="M143" i="1"/>
  <c r="M27" i="1"/>
  <c r="M78" i="1"/>
  <c r="M21" i="1"/>
  <c r="M73" i="1"/>
  <c r="M48" i="1"/>
  <c r="M2" i="1"/>
  <c r="M36" i="1"/>
  <c r="M103" i="1"/>
  <c r="M7" i="1"/>
  <c r="M120" i="1"/>
  <c r="M59" i="1"/>
</calcChain>
</file>

<file path=xl/sharedStrings.xml><?xml version="1.0" encoding="utf-8"?>
<sst xmlns="http://schemas.openxmlformats.org/spreadsheetml/2006/main" count="1769" uniqueCount="261">
  <si>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</si>
  <si>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</si>
  <si>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</si>
  <si>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</si>
  <si>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</si>
  <si>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</si>
  <si>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</si>
  <si>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</si>
  <si>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</si>
  <si>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-</t>
  </si>
  <si>
    <t>1. kolo</t>
  </si>
  <si>
    <t>2. kolo</t>
  </si>
  <si>
    <t>3. kolo</t>
  </si>
  <si>
    <t>4. kolo</t>
  </si>
  <si>
    <t>Celkový součet</t>
  </si>
  <si>
    <t>Oddíl</t>
  </si>
  <si>
    <t>kategorie</t>
  </si>
  <si>
    <t xml:space="preserve"> </t>
  </si>
  <si>
    <t>Přítomen</t>
  </si>
  <si>
    <t>Počet hráčů podle kategorií</t>
  </si>
  <si>
    <t>Počet hráčů podle oddílů</t>
  </si>
  <si>
    <t>Pořadí</t>
  </si>
  <si>
    <t>Definice kategorií</t>
  </si>
  <si>
    <t>Od</t>
  </si>
  <si>
    <t>Do</t>
  </si>
  <si>
    <t>St. Č</t>
  </si>
  <si>
    <t>Počet z St. Č</t>
  </si>
  <si>
    <t>Postup</t>
  </si>
  <si>
    <t>x</t>
  </si>
  <si>
    <t>Přikryl Lukáš</t>
  </si>
  <si>
    <t>Zukal Filip</t>
  </si>
  <si>
    <t>Chalupa David</t>
  </si>
  <si>
    <t>Pelíšek Jan</t>
  </si>
  <si>
    <t>Němeček Václav</t>
  </si>
  <si>
    <t>Ševčík Ondřej</t>
  </si>
  <si>
    <t>Mareček Ladislav</t>
  </si>
  <si>
    <t>Vaněk Jan</t>
  </si>
  <si>
    <t>Zuck Adam</t>
  </si>
  <si>
    <t>Hauzar Šimon</t>
  </si>
  <si>
    <t>Přikryl Tomáš</t>
  </si>
  <si>
    <t>Kuchar Štěpán</t>
  </si>
  <si>
    <t>Šmerda Tomáš</t>
  </si>
  <si>
    <t>Krchňáková Viktorie</t>
  </si>
  <si>
    <t>Schön Zdeněk</t>
  </si>
  <si>
    <t>Sedláček Martin</t>
  </si>
  <si>
    <t>Sedláček Jakub</t>
  </si>
  <si>
    <t>Hampl Petr</t>
  </si>
  <si>
    <t>OBTM Celkem</t>
  </si>
  <si>
    <t>Fousková Jarmila</t>
  </si>
  <si>
    <t>Zouharová Zuzana</t>
  </si>
  <si>
    <t>Přikrylová Adéla</t>
  </si>
  <si>
    <t>Luňáček Matěj</t>
  </si>
  <si>
    <t>Barták Lukáš</t>
  </si>
  <si>
    <t>Chloupek Tomáš</t>
  </si>
  <si>
    <t>Chloupek Jan</t>
  </si>
  <si>
    <t>Polák Roman</t>
  </si>
  <si>
    <t>Křepela David</t>
  </si>
  <si>
    <t>Janků Pavel</t>
  </si>
  <si>
    <t>Klusáček Ben</t>
  </si>
  <si>
    <t>ELO</t>
  </si>
  <si>
    <t>OBTM body</t>
  </si>
  <si>
    <t>U17,U19</t>
  </si>
  <si>
    <t>U13</t>
  </si>
  <si>
    <t>U15</t>
  </si>
  <si>
    <t>U11</t>
  </si>
  <si>
    <t>Odstrčil Filip</t>
  </si>
  <si>
    <t>Kyzlinková Michaela</t>
  </si>
  <si>
    <t>Švarc Robert</t>
  </si>
  <si>
    <t>Slavotínek Petr</t>
  </si>
  <si>
    <t>Bárta Martin</t>
  </si>
  <si>
    <t>Bojdová Simona</t>
  </si>
  <si>
    <t>Zábojová Terezie</t>
  </si>
  <si>
    <t>Babka Matouš</t>
  </si>
  <si>
    <t>Musil Samuel</t>
  </si>
  <si>
    <t>Kopanický Aleš</t>
  </si>
  <si>
    <t>Labuť Dominik</t>
  </si>
  <si>
    <t>Dlapa Tomáš</t>
  </si>
  <si>
    <t>Buryšek Radovan</t>
  </si>
  <si>
    <t>Křepelová Kamila</t>
  </si>
  <si>
    <t>Hrabal František</t>
  </si>
  <si>
    <t>Jiruše Tomáš</t>
  </si>
  <si>
    <t>Hoppe Martin</t>
  </si>
  <si>
    <t>Koudelka Vít</t>
  </si>
  <si>
    <t>Černý Ondřej</t>
  </si>
  <si>
    <t>Přikryl Jan</t>
  </si>
  <si>
    <t>Polák Matěj</t>
  </si>
  <si>
    <t>Chloupková Lucie</t>
  </si>
  <si>
    <t>Voráč Pavel</t>
  </si>
  <si>
    <t>Voráčová Kateřina</t>
  </si>
  <si>
    <t>Oujeský Damián</t>
  </si>
  <si>
    <t>body OpatoviceII</t>
  </si>
  <si>
    <t>Ježek Oskar</t>
  </si>
  <si>
    <t>Kraml Tobias</t>
  </si>
  <si>
    <t>Prchal Vojtěch</t>
  </si>
  <si>
    <t>Řehoř Robin</t>
  </si>
  <si>
    <t>Krištof Martin</t>
  </si>
  <si>
    <t>Krupková Amálie</t>
  </si>
  <si>
    <t>Drašarová Malvína</t>
  </si>
  <si>
    <t>Pilitowská Ela</t>
  </si>
  <si>
    <t>Zouharová Beáta</t>
  </si>
  <si>
    <t>Krupková Klaudie</t>
  </si>
  <si>
    <t>Kovář Jan</t>
  </si>
  <si>
    <t>Kotranyi Dan</t>
  </si>
  <si>
    <t>Krésa Jakub</t>
  </si>
  <si>
    <t>Gavula Marek</t>
  </si>
  <si>
    <t>Přikryl Vojtěch</t>
  </si>
  <si>
    <t>Štaud Brian</t>
  </si>
  <si>
    <t>Stara David</t>
  </si>
  <si>
    <t>Schön Daniel</t>
  </si>
  <si>
    <t>Záviška Jakub</t>
  </si>
  <si>
    <t>Prchal Jindřich</t>
  </si>
  <si>
    <t>Bradáč Lukáš</t>
  </si>
  <si>
    <t>Kuběna Adam</t>
  </si>
  <si>
    <t>Kuběna Matěj</t>
  </si>
  <si>
    <t>Kolomazníček Jakub</t>
  </si>
  <si>
    <t>Matoušek Michal</t>
  </si>
  <si>
    <t>Borek Jan</t>
  </si>
  <si>
    <t>Polák Matyáš</t>
  </si>
  <si>
    <t>Záviška Jan</t>
  </si>
  <si>
    <t>3. místo</t>
  </si>
  <si>
    <t>OP Mládeže  - Rájec 4.12.2022                 U13</t>
  </si>
  <si>
    <t>Smékal Jakub</t>
  </si>
  <si>
    <t>Kuchař Viktor</t>
  </si>
  <si>
    <t>Křelina Matěj</t>
  </si>
  <si>
    <t>Muller Matyáš</t>
  </si>
  <si>
    <t>Kovář Jakub</t>
  </si>
  <si>
    <t>Zouhar Jakub</t>
  </si>
  <si>
    <t>Musil Jan</t>
  </si>
  <si>
    <t>Pospíšil Jonáš</t>
  </si>
  <si>
    <t>Faltejsek Ondřej</t>
  </si>
  <si>
    <t>Doležel Ondřej</t>
  </si>
  <si>
    <t>Lizna Dominik</t>
  </si>
  <si>
    <t>Musil David</t>
  </si>
  <si>
    <t>Celý Šimon</t>
  </si>
  <si>
    <t>Smékal Adam</t>
  </si>
  <si>
    <t>Peška Lukáš</t>
  </si>
  <si>
    <t>Žid Marek</t>
  </si>
  <si>
    <t>Alexa David</t>
  </si>
  <si>
    <t>Křepelová Klára</t>
  </si>
  <si>
    <t>Kaderka Jindřich</t>
  </si>
  <si>
    <t>Vladík Štěpán</t>
  </si>
  <si>
    <t>Hernandez Cristian</t>
  </si>
  <si>
    <t>Jonášová Kristýna</t>
  </si>
  <si>
    <t>Ryšávka Matěj</t>
  </si>
  <si>
    <t>Hernandez Damián</t>
  </si>
  <si>
    <t>Podsedníková Nela</t>
  </si>
  <si>
    <t>Jonášová Karolína</t>
  </si>
  <si>
    <t>Novotný Radek</t>
  </si>
  <si>
    <t>Pelíšek Lukáš</t>
  </si>
  <si>
    <t>Letfus Matyáš</t>
  </si>
  <si>
    <t>Homola Oskar</t>
  </si>
  <si>
    <t>U13 skupina E</t>
  </si>
  <si>
    <t>U13 skupina F</t>
  </si>
  <si>
    <t>U13 skupina G</t>
  </si>
  <si>
    <t>U13 skupina H</t>
  </si>
  <si>
    <t>Kramář Matěj</t>
  </si>
  <si>
    <t>Krejčí Vojtěch</t>
  </si>
  <si>
    <t>Krejčí Štěpán</t>
  </si>
  <si>
    <t>Řehák Šimon</t>
  </si>
  <si>
    <t>1</t>
  </si>
  <si>
    <t>U17U19 skupina E</t>
  </si>
  <si>
    <t>U17U19 skupina F</t>
  </si>
  <si>
    <t>U17U19 skupina G</t>
  </si>
  <si>
    <t>U17U19 skupina H</t>
  </si>
  <si>
    <t>-7</t>
  </si>
  <si>
    <t>-5</t>
  </si>
  <si>
    <t>-8</t>
  </si>
  <si>
    <t>5</t>
  </si>
  <si>
    <t>3</t>
  </si>
  <si>
    <t>2</t>
  </si>
  <si>
    <t>-9</t>
  </si>
  <si>
    <t>12</t>
  </si>
  <si>
    <t>10</t>
  </si>
  <si>
    <t>7</t>
  </si>
  <si>
    <t>8</t>
  </si>
  <si>
    <t>-3</t>
  </si>
  <si>
    <t>6</t>
  </si>
  <si>
    <t>4</t>
  </si>
  <si>
    <t>9</t>
  </si>
  <si>
    <t>-6</t>
  </si>
  <si>
    <t>-1</t>
  </si>
  <si>
    <t>-4</t>
  </si>
  <si>
    <t>11</t>
  </si>
  <si>
    <t>-2</t>
  </si>
  <si>
    <t>-10</t>
  </si>
  <si>
    <t>PavoukU17U19</t>
  </si>
  <si>
    <t>PavoukU13</t>
  </si>
  <si>
    <t>KST Blansko</t>
  </si>
  <si>
    <t>Orel Jednota Boskovice</t>
  </si>
  <si>
    <t>Letokruh svč Letovice</t>
  </si>
  <si>
    <t>KST Kunštát</t>
  </si>
  <si>
    <t>KST Orel Olešnice</t>
  </si>
  <si>
    <t>TJ Sokol Bořitov</t>
  </si>
  <si>
    <t>TJ Sokol V. Opatovice</t>
  </si>
  <si>
    <t>STK Zbraslavec</t>
  </si>
  <si>
    <t>Polický Jan</t>
  </si>
  <si>
    <t>TJ Sokol Vanovice</t>
  </si>
  <si>
    <t>Wetter Jan</t>
  </si>
  <si>
    <t>TJ Vysočany</t>
  </si>
  <si>
    <t>Sharks Štěchov</t>
  </si>
  <si>
    <t>Živný Jáchym</t>
  </si>
  <si>
    <t>Tichý Dominik</t>
  </si>
  <si>
    <t>TJ Šošůvka</t>
  </si>
  <si>
    <t>Hruška Ondřej</t>
  </si>
  <si>
    <t>Palme Ondřej</t>
  </si>
  <si>
    <t>Zvejška Lukáš</t>
  </si>
  <si>
    <t>Adámková Nicole</t>
  </si>
  <si>
    <t>Holas Štěpán</t>
  </si>
  <si>
    <t>Fadrný Josef</t>
  </si>
  <si>
    <t>Prudký Metoděj</t>
  </si>
  <si>
    <t>Kolář Stanislav</t>
  </si>
  <si>
    <t>Dostálová Nela</t>
  </si>
  <si>
    <t>Kavanová Adéla</t>
  </si>
  <si>
    <t>Dlapa Jiří</t>
  </si>
  <si>
    <t>Doskočil Jakub</t>
  </si>
  <si>
    <t>Menšík Richard</t>
  </si>
  <si>
    <t>Odehnalová Tereza</t>
  </si>
  <si>
    <t>Vlach Jan</t>
  </si>
  <si>
    <t>Kishchuk Heorhij</t>
  </si>
  <si>
    <t>Vokurka Jakub</t>
  </si>
  <si>
    <t>Šafránková Eliška</t>
  </si>
  <si>
    <t>Kaderka David</t>
  </si>
  <si>
    <t>Ettl Marek</t>
  </si>
  <si>
    <t>Ševčík Šimon</t>
  </si>
  <si>
    <t>Sekanina Václav</t>
  </si>
  <si>
    <t>Blažková Barbora</t>
  </si>
  <si>
    <t>Veselá Liliana</t>
  </si>
  <si>
    <t>Beneš Dominik</t>
  </si>
  <si>
    <t>Šmída Daniel</t>
  </si>
  <si>
    <t>Číslo</t>
  </si>
  <si>
    <t>OP Mládeže  - Letovice 8.12.2024                 U13</t>
  </si>
  <si>
    <t>OP Mládeže  - Letovice 8.12.2024                 U17U19</t>
  </si>
  <si>
    <t>U13 skupina A</t>
  </si>
  <si>
    <t>U13 skupina B</t>
  </si>
  <si>
    <t>U13 skupina C</t>
  </si>
  <si>
    <t>U13 skupina D</t>
  </si>
  <si>
    <t>skupina J</t>
  </si>
  <si>
    <t>0</t>
  </si>
  <si>
    <t>OP Mládeže  - Letovice 8.12.2024                 U17</t>
  </si>
  <si>
    <t>-0</t>
  </si>
  <si>
    <t>-11</t>
  </si>
  <si>
    <t>-15</t>
  </si>
  <si>
    <t>o 1.</t>
  </si>
  <si>
    <t>o 3.</t>
  </si>
  <si>
    <t>o. 3</t>
  </si>
  <si>
    <t>`</t>
  </si>
  <si>
    <t>OP Mládeže  - Letovice 8.12.2024                 U15</t>
  </si>
  <si>
    <t>-12</t>
  </si>
  <si>
    <t>U15 skupina E</t>
  </si>
  <si>
    <t>U15 skupina F</t>
  </si>
  <si>
    <t>U15 skupina G</t>
  </si>
  <si>
    <t>U15 skupina H</t>
  </si>
  <si>
    <t>U17U19 skupina I</t>
  </si>
  <si>
    <t>U17U19 skupina J</t>
  </si>
  <si>
    <t>U17U19 skupina K</t>
  </si>
  <si>
    <t>U17U19 skupina L</t>
  </si>
  <si>
    <t>skupina B</t>
  </si>
  <si>
    <t>skupina C</t>
  </si>
  <si>
    <t>skupina F</t>
  </si>
  <si>
    <t>skupina K</t>
  </si>
  <si>
    <t>OP Mládeže - Letovice  8.12.2024                  U15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</si>
</sst>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7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sz val="11"/>
      <color indexed="8"/>
      <name val="Calibri"/>
      <family val="2"/>
      <charset val="238"/>
    </font>
    <font>
      <u/>
      <sz val="10"/>
      <name val="Arial CE"/>
      <charset val="238"/>
    </font>
    <font>
      <sz val="20"/>
      <color theme="0" tint="-4.9989318521683403E-2"/>
      <name val="Times New Roman CE"/>
      <family val="1"/>
      <charset val="238"/>
    </font>
    <font>
      <sz val="10"/>
      <color theme="0" tint="-4.9989318521683403E-2"/>
      <name val="Times New Roman CE"/>
      <family val="1"/>
      <charset val="238"/>
    </font>
    <font>
      <sz val="10"/>
      <color rgb="FFFF0000"/>
      <name val="Arial CE"/>
      <charset val="238"/>
    </font>
    <font>
      <sz val="10"/>
      <name val="Arial CE"/>
      <charset val="238"/>
    </font>
    <font>
      <sz val="11"/>
      <name val="Dialog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/>
      <right style="medium">
        <color indexed="64"/>
      </right>
      <top/>
      <bottom/>
      <diagonal style="thin">
        <color indexed="64"/>
      </diagonal>
    </border>
  </borders>
  <cellStyleXfs count="4">
    <xf numFmtId="0" fontId="0" fillId="0" borderId="0"/>
    <xf numFmtId="0" fontId="10" fillId="0" borderId="0"/>
    <xf numFmtId="0" fontId="15" fillId="0" borderId="0"/>
    <xf numFmtId="44" fontId="15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2" fillId="0" borderId="3" xfId="0" applyFont="1" applyBorder="1" applyAlignment="1" applyProtection="1">
      <alignment horizontal="left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hidden="1"/>
    </xf>
    <xf numFmtId="49" fontId="0" fillId="0" borderId="0" xfId="0" applyNumberFormat="1" applyAlignment="1">
      <alignment horizontal="center"/>
    </xf>
    <xf numFmtId="49" fontId="2" fillId="2" borderId="9" xfId="0" applyNumberFormat="1" applyFont="1" applyFill="1" applyBorder="1" applyAlignment="1" applyProtection="1">
      <alignment horizontal="center"/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2" fillId="0" borderId="13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49" fontId="2" fillId="2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hidden="1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12" xfId="0" applyFont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23" xfId="0" applyFont="1" applyBorder="1" applyAlignment="1" applyProtection="1">
      <alignment horizontal="center"/>
      <protection hidden="1"/>
    </xf>
    <xf numFmtId="0" fontId="2" fillId="0" borderId="24" xfId="0" applyFont="1" applyBorder="1" applyAlignment="1" applyProtection="1">
      <alignment horizontal="center"/>
      <protection hidden="1"/>
    </xf>
    <xf numFmtId="0" fontId="2" fillId="0" borderId="25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8" xfId="0" applyFont="1" applyBorder="1" applyAlignment="1" applyProtection="1">
      <alignment horizontal="center"/>
      <protection hidden="1"/>
    </xf>
    <xf numFmtId="0" fontId="1" fillId="0" borderId="33" xfId="0" applyFont="1" applyBorder="1" applyAlignment="1" applyProtection="1">
      <alignment horizontal="center"/>
      <protection hidden="1"/>
    </xf>
    <xf numFmtId="0" fontId="8" fillId="0" borderId="8" xfId="0" applyFont="1" applyBorder="1" applyAlignment="1" applyProtection="1">
      <alignment horizontal="right" vertic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37" xfId="0" applyFont="1" applyBorder="1" applyAlignment="1" applyProtection="1">
      <alignment horizontal="left"/>
      <protection hidden="1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7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vertical="center"/>
      <protection hidden="1"/>
    </xf>
    <xf numFmtId="0" fontId="2" fillId="0" borderId="38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left"/>
      <protection hidden="1"/>
    </xf>
    <xf numFmtId="49" fontId="2" fillId="0" borderId="14" xfId="0" applyNumberFormat="1" applyFont="1" applyBorder="1" applyAlignment="1" applyProtection="1">
      <alignment horizontal="center"/>
      <protection locked="0"/>
    </xf>
    <xf numFmtId="49" fontId="2" fillId="0" borderId="9" xfId="0" applyNumberFormat="1" applyFont="1" applyBorder="1" applyAlignment="1" applyProtection="1">
      <alignment horizontal="center"/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right" vertical="center"/>
      <protection hidden="1"/>
    </xf>
    <xf numFmtId="0" fontId="2" fillId="0" borderId="39" xfId="0" applyFont="1" applyBorder="1" applyAlignment="1" applyProtection="1">
      <alignment horizontal="center"/>
      <protection hidden="1"/>
    </xf>
    <xf numFmtId="0" fontId="2" fillId="0" borderId="40" xfId="0" applyFont="1" applyBorder="1" applyAlignment="1" applyProtection="1">
      <alignment horizontal="left"/>
      <protection hidden="1"/>
    </xf>
    <xf numFmtId="49" fontId="2" fillId="0" borderId="15" xfId="0" applyNumberFormat="1" applyFont="1" applyBorder="1" applyAlignment="1" applyProtection="1">
      <alignment horizontal="center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2" xfId="0" applyFont="1" applyBorder="1" applyAlignment="1" applyProtection="1">
      <alignment vertical="center"/>
      <protection hidden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/>
      <protection hidden="1"/>
    </xf>
    <xf numFmtId="0" fontId="8" fillId="0" borderId="23" xfId="0" applyFont="1" applyBorder="1" applyAlignment="1" applyProtection="1">
      <alignment horizontal="left"/>
      <protection hidden="1"/>
    </xf>
    <xf numFmtId="0" fontId="6" fillId="0" borderId="0" xfId="0" applyFont="1"/>
    <xf numFmtId="0" fontId="0" fillId="0" borderId="0" xfId="0" applyAlignment="1">
      <alignment horizontal="left"/>
    </xf>
    <xf numFmtId="0" fontId="1" fillId="0" borderId="35" xfId="0" applyFont="1" applyBorder="1" applyAlignment="1" applyProtection="1">
      <alignment horizontal="center" vertical="center"/>
      <protection hidden="1"/>
    </xf>
    <xf numFmtId="0" fontId="0" fillId="0" borderId="0" xfId="0" pivotButton="1"/>
    <xf numFmtId="0" fontId="1" fillId="0" borderId="0" xfId="0" applyFont="1" applyProtection="1"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11" fillId="0" borderId="0" xfId="0" applyFont="1" applyAlignment="1">
      <alignment horizontal="left"/>
    </xf>
    <xf numFmtId="49" fontId="2" fillId="0" borderId="59" xfId="0" applyNumberFormat="1" applyFont="1" applyBorder="1" applyAlignment="1" applyProtection="1">
      <alignment horizontal="center"/>
      <protection locked="0"/>
    </xf>
    <xf numFmtId="49" fontId="2" fillId="0" borderId="30" xfId="0" applyNumberFormat="1" applyFont="1" applyBorder="1" applyAlignment="1" applyProtection="1">
      <alignment horizontal="center"/>
      <protection locked="0"/>
    </xf>
    <xf numFmtId="49" fontId="2" fillId="0" borderId="29" xfId="0" applyNumberFormat="1" applyFont="1" applyBorder="1" applyAlignment="1" applyProtection="1">
      <alignment horizontal="center"/>
      <protection locked="0"/>
    </xf>
    <xf numFmtId="49" fontId="2" fillId="0" borderId="19" xfId="0" applyNumberFormat="1" applyFont="1" applyBorder="1" applyAlignment="1" applyProtection="1">
      <alignment horizontal="center"/>
      <protection locked="0"/>
    </xf>
    <xf numFmtId="49" fontId="2" fillId="0" borderId="20" xfId="0" applyNumberFormat="1" applyFont="1" applyBorder="1" applyAlignment="1" applyProtection="1">
      <alignment horizontal="center"/>
      <protection locked="0"/>
    </xf>
    <xf numFmtId="49" fontId="2" fillId="0" borderId="25" xfId="0" applyNumberFormat="1" applyFont="1" applyBorder="1" applyAlignment="1" applyProtection="1">
      <alignment horizontal="center"/>
      <protection locked="0"/>
    </xf>
    <xf numFmtId="0" fontId="12" fillId="0" borderId="0" xfId="0" applyFont="1"/>
    <xf numFmtId="0" fontId="13" fillId="0" borderId="0" xfId="0" applyFont="1"/>
    <xf numFmtId="0" fontId="0" fillId="0" borderId="9" xfId="0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right"/>
      <protection locked="0"/>
    </xf>
    <xf numFmtId="0" fontId="8" fillId="0" borderId="78" xfId="0" applyFont="1" applyBorder="1" applyAlignment="1" applyProtection="1">
      <alignment horizontal="right" vertical="center"/>
      <protection hidden="1"/>
    </xf>
    <xf numFmtId="1" fontId="0" fillId="0" borderId="0" xfId="0" applyNumberFormat="1"/>
    <xf numFmtId="0" fontId="0" fillId="0" borderId="9" xfId="0" applyBorder="1"/>
    <xf numFmtId="0" fontId="1" fillId="0" borderId="32" xfId="0" applyFont="1" applyBorder="1" applyAlignment="1" applyProtection="1">
      <alignment horizontal="center"/>
      <protection hidden="1"/>
    </xf>
    <xf numFmtId="0" fontId="14" fillId="0" borderId="0" xfId="0" applyFont="1"/>
    <xf numFmtId="1" fontId="0" fillId="3" borderId="9" xfId="0" applyNumberForma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1" fillId="0" borderId="0" xfId="0" applyNumberFormat="1" applyFont="1"/>
    <xf numFmtId="0" fontId="8" fillId="0" borderId="28" xfId="0" applyFont="1" applyBorder="1" applyAlignment="1" applyProtection="1">
      <alignment horizontal="left"/>
      <protection hidden="1"/>
    </xf>
    <xf numFmtId="0" fontId="8" fillId="0" borderId="27" xfId="0" applyFont="1" applyBorder="1" applyAlignment="1" applyProtection="1">
      <alignment horizontal="right"/>
      <protection hidden="1"/>
    </xf>
    <xf numFmtId="0" fontId="8" fillId="0" borderId="22" xfId="0" applyFont="1" applyBorder="1" applyAlignment="1" applyProtection="1">
      <alignment horizontal="right"/>
      <protection hidden="1"/>
    </xf>
    <xf numFmtId="0" fontId="16" fillId="0" borderId="9" xfId="0" applyFont="1" applyBorder="1" applyAlignment="1">
      <alignment horizontal="right"/>
    </xf>
    <xf numFmtId="49" fontId="0" fillId="0" borderId="9" xfId="0" applyNumberFormat="1" applyBorder="1"/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0" borderId="9" xfId="0" applyNumberFormat="1" applyBorder="1" applyAlignment="1">
      <alignment horizontal="center"/>
    </xf>
    <xf numFmtId="0" fontId="0" fillId="0" borderId="2" xfId="0" applyBorder="1"/>
    <xf numFmtId="0" fontId="4" fillId="0" borderId="53" xfId="0" applyFont="1" applyBorder="1" applyAlignment="1" applyProtection="1">
      <alignment horizontal="center"/>
      <protection locked="0"/>
    </xf>
    <xf numFmtId="0" fontId="2" fillId="0" borderId="56" xfId="0" applyFont="1" applyBorder="1" applyAlignment="1" applyProtection="1">
      <alignment horizontal="center"/>
      <protection hidden="1"/>
    </xf>
    <xf numFmtId="0" fontId="2" fillId="0" borderId="25" xfId="0" applyFont="1" applyBorder="1" applyAlignment="1" applyProtection="1">
      <alignment horizontal="left"/>
      <protection hidden="1"/>
    </xf>
    <xf numFmtId="0" fontId="3" fillId="0" borderId="23" xfId="0" applyFont="1" applyBorder="1" applyAlignment="1" applyProtection="1">
      <alignment horizontal="center"/>
      <protection hidden="1"/>
    </xf>
    <xf numFmtId="0" fontId="2" fillId="0" borderId="23" xfId="0" applyFont="1" applyBorder="1" applyAlignment="1" applyProtection="1">
      <alignment horizontal="left"/>
      <protection hidden="1"/>
    </xf>
    <xf numFmtId="0" fontId="4" fillId="0" borderId="2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hidden="1"/>
    </xf>
    <xf numFmtId="0" fontId="0" fillId="0" borderId="26" xfId="0" applyBorder="1"/>
    <xf numFmtId="49" fontId="2" fillId="0" borderId="8" xfId="0" applyNumberFormat="1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/>
    <xf numFmtId="0" fontId="2" fillId="0" borderId="0" xfId="0" applyFont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/>
      <protection hidden="1"/>
    </xf>
    <xf numFmtId="0" fontId="8" fillId="0" borderId="0" xfId="0" applyFont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center"/>
      <protection locked="0"/>
    </xf>
    <xf numFmtId="0" fontId="8" fillId="0" borderId="52" xfId="0" applyFont="1" applyBorder="1" applyAlignment="1" applyProtection="1">
      <alignment horizontal="left"/>
      <protection hidden="1"/>
    </xf>
    <xf numFmtId="44" fontId="0" fillId="0" borderId="0" xfId="3" applyFont="1" applyAlignment="1">
      <alignment horizontal="center"/>
    </xf>
    <xf numFmtId="44" fontId="0" fillId="0" borderId="0" xfId="3" applyFont="1"/>
    <xf numFmtId="0" fontId="4" fillId="0" borderId="33" xfId="0" applyFont="1" applyBorder="1" applyAlignment="1" applyProtection="1">
      <alignment horizontal="center"/>
      <protection locked="0"/>
    </xf>
    <xf numFmtId="0" fontId="1" fillId="0" borderId="69" xfId="0" applyFont="1" applyBorder="1" applyAlignment="1" applyProtection="1">
      <alignment horizontal="center"/>
      <protection hidden="1"/>
    </xf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0" xfId="0" applyFont="1" applyBorder="1" applyAlignment="1" applyProtection="1">
      <alignment horizontal="center" vertical="center"/>
      <protection hidden="1"/>
    </xf>
    <xf numFmtId="0" fontId="0" fillId="0" borderId="53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6" xfId="0" applyBorder="1"/>
    <xf numFmtId="1" fontId="1" fillId="0" borderId="81" xfId="0" applyNumberFormat="1" applyFont="1" applyBorder="1" applyAlignment="1" applyProtection="1">
      <alignment horizontal="center" vertical="center"/>
      <protection locked="0"/>
    </xf>
    <xf numFmtId="1" fontId="0" fillId="0" borderId="21" xfId="0" applyNumberFormat="1" applyBorder="1" applyProtection="1">
      <protection locked="0"/>
    </xf>
    <xf numFmtId="0" fontId="2" fillId="0" borderId="68" xfId="0" applyFont="1" applyBorder="1" applyAlignment="1" applyProtection="1">
      <alignment horizontal="center" vertical="center"/>
      <protection hidden="1"/>
    </xf>
    <xf numFmtId="0" fontId="0" fillId="0" borderId="20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5" xfId="0" applyBorder="1"/>
    <xf numFmtId="0" fontId="2" fillId="0" borderId="22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1" fillId="0" borderId="75" xfId="0" applyFont="1" applyBorder="1" applyAlignment="1" applyProtection="1">
      <alignment horizontal="center" vertical="center"/>
      <protection hidden="1"/>
    </xf>
    <xf numFmtId="0" fontId="7" fillId="0" borderId="76" xfId="0" applyFont="1" applyBorder="1"/>
    <xf numFmtId="0" fontId="7" fillId="0" borderId="34" xfId="0" applyFont="1" applyBorder="1"/>
    <xf numFmtId="0" fontId="2" fillId="0" borderId="4" xfId="0" applyFont="1" applyBorder="1" applyAlignment="1" applyProtection="1">
      <alignment horizontal="center" vertical="center"/>
      <protection hidden="1"/>
    </xf>
    <xf numFmtId="0" fontId="0" fillId="0" borderId="23" xfId="0" applyBorder="1"/>
    <xf numFmtId="0" fontId="2" fillId="0" borderId="35" xfId="0" applyFont="1" applyBorder="1" applyAlignment="1" applyProtection="1">
      <alignment horizontal="center" vertical="center"/>
      <protection hidden="1"/>
    </xf>
    <xf numFmtId="0" fontId="0" fillId="0" borderId="28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0" fillId="0" borderId="25" xfId="0" applyBorder="1"/>
    <xf numFmtId="0" fontId="2" fillId="0" borderId="56" xfId="0" applyFont="1" applyBorder="1" applyAlignment="1" applyProtection="1">
      <alignment horizontal="center" vertical="center"/>
      <protection hidden="1"/>
    </xf>
    <xf numFmtId="0" fontId="0" fillId="0" borderId="56" xfId="0" applyBorder="1"/>
    <xf numFmtId="1" fontId="1" fillId="0" borderId="69" xfId="0" applyNumberFormat="1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hidden="1"/>
    </xf>
    <xf numFmtId="1" fontId="1" fillId="0" borderId="31" xfId="0" applyNumberFormat="1" applyFont="1" applyBorder="1" applyAlignment="1" applyProtection="1">
      <alignment horizontal="center" vertical="center"/>
      <protection locked="0"/>
    </xf>
    <xf numFmtId="0" fontId="2" fillId="0" borderId="65" xfId="0" applyFont="1" applyBorder="1" applyAlignment="1" applyProtection="1">
      <alignment horizontal="center" vertical="center"/>
      <protection hidden="1"/>
    </xf>
    <xf numFmtId="0" fontId="0" fillId="0" borderId="66" xfId="0" applyBorder="1"/>
    <xf numFmtId="0" fontId="1" fillId="0" borderId="77" xfId="0" applyFont="1" applyBorder="1" applyAlignment="1" applyProtection="1">
      <alignment horizontal="center" vertical="center"/>
      <protection hidden="1"/>
    </xf>
    <xf numFmtId="0" fontId="0" fillId="0" borderId="76" xfId="0" applyBorder="1"/>
    <xf numFmtId="0" fontId="0" fillId="0" borderId="34" xfId="0" applyBorder="1"/>
    <xf numFmtId="0" fontId="1" fillId="0" borderId="31" xfId="0" applyFont="1" applyBorder="1" applyAlignment="1" applyProtection="1">
      <alignment horizontal="center" vertical="center"/>
      <protection locked="0"/>
    </xf>
    <xf numFmtId="0" fontId="0" fillId="0" borderId="54" xfId="0" applyBorder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67" xfId="0" applyFont="1" applyBorder="1" applyAlignment="1" applyProtection="1">
      <alignment horizontal="center"/>
      <protection hidden="1"/>
    </xf>
    <xf numFmtId="0" fontId="0" fillId="0" borderId="4" xfId="0" applyBorder="1"/>
    <xf numFmtId="0" fontId="0" fillId="0" borderId="78" xfId="0" applyBorder="1"/>
    <xf numFmtId="0" fontId="2" fillId="0" borderId="42" xfId="0" applyFont="1" applyBorder="1" applyAlignment="1" applyProtection="1">
      <alignment horizontal="center" vertical="center"/>
      <protection hidden="1"/>
    </xf>
    <xf numFmtId="0" fontId="1" fillId="0" borderId="72" xfId="0" applyFont="1" applyBorder="1" applyAlignment="1" applyProtection="1">
      <alignment horizontal="center" vertical="center"/>
      <protection hidden="1"/>
    </xf>
    <xf numFmtId="0" fontId="0" fillId="0" borderId="19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43" xfId="0" applyFont="1" applyBorder="1" applyAlignment="1" applyProtection="1">
      <alignment horizontal="center" vertical="center"/>
      <protection hidden="1"/>
    </xf>
    <xf numFmtId="0" fontId="0" fillId="0" borderId="44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2" fillId="0" borderId="23" xfId="0" applyFont="1" applyBorder="1" applyAlignment="1" applyProtection="1">
      <alignment horizontal="center" vertical="center"/>
      <protection hidden="1"/>
    </xf>
    <xf numFmtId="0" fontId="2" fillId="0" borderId="73" xfId="0" applyFont="1" applyBorder="1" applyAlignment="1" applyProtection="1">
      <alignment horizontal="center" vertical="center"/>
      <protection hidden="1"/>
    </xf>
    <xf numFmtId="0" fontId="0" fillId="0" borderId="73" xfId="0" applyBorder="1"/>
    <xf numFmtId="0" fontId="0" fillId="0" borderId="74" xfId="0" applyBorder="1"/>
    <xf numFmtId="0" fontId="1" fillId="0" borderId="54" xfId="0" applyFont="1" applyBorder="1" applyAlignment="1" applyProtection="1">
      <alignment horizontal="center" vertical="center"/>
      <protection locked="0"/>
    </xf>
    <xf numFmtId="1" fontId="1" fillId="0" borderId="21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/>
      <protection hidden="1"/>
    </xf>
    <xf numFmtId="0" fontId="0" fillId="0" borderId="42" xfId="0" applyBorder="1"/>
    <xf numFmtId="0" fontId="1" fillId="0" borderId="22" xfId="0" applyFont="1" applyBorder="1" applyAlignment="1" applyProtection="1">
      <alignment horizontal="center" vertical="center"/>
      <protection hidden="1"/>
    </xf>
    <xf numFmtId="0" fontId="1" fillId="0" borderId="35" xfId="0" applyFont="1" applyBorder="1" applyAlignment="1" applyProtection="1">
      <alignment horizontal="center" vertical="center"/>
      <protection hidden="1"/>
    </xf>
    <xf numFmtId="0" fontId="2" fillId="0" borderId="79" xfId="0" applyFont="1" applyBorder="1" applyAlignment="1" applyProtection="1">
      <alignment horizontal="center" vertical="center"/>
      <protection hidden="1"/>
    </xf>
    <xf numFmtId="0" fontId="0" fillId="0" borderId="80" xfId="0" applyBorder="1"/>
    <xf numFmtId="0" fontId="2" fillId="0" borderId="82" xfId="0" applyFont="1" applyBorder="1" applyAlignment="1">
      <alignment horizontal="center" vertical="center"/>
    </xf>
    <xf numFmtId="0" fontId="2" fillId="4" borderId="71" xfId="0" applyFont="1" applyFill="1" applyBorder="1" applyAlignment="1" applyProtection="1">
      <alignment horizontal="center" vertical="center"/>
      <protection locked="0"/>
    </xf>
    <xf numFmtId="0" fontId="2" fillId="4" borderId="57" xfId="0" applyFont="1" applyFill="1" applyBorder="1" applyAlignment="1" applyProtection="1">
      <alignment horizontal="center" vertical="center"/>
      <protection locked="0"/>
    </xf>
    <xf numFmtId="0" fontId="2" fillId="4" borderId="58" xfId="0" applyFont="1" applyFill="1" applyBorder="1" applyAlignment="1" applyProtection="1">
      <alignment horizontal="center" vertical="center"/>
      <protection locked="0"/>
    </xf>
    <xf numFmtId="0" fontId="2" fillId="0" borderId="83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66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7" fillId="0" borderId="20" xfId="0" applyFont="1" applyBorder="1"/>
    <xf numFmtId="0" fontId="2" fillId="0" borderId="83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horizontal="center" vertical="center"/>
      <protection hidden="1"/>
    </xf>
    <xf numFmtId="0" fontId="2" fillId="4" borderId="87" xfId="0" applyFont="1" applyFill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hidden="1"/>
    </xf>
    <xf numFmtId="0" fontId="2" fillId="0" borderId="84" xfId="0" applyFont="1" applyBorder="1" applyAlignment="1" applyProtection="1">
      <alignment horizontal="center" vertical="center"/>
      <protection hidden="1"/>
    </xf>
    <xf numFmtId="0" fontId="2" fillId="0" borderId="85" xfId="0" applyFont="1" applyBorder="1" applyAlignment="1" applyProtection="1">
      <alignment horizontal="center" vertical="center"/>
      <protection hidden="1"/>
    </xf>
    <xf numFmtId="0" fontId="2" fillId="0" borderId="88" xfId="0" applyFont="1" applyBorder="1" applyAlignment="1" applyProtection="1">
      <alignment horizontal="center" vertical="center"/>
      <protection hidden="1"/>
    </xf>
    <xf numFmtId="0" fontId="2" fillId="0" borderId="46" xfId="0" applyFont="1" applyBorder="1" applyAlignment="1" applyProtection="1">
      <alignment horizontal="center" vertical="center"/>
      <protection hidden="1"/>
    </xf>
    <xf numFmtId="0" fontId="2" fillId="0" borderId="47" xfId="0" applyFont="1" applyBorder="1" applyAlignment="1" applyProtection="1">
      <alignment horizontal="center" vertical="center"/>
      <protection hidden="1"/>
    </xf>
    <xf numFmtId="0" fontId="2" fillId="0" borderId="48" xfId="0" applyFont="1" applyBorder="1" applyAlignment="1" applyProtection="1">
      <alignment horizontal="center" vertical="center"/>
      <protection hidden="1"/>
    </xf>
    <xf numFmtId="0" fontId="2" fillId="0" borderId="86" xfId="0" applyFont="1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center" vertical="center"/>
      <protection hidden="1"/>
    </xf>
    <xf numFmtId="0" fontId="2" fillId="0" borderId="63" xfId="0" applyFont="1" applyBorder="1" applyAlignment="1" applyProtection="1">
      <alignment horizontal="center" vertical="center"/>
      <protection hidden="1"/>
    </xf>
    <xf numFmtId="0" fontId="2" fillId="0" borderId="64" xfId="0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1" fontId="1" fillId="0" borderId="54" xfId="0" applyNumberFormat="1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0" borderId="53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40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NumberFormat="1"/>
  </cellXfs>
  <cellStyles count="4">
    <cellStyle name="Měna" xfId="3" builtinId="4"/>
    <cellStyle name="Normální" xfId="0" builtinId="0"/>
    <cellStyle name="Normální 2" xfId="1" xr:uid="{00000000-0005-0000-0000-000001000000}"/>
    <cellStyle name="Normální 3" xfId="2" xr:uid="{00000000-0005-0000-0000-000002000000}"/>
  </cellStyles>
  <dxfs count="5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omáš Harna" refreshedDate="45634.754986111111" createdVersion="5" refreshedVersion="7" minRefreshableVersion="3" recordCount="147" xr:uid="{00000000-000A-0000-FFFF-FFFF08000000}">
  <cacheSource type="worksheet">
    <worksheetSource ref="A1:G1048576" sheet="seznam"/>
  </cacheSource>
  <cacheFields count="7">
    <cacheField name="St. Č" numFmtId="0">
      <sharedItems containsString="0" containsBlank="1" containsNumber="1" containsInteger="1" minValue="1" maxValue="146"/>
    </cacheField>
    <cacheField name="příjmení" numFmtId="49">
      <sharedItems containsBlank="1"/>
    </cacheField>
    <cacheField name="oddíl" numFmtId="49">
      <sharedItems containsBlank="1" count="75">
        <s v="KST Blansko"/>
        <s v="Orel Jednota Boskovice"/>
        <s v="STK Zbraslavec"/>
        <s v="KST Kunštát"/>
        <s v="TJ Sokol V. Opatovice"/>
        <s v="TJ Vysočany"/>
        <s v="TJ Sokol Bořitov"/>
        <s v="Letokruh svč Letovice"/>
        <s v="TJ Sokol Vanovice"/>
        <s v="KST Orel Olešnice"/>
        <s v="Sharks Štěchov"/>
        <s v="TJ Šošůvka"/>
        <m/>
        <s v="Olešnice" u="1"/>
        <s v="Vanovice" u="1"/>
        <s v="STP Mikulov" u="1"/>
        <s v="V. Opatovice" u="1"/>
        <s v="TTC MS Brno" u="1"/>
        <s v="Orel Šitbořice" u="1"/>
        <s v="Spartak Velká Bíteš" u="1"/>
        <s v="MSK Břeclav" u="1"/>
        <s v="Sokol Josefov" u="1"/>
        <s v="Boskovice" u="1"/>
        <s v="TJ Jevišovka" u="1"/>
        <s v="Vysočany" u="1"/>
        <s v="Bořitov" u="1"/>
        <s v="Kunštát" u="1"/>
        <s v="Velké Opatovice" u="1"/>
        <s v="Moravská Slávie" u="1"/>
        <s v="Sokol Morkůvky" u="1"/>
        <s v="TJ Lažánky" u="1"/>
        <s v="Křetín" u="1"/>
        <s v="Petrovice" u="1"/>
        <s v="KST Sokol Znojmo" u="1"/>
        <s v="KST Vyškov" u="1"/>
        <s v="Rájec" u="1"/>
        <s v="Jevíčko" u="1"/>
        <s v="Štěchov" u="1"/>
        <s v="TJ Brno-Bystrc" u="1"/>
        <s v="Kunštátx" u="1"/>
        <s v="TJ Jevišovka-Drnholec" u="1"/>
        <s v="SKST Hodonín" u="1"/>
        <s v="Zbraslavec" u="1"/>
        <s v="Sokol Vlkoš" u="1"/>
        <s v="Sokol Brno I" u="1"/>
        <s v="Rudice" u="1"/>
        <s v="TJ Ostrava KST" u="1"/>
        <s v="MK Řeznovice" u="1"/>
        <s v="Salesko Líšeň" u="1"/>
        <s v="xKunštát" u="1"/>
        <s v="Šošůvka" u="1"/>
        <s v="Blansko" u="1"/>
        <s v="Sokol Bzenec" u="1"/>
        <s v="SK Prace" u="1"/>
        <s v="Sokol Bučovice" u="1"/>
        <s v="Sokol Brno I." u="1"/>
        <s v="TJ Jiskra Hrušovany" u="1"/>
        <s v="Kunštátxx" u="1"/>
        <s v="TJ Holásky" u="1"/>
        <s v="Spartak Adamov" u="1"/>
        <s v="TTC Sokol Znojmo" u="1"/>
        <s v="TJ Sokol Klobouky" u="1"/>
        <s v="Slovan Hodonín" u="1"/>
        <s v="Adamov" u="1"/>
        <s v="Sokol Klobouky" u="1"/>
        <s v="Sokol Líšeň" u="1"/>
        <s v="SKST Nový Lískovec" u="1"/>
        <s v="Sokol Čejč" u="1"/>
        <s v="SKST Dubňany" u="1"/>
        <s v="Letovice" u="1"/>
        <s v="Jedovnice" u="1"/>
        <s v="Baník Mikulčice" u="1"/>
        <s v="Sokol Vracov" u="1"/>
        <s v="TJ Jiskra Strážnice" u="1"/>
        <s v="TTC Koral Tišnov" u="1"/>
      </sharedItems>
    </cacheField>
    <cacheField name="ročník" numFmtId="0">
      <sharedItems containsString="0" containsBlank="1" containsNumber="1" containsInteger="1" minValue="2006" maxValue="2016"/>
    </cacheField>
    <cacheField name="kategorie" numFmtId="0">
      <sharedItems containsBlank="1" count="13">
        <s v="U11"/>
        <s v="U13"/>
        <s v="U15"/>
        <s v="U17,U19"/>
        <m/>
        <s v="" u="1"/>
        <s v="s" u="1"/>
        <s v="mž" u="1"/>
        <s v="nž" u="1"/>
        <s v="m" u="1"/>
        <s v="sž" u="1"/>
        <s v="d" u="1"/>
        <s v="n" u="1"/>
      </sharedItems>
    </cacheField>
    <cacheField name="Přítomen" numFmtId="0">
      <sharedItems containsBlank="1" count="3">
        <s v="`"/>
        <m/>
        <s v="x"/>
      </sharedItems>
    </cacheField>
    <cacheField name="ELO" numFmtId="0">
      <sharedItems containsString="0" containsBlank="1" containsNumber="1" containsInteger="1" minValue="0" maxValue="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7">
  <r>
    <n v="1"/>
    <s v="Voráč Pavel"/>
    <x v="0"/>
    <n v="2015"/>
    <x v="0"/>
    <x v="0"/>
    <n v="1172"/>
  </r>
  <r>
    <n v="2"/>
    <s v="Ryšávka Matěj"/>
    <x v="1"/>
    <n v="2015"/>
    <x v="0"/>
    <x v="1"/>
    <n v="699"/>
  </r>
  <r>
    <n v="3"/>
    <s v="Záviška Jan"/>
    <x v="0"/>
    <n v="2015"/>
    <x v="0"/>
    <x v="2"/>
    <n v="691"/>
  </r>
  <r>
    <n v="4"/>
    <s v="Jonášová Kristýna"/>
    <x v="2"/>
    <n v="2014"/>
    <x v="0"/>
    <x v="2"/>
    <n v="673"/>
  </r>
  <r>
    <n v="5"/>
    <s v="Křepelová Kamila"/>
    <x v="2"/>
    <n v="2014"/>
    <x v="0"/>
    <x v="2"/>
    <n v="662"/>
  </r>
  <r>
    <n v="6"/>
    <s v="Pilitowská Ela"/>
    <x v="0"/>
    <n v="2014"/>
    <x v="0"/>
    <x v="2"/>
    <n v="655"/>
  </r>
  <r>
    <n v="7"/>
    <s v="Krupková Klaudie"/>
    <x v="0"/>
    <n v="2016"/>
    <x v="0"/>
    <x v="1"/>
    <n v="614"/>
  </r>
  <r>
    <n v="8"/>
    <s v="Kramář Matěj"/>
    <x v="0"/>
    <n v="2015"/>
    <x v="0"/>
    <x v="2"/>
    <n v="499"/>
  </r>
  <r>
    <n v="9"/>
    <s v="Podsedníková Nela"/>
    <x v="3"/>
    <n v="2014"/>
    <x v="0"/>
    <x v="1"/>
    <n v="458"/>
  </r>
  <r>
    <n v="10"/>
    <s v="Kaderka David"/>
    <x v="4"/>
    <n v="2015"/>
    <x v="0"/>
    <x v="1"/>
    <n v="406"/>
  </r>
  <r>
    <n v="11"/>
    <s v="Ševčík Šimon"/>
    <x v="5"/>
    <n v="2016"/>
    <x v="0"/>
    <x v="1"/>
    <n v="385"/>
  </r>
  <r>
    <n v="12"/>
    <s v="Chloupková Lucie"/>
    <x v="3"/>
    <n v="2014"/>
    <x v="0"/>
    <x v="1"/>
    <n v="361"/>
  </r>
  <r>
    <n v="13"/>
    <s v="Hernandez Damián"/>
    <x v="6"/>
    <n v="2015"/>
    <x v="0"/>
    <x v="1"/>
    <n v="328"/>
  </r>
  <r>
    <n v="14"/>
    <s v="Blažková Barbora"/>
    <x v="3"/>
    <n v="2014"/>
    <x v="0"/>
    <x v="1"/>
    <n v="284"/>
  </r>
  <r>
    <n v="15"/>
    <s v="Zouharová Beáta"/>
    <x v="0"/>
    <n v="2014"/>
    <x v="0"/>
    <x v="2"/>
    <n v="275"/>
  </r>
  <r>
    <n v="16"/>
    <s v="Veselá Liliana"/>
    <x v="0"/>
    <n v="2016"/>
    <x v="0"/>
    <x v="2"/>
    <n v="0"/>
  </r>
  <r>
    <n v="17"/>
    <s v="Beneš Dominik"/>
    <x v="5"/>
    <n v="2015"/>
    <x v="0"/>
    <x v="1"/>
    <n v="0"/>
  </r>
  <r>
    <n v="18"/>
    <s v="Prchal Jindřich"/>
    <x v="3"/>
    <n v="2012"/>
    <x v="1"/>
    <x v="2"/>
    <n v="1120"/>
  </r>
  <r>
    <n v="19"/>
    <s v="Musil Jan"/>
    <x v="0"/>
    <n v="2012"/>
    <x v="1"/>
    <x v="2"/>
    <n v="1108"/>
  </r>
  <r>
    <n v="20"/>
    <s v="Křepela David"/>
    <x v="2"/>
    <n v="2012"/>
    <x v="1"/>
    <x v="2"/>
    <n v="1055"/>
  </r>
  <r>
    <n v="21"/>
    <s v="Polický Jan"/>
    <x v="0"/>
    <n v="2012"/>
    <x v="1"/>
    <x v="1"/>
    <n v="1054"/>
  </r>
  <r>
    <n v="22"/>
    <s v="Musil David"/>
    <x v="0"/>
    <n v="2012"/>
    <x v="1"/>
    <x v="2"/>
    <n v="893"/>
  </r>
  <r>
    <n v="23"/>
    <s v="Přikryl Jan"/>
    <x v="0"/>
    <n v="2012"/>
    <x v="1"/>
    <x v="2"/>
    <n v="873"/>
  </r>
  <r>
    <n v="24"/>
    <s v="Záviška Jakub"/>
    <x v="0"/>
    <n v="2013"/>
    <x v="1"/>
    <x v="2"/>
    <n v="847"/>
  </r>
  <r>
    <n v="25"/>
    <s v="Wetter Jan"/>
    <x v="3"/>
    <n v="2012"/>
    <x v="1"/>
    <x v="2"/>
    <n v="840"/>
  </r>
  <r>
    <n v="26"/>
    <s v="Vladík Štěpán"/>
    <x v="0"/>
    <n v="2012"/>
    <x v="1"/>
    <x v="1"/>
    <n v="811"/>
  </r>
  <r>
    <n v="27"/>
    <s v="Kaderka Jindřich"/>
    <x v="4"/>
    <n v="2013"/>
    <x v="1"/>
    <x v="1"/>
    <n v="717"/>
  </r>
  <r>
    <n v="28"/>
    <s v="Alexa David"/>
    <x v="4"/>
    <n v="2013"/>
    <x v="1"/>
    <x v="1"/>
    <n v="698"/>
  </r>
  <r>
    <n v="29"/>
    <s v="Tichý Dominik"/>
    <x v="1"/>
    <n v="2013"/>
    <x v="1"/>
    <x v="2"/>
    <n v="687"/>
  </r>
  <r>
    <n v="30"/>
    <s v="Hruška Ondřej"/>
    <x v="3"/>
    <n v="2013"/>
    <x v="1"/>
    <x v="1"/>
    <n v="669"/>
  </r>
  <r>
    <n v="31"/>
    <s v="Slavotínek Petr"/>
    <x v="0"/>
    <n v="2012"/>
    <x v="1"/>
    <x v="1"/>
    <n v="664"/>
  </r>
  <r>
    <n v="32"/>
    <s v="Peška Lukáš"/>
    <x v="3"/>
    <n v="2012"/>
    <x v="1"/>
    <x v="2"/>
    <n v="661"/>
  </r>
  <r>
    <n v="33"/>
    <s v="Krupková Amálie"/>
    <x v="0"/>
    <n v="2013"/>
    <x v="1"/>
    <x v="2"/>
    <n v="631"/>
  </r>
  <r>
    <n v="34"/>
    <s v="Adámková Nicole"/>
    <x v="1"/>
    <n v="2012"/>
    <x v="1"/>
    <x v="2"/>
    <n v="602"/>
  </r>
  <r>
    <n v="35"/>
    <s v="Drašarová Malvína"/>
    <x v="0"/>
    <n v="2013"/>
    <x v="1"/>
    <x v="1"/>
    <n v="600"/>
  </r>
  <r>
    <n v="36"/>
    <s v="Holas Štěpán"/>
    <x v="3"/>
    <n v="2013"/>
    <x v="1"/>
    <x v="1"/>
    <n v="586"/>
  </r>
  <r>
    <n v="37"/>
    <s v="Prudký Metoděj"/>
    <x v="3"/>
    <n v="2012"/>
    <x v="1"/>
    <x v="1"/>
    <n v="574"/>
  </r>
  <r>
    <n v="38"/>
    <s v="Jiruše Tomáš"/>
    <x v="0"/>
    <n v="2012"/>
    <x v="1"/>
    <x v="1"/>
    <n v="572"/>
  </r>
  <r>
    <n v="39"/>
    <s v="Dostálová Nela"/>
    <x v="1"/>
    <n v="2012"/>
    <x v="1"/>
    <x v="1"/>
    <n v="551"/>
  </r>
  <r>
    <n v="40"/>
    <s v="Voráčová Kateřina"/>
    <x v="0"/>
    <n v="2013"/>
    <x v="1"/>
    <x v="2"/>
    <n v="545"/>
  </r>
  <r>
    <n v="41"/>
    <s v="Žid Marek"/>
    <x v="6"/>
    <n v="2012"/>
    <x v="1"/>
    <x v="1"/>
    <n v="541"/>
  </r>
  <r>
    <n v="42"/>
    <s v="Kavanová Adéla"/>
    <x v="4"/>
    <n v="2013"/>
    <x v="1"/>
    <x v="1"/>
    <n v="525"/>
  </r>
  <r>
    <n v="43"/>
    <s v="Polák Matěj"/>
    <x v="3"/>
    <n v="2013"/>
    <x v="1"/>
    <x v="2"/>
    <n v="517"/>
  </r>
  <r>
    <n v="44"/>
    <s v="Křepelová Klára"/>
    <x v="2"/>
    <n v="2012"/>
    <x v="1"/>
    <x v="1"/>
    <n v="513"/>
  </r>
  <r>
    <n v="45"/>
    <s v="Dlapa Jiří"/>
    <x v="3"/>
    <n v="2013"/>
    <x v="1"/>
    <x v="1"/>
    <n v="490"/>
  </r>
  <r>
    <n v="46"/>
    <s v="Doskočil Jakub"/>
    <x v="3"/>
    <n v="2012"/>
    <x v="1"/>
    <x v="1"/>
    <n v="485"/>
  </r>
  <r>
    <n v="47"/>
    <s v="Menšík Richard"/>
    <x v="1"/>
    <n v="2012"/>
    <x v="1"/>
    <x v="1"/>
    <n v="482"/>
  </r>
  <r>
    <n v="48"/>
    <s v="Odehnalová Tereza"/>
    <x v="2"/>
    <n v="2013"/>
    <x v="1"/>
    <x v="2"/>
    <n v="470"/>
  </r>
  <r>
    <n v="49"/>
    <s v="Kolomazníček Jakub"/>
    <x v="5"/>
    <n v="2012"/>
    <x v="1"/>
    <x v="1"/>
    <n v="467"/>
  </r>
  <r>
    <n v="50"/>
    <s v="Hernandez Cristian"/>
    <x v="6"/>
    <n v="2012"/>
    <x v="1"/>
    <x v="1"/>
    <n v="445"/>
  </r>
  <r>
    <n v="51"/>
    <s v="Kishchuk Heorhij"/>
    <x v="3"/>
    <n v="2012"/>
    <x v="1"/>
    <x v="1"/>
    <n v="429"/>
  </r>
  <r>
    <n v="52"/>
    <s v="Homola Oskar"/>
    <x v="3"/>
    <n v="2013"/>
    <x v="1"/>
    <x v="1"/>
    <n v="407"/>
  </r>
  <r>
    <n v="53"/>
    <s v="Šafránková Eliška"/>
    <x v="3"/>
    <n v="2013"/>
    <x v="1"/>
    <x v="1"/>
    <n v="407"/>
  </r>
  <r>
    <n v="54"/>
    <s v="Ettl Marek"/>
    <x v="3"/>
    <n v="2012"/>
    <x v="1"/>
    <x v="1"/>
    <n v="388"/>
  </r>
  <r>
    <n v="55"/>
    <s v="Sekanina Václav"/>
    <x v="5"/>
    <n v="2012"/>
    <x v="1"/>
    <x v="1"/>
    <n v="293"/>
  </r>
  <r>
    <n v="56"/>
    <s v="Šmída Daniel"/>
    <x v="5"/>
    <n v="2013"/>
    <x v="1"/>
    <x v="1"/>
    <n v="0"/>
  </r>
  <r>
    <n v="57"/>
    <s v="Krištof Martin"/>
    <x v="0"/>
    <n v="2010"/>
    <x v="2"/>
    <x v="1"/>
    <n v="9999"/>
  </r>
  <r>
    <n v="58"/>
    <s v="Přikryl Lukáš"/>
    <x v="0"/>
    <n v="2010"/>
    <x v="2"/>
    <x v="1"/>
    <n v="9998"/>
  </r>
  <r>
    <n v="59"/>
    <s v="Barták Lukáš"/>
    <x v="3"/>
    <n v="2011"/>
    <x v="2"/>
    <x v="2"/>
    <n v="1568"/>
  </r>
  <r>
    <n v="60"/>
    <s v="Musil Samuel"/>
    <x v="0"/>
    <n v="2010"/>
    <x v="2"/>
    <x v="1"/>
    <n v="1352"/>
  </r>
  <r>
    <n v="61"/>
    <s v="Sedláček Martin"/>
    <x v="7"/>
    <n v="2010"/>
    <x v="2"/>
    <x v="1"/>
    <n v="1320"/>
  </r>
  <r>
    <n v="62"/>
    <s v="Zouharová Zuzana"/>
    <x v="0"/>
    <n v="2010"/>
    <x v="2"/>
    <x v="2"/>
    <n v="1301"/>
  </r>
  <r>
    <n v="63"/>
    <s v="Chloupek Tomáš"/>
    <x v="3"/>
    <n v="2011"/>
    <x v="2"/>
    <x v="2"/>
    <n v="1126"/>
  </r>
  <r>
    <n v="64"/>
    <s v="Buryšek Radovan"/>
    <x v="3"/>
    <n v="2010"/>
    <x v="2"/>
    <x v="1"/>
    <n v="1116"/>
  </r>
  <r>
    <n v="65"/>
    <s v="Doležel Ondřej"/>
    <x v="0"/>
    <n v="2011"/>
    <x v="2"/>
    <x v="2"/>
    <n v="1111"/>
  </r>
  <r>
    <n v="66"/>
    <s v="Schön Daniel"/>
    <x v="0"/>
    <n v="2010"/>
    <x v="2"/>
    <x v="1"/>
    <n v="1076"/>
  </r>
  <r>
    <n v="67"/>
    <s v="Bárta Martin"/>
    <x v="0"/>
    <n v="2011"/>
    <x v="2"/>
    <x v="2"/>
    <n v="1074"/>
  </r>
  <r>
    <n v="68"/>
    <s v="Řehoř Robin"/>
    <x v="4"/>
    <n v="2010"/>
    <x v="2"/>
    <x v="1"/>
    <n v="1024"/>
  </r>
  <r>
    <n v="69"/>
    <s v="Kraml Tobias"/>
    <x v="1"/>
    <n v="2011"/>
    <x v="2"/>
    <x v="1"/>
    <n v="1008"/>
  </r>
  <r>
    <n v="70"/>
    <s v="Kovář Jakub"/>
    <x v="6"/>
    <n v="2011"/>
    <x v="2"/>
    <x v="2"/>
    <n v="968"/>
  </r>
  <r>
    <n v="71"/>
    <s v="Přikrylová Adéla"/>
    <x v="0"/>
    <n v="2010"/>
    <x v="2"/>
    <x v="2"/>
    <n v="940"/>
  </r>
  <r>
    <n v="72"/>
    <s v="Ježek Oskar"/>
    <x v="1"/>
    <n v="2011"/>
    <x v="2"/>
    <x v="2"/>
    <n v="930"/>
  </r>
  <r>
    <n v="73"/>
    <s v="Babka Matouš"/>
    <x v="0"/>
    <n v="2011"/>
    <x v="2"/>
    <x v="1"/>
    <n v="905"/>
  </r>
  <r>
    <n v="74"/>
    <s v="Řehák Šimon"/>
    <x v="8"/>
    <n v="2010"/>
    <x v="2"/>
    <x v="1"/>
    <n v="884"/>
  </r>
  <r>
    <n v="75"/>
    <s v="Černý Ondřej"/>
    <x v="0"/>
    <n v="2011"/>
    <x v="2"/>
    <x v="1"/>
    <n v="863"/>
  </r>
  <r>
    <n v="76"/>
    <s v="Polák Matyáš"/>
    <x v="1"/>
    <n v="2011"/>
    <x v="2"/>
    <x v="1"/>
    <n v="847"/>
  </r>
  <r>
    <n v="77"/>
    <s v="Kuběna Matěj"/>
    <x v="5"/>
    <n v="2011"/>
    <x v="2"/>
    <x v="1"/>
    <n v="828"/>
  </r>
  <r>
    <n v="78"/>
    <s v="Bradáč Lukáš"/>
    <x v="5"/>
    <n v="2010"/>
    <x v="2"/>
    <x v="1"/>
    <n v="827"/>
  </r>
  <r>
    <n v="79"/>
    <s v="Gavula Marek"/>
    <x v="3"/>
    <n v="2010"/>
    <x v="2"/>
    <x v="1"/>
    <n v="804"/>
  </r>
  <r>
    <n v="80"/>
    <s v="Živný Jáchym"/>
    <x v="2"/>
    <n v="2011"/>
    <x v="2"/>
    <x v="1"/>
    <n v="794"/>
  </r>
  <r>
    <n v="81"/>
    <s v="Muller Matyáš"/>
    <x v="7"/>
    <n v="2011"/>
    <x v="2"/>
    <x v="1"/>
    <n v="781"/>
  </r>
  <r>
    <n v="82"/>
    <s v="Bojdová Simona"/>
    <x v="0"/>
    <n v="2011"/>
    <x v="2"/>
    <x v="1"/>
    <n v="762"/>
  </r>
  <r>
    <n v="83"/>
    <s v="Krésa Jakub"/>
    <x v="3"/>
    <n v="2010"/>
    <x v="2"/>
    <x v="1"/>
    <n v="704"/>
  </r>
  <r>
    <n v="84"/>
    <s v="Faltejsek Ondřej"/>
    <x v="3"/>
    <n v="2011"/>
    <x v="2"/>
    <x v="1"/>
    <n v="701"/>
  </r>
  <r>
    <n v="85"/>
    <s v="Lizna Dominik"/>
    <x v="5"/>
    <n v="2010"/>
    <x v="2"/>
    <x v="1"/>
    <n v="667"/>
  </r>
  <r>
    <n v="86"/>
    <s v="Letfus Matyáš"/>
    <x v="1"/>
    <n v="2010"/>
    <x v="2"/>
    <x v="1"/>
    <n v="658"/>
  </r>
  <r>
    <n v="87"/>
    <s v="Palme Ondřej"/>
    <x v="3"/>
    <n v="2011"/>
    <x v="2"/>
    <x v="1"/>
    <n v="630"/>
  </r>
  <r>
    <n v="88"/>
    <s v="Zvejška Lukáš"/>
    <x v="3"/>
    <n v="2011"/>
    <x v="2"/>
    <x v="1"/>
    <n v="618"/>
  </r>
  <r>
    <n v="89"/>
    <s v="Stara David"/>
    <x v="1"/>
    <n v="2010"/>
    <x v="2"/>
    <x v="1"/>
    <n v="608"/>
  </r>
  <r>
    <n v="90"/>
    <s v="Kuběna Adam"/>
    <x v="5"/>
    <n v="2011"/>
    <x v="2"/>
    <x v="1"/>
    <n v="605"/>
  </r>
  <r>
    <n v="91"/>
    <s v="Pospíšil Jonáš"/>
    <x v="7"/>
    <n v="2010"/>
    <x v="2"/>
    <x v="1"/>
    <n v="592"/>
  </r>
  <r>
    <n v="92"/>
    <s v="Smékal Adam"/>
    <x v="4"/>
    <n v="2011"/>
    <x v="2"/>
    <x v="1"/>
    <n v="592"/>
  </r>
  <r>
    <n v="93"/>
    <s v="Kolář Stanislav"/>
    <x v="3"/>
    <n v="2010"/>
    <x v="2"/>
    <x v="1"/>
    <n v="559"/>
  </r>
  <r>
    <n v="94"/>
    <s v="Štaud Brian"/>
    <x v="3"/>
    <n v="2011"/>
    <x v="2"/>
    <x v="1"/>
    <n v="548"/>
  </r>
  <r>
    <n v="95"/>
    <s v="Jonášová Karolína"/>
    <x v="2"/>
    <n v="2011"/>
    <x v="2"/>
    <x v="2"/>
    <n v="548"/>
  </r>
  <r>
    <n v="96"/>
    <s v="Zábojová Terezie"/>
    <x v="0"/>
    <n v="2011"/>
    <x v="2"/>
    <x v="1"/>
    <n v="475"/>
  </r>
  <r>
    <n v="97"/>
    <s v="Vlach Jan"/>
    <x v="3"/>
    <n v="2011"/>
    <x v="2"/>
    <x v="1"/>
    <n v="462"/>
  </r>
  <r>
    <n v="98"/>
    <s v="Vokurka Jakub"/>
    <x v="3"/>
    <n v="2011"/>
    <x v="2"/>
    <x v="1"/>
    <n v="420"/>
  </r>
  <r>
    <n v="99"/>
    <s v="Novotný Radek"/>
    <x v="3"/>
    <n v="2011"/>
    <x v="2"/>
    <x v="1"/>
    <n v="0"/>
  </r>
  <r>
    <n v="100"/>
    <s v="Zukal Filip"/>
    <x v="0"/>
    <n v="2009"/>
    <x v="3"/>
    <x v="1"/>
    <n v="9997"/>
  </r>
  <r>
    <n v="101"/>
    <s v="Přikryl Vojtěch"/>
    <x v="0"/>
    <n v="2006"/>
    <x v="3"/>
    <x v="1"/>
    <n v="9996"/>
  </r>
  <r>
    <n v="102"/>
    <s v="Chalupa David"/>
    <x v="0"/>
    <n v="2006"/>
    <x v="3"/>
    <x v="1"/>
    <n v="1594"/>
  </r>
  <r>
    <n v="103"/>
    <s v="Janků Pavel"/>
    <x v="1"/>
    <n v="2007"/>
    <x v="3"/>
    <x v="2"/>
    <n v="1581"/>
  </r>
  <r>
    <n v="104"/>
    <s v="Pelíšek Jan"/>
    <x v="7"/>
    <n v="2008"/>
    <x v="3"/>
    <x v="2"/>
    <n v="1571"/>
  </r>
  <r>
    <n v="105"/>
    <s v="Krchňáková Viktorie"/>
    <x v="0"/>
    <n v="2009"/>
    <x v="3"/>
    <x v="1"/>
    <n v="1512"/>
  </r>
  <r>
    <n v="106"/>
    <s v="Krejčí Štěpán"/>
    <x v="9"/>
    <n v="2009"/>
    <x v="3"/>
    <x v="2"/>
    <n v="1492"/>
  </r>
  <r>
    <n v="107"/>
    <s v="Fousková Jarmila"/>
    <x v="0"/>
    <n v="2009"/>
    <x v="3"/>
    <x v="2"/>
    <n v="1410"/>
  </r>
  <r>
    <n v="108"/>
    <s v="Hampl Petr"/>
    <x v="0"/>
    <n v="2008"/>
    <x v="3"/>
    <x v="1"/>
    <n v="1331"/>
  </r>
  <r>
    <n v="109"/>
    <s v="Krejčí Vojtěch"/>
    <x v="9"/>
    <n v="2009"/>
    <x v="3"/>
    <x v="2"/>
    <n v="1284"/>
  </r>
  <r>
    <n v="110"/>
    <s v="Klusáček Ben"/>
    <x v="1"/>
    <n v="2008"/>
    <x v="3"/>
    <x v="1"/>
    <n v="1265"/>
  </r>
  <r>
    <n v="111"/>
    <s v="Koudelka Vít"/>
    <x v="1"/>
    <n v="2008"/>
    <x v="3"/>
    <x v="1"/>
    <n v="1244"/>
  </r>
  <r>
    <n v="112"/>
    <s v="Zuck Adam"/>
    <x v="0"/>
    <n v="2008"/>
    <x v="3"/>
    <x v="1"/>
    <n v="1235"/>
  </r>
  <r>
    <n v="113"/>
    <s v="Švarc Robert"/>
    <x v="0"/>
    <n v="2009"/>
    <x v="3"/>
    <x v="1"/>
    <n v="1232"/>
  </r>
  <r>
    <n v="114"/>
    <s v="Kovář Jan"/>
    <x v="6"/>
    <n v="2008"/>
    <x v="3"/>
    <x v="2"/>
    <n v="1161"/>
  </r>
  <r>
    <n v="115"/>
    <s v="Přikryl Tomáš"/>
    <x v="4"/>
    <n v="2007"/>
    <x v="3"/>
    <x v="1"/>
    <n v="1156"/>
  </r>
  <r>
    <n v="116"/>
    <s v="Kuchar Štěpán"/>
    <x v="0"/>
    <n v="2009"/>
    <x v="3"/>
    <x v="2"/>
    <n v="1153"/>
  </r>
  <r>
    <n v="117"/>
    <s v="Kotranyi Dan"/>
    <x v="1"/>
    <n v="2008"/>
    <x v="3"/>
    <x v="1"/>
    <n v="1127"/>
  </r>
  <r>
    <n v="118"/>
    <s v="Vaněk Jan"/>
    <x v="4"/>
    <n v="2007"/>
    <x v="3"/>
    <x v="1"/>
    <n v="1126"/>
  </r>
  <r>
    <n v="119"/>
    <s v="Ševčík Ondřej"/>
    <x v="4"/>
    <n v="2007"/>
    <x v="3"/>
    <x v="1"/>
    <n v="1125"/>
  </r>
  <r>
    <n v="120"/>
    <s v="Luňáček Matěj"/>
    <x v="4"/>
    <n v="2006"/>
    <x v="3"/>
    <x v="1"/>
    <n v="1096"/>
  </r>
  <r>
    <n v="121"/>
    <s v="Kopanický Aleš"/>
    <x v="0"/>
    <n v="2009"/>
    <x v="3"/>
    <x v="2"/>
    <n v="1054"/>
  </r>
  <r>
    <n v="122"/>
    <s v="Hoppe Martin"/>
    <x v="0"/>
    <n v="2009"/>
    <x v="3"/>
    <x v="1"/>
    <n v="1036"/>
  </r>
  <r>
    <n v="123"/>
    <s v="Odstrčil Filip"/>
    <x v="0"/>
    <n v="2008"/>
    <x v="3"/>
    <x v="2"/>
    <n v="1007"/>
  </r>
  <r>
    <n v="124"/>
    <s v="Sedláček Jakub"/>
    <x v="7"/>
    <n v="2008"/>
    <x v="3"/>
    <x v="1"/>
    <n v="992"/>
  </r>
  <r>
    <n v="125"/>
    <s v="Prchal Vojtěch"/>
    <x v="3"/>
    <n v="2007"/>
    <x v="3"/>
    <x v="1"/>
    <n v="979"/>
  </r>
  <r>
    <n v="126"/>
    <s v="Borek Jan"/>
    <x v="1"/>
    <n v="2009"/>
    <x v="3"/>
    <x v="1"/>
    <n v="952"/>
  </r>
  <r>
    <n v="127"/>
    <s v="Kuchař Viktor"/>
    <x v="0"/>
    <n v="2009"/>
    <x v="3"/>
    <x v="1"/>
    <n v="949"/>
  </r>
  <r>
    <n v="128"/>
    <s v="Schön Zdeněk"/>
    <x v="0"/>
    <n v="2007"/>
    <x v="3"/>
    <x v="1"/>
    <n v="947"/>
  </r>
  <r>
    <n v="129"/>
    <s v="Kyzlinková Michaela"/>
    <x v="0"/>
    <n v="2009"/>
    <x v="3"/>
    <x v="1"/>
    <n v="915"/>
  </r>
  <r>
    <n v="130"/>
    <s v="Polák Roman"/>
    <x v="7"/>
    <n v="2008"/>
    <x v="3"/>
    <x v="1"/>
    <n v="876"/>
  </r>
  <r>
    <n v="131"/>
    <s v="Labuť Dominik"/>
    <x v="0"/>
    <n v="2009"/>
    <x v="3"/>
    <x v="1"/>
    <n v="824"/>
  </r>
  <r>
    <n v="132"/>
    <s v="Křelina Matěj"/>
    <x v="10"/>
    <n v="2006"/>
    <x v="3"/>
    <x v="1"/>
    <n v="819"/>
  </r>
  <r>
    <n v="133"/>
    <s v="Smékal Jakub"/>
    <x v="4"/>
    <n v="2009"/>
    <x v="3"/>
    <x v="1"/>
    <n v="791"/>
  </r>
  <r>
    <n v="134"/>
    <s v="Chloupek Jan"/>
    <x v="3"/>
    <n v="2009"/>
    <x v="3"/>
    <x v="2"/>
    <n v="756"/>
  </r>
  <r>
    <n v="135"/>
    <s v="Celý Šimon"/>
    <x v="0"/>
    <n v="2009"/>
    <x v="3"/>
    <x v="1"/>
    <n v="700"/>
  </r>
  <r>
    <n v="136"/>
    <s v="Zouhar Jakub"/>
    <x v="11"/>
    <n v="2008"/>
    <x v="3"/>
    <x v="2"/>
    <n v="675"/>
  </r>
  <r>
    <n v="137"/>
    <s v="Hauzar Šimon"/>
    <x v="3"/>
    <n v="2006"/>
    <x v="3"/>
    <x v="1"/>
    <n v="672"/>
  </r>
  <r>
    <n v="138"/>
    <s v="Hrabal František"/>
    <x v="7"/>
    <n v="2008"/>
    <x v="3"/>
    <x v="1"/>
    <n v="668"/>
  </r>
  <r>
    <n v="139"/>
    <s v="Němeček Václav"/>
    <x v="7"/>
    <n v="2006"/>
    <x v="3"/>
    <x v="1"/>
    <n v="668"/>
  </r>
  <r>
    <n v="140"/>
    <s v="Mareček Ladislav"/>
    <x v="3"/>
    <n v="2006"/>
    <x v="3"/>
    <x v="1"/>
    <n v="624"/>
  </r>
  <r>
    <n v="141"/>
    <s v="Šmerda Tomáš"/>
    <x v="7"/>
    <n v="2008"/>
    <x v="3"/>
    <x v="1"/>
    <n v="612"/>
  </r>
  <r>
    <n v="142"/>
    <s v="Matoušek Michal"/>
    <x v="5"/>
    <n v="2009"/>
    <x v="3"/>
    <x v="2"/>
    <n v="604"/>
  </r>
  <r>
    <n v="143"/>
    <s v="Oujeský Damián"/>
    <x v="1"/>
    <n v="2009"/>
    <x v="3"/>
    <x v="1"/>
    <n v="576"/>
  </r>
  <r>
    <n v="144"/>
    <s v="Fadrný Josef"/>
    <x v="7"/>
    <n v="2009"/>
    <x v="3"/>
    <x v="1"/>
    <n v="575"/>
  </r>
  <r>
    <n v="145"/>
    <s v="Dlapa Tomáš"/>
    <x v="3"/>
    <n v="2009"/>
    <x v="3"/>
    <x v="2"/>
    <n v="561"/>
  </r>
  <r>
    <n v="146"/>
    <s v="Pelíšek Lukáš"/>
    <x v="2"/>
    <n v="2009"/>
    <x v="3"/>
    <x v="1"/>
    <n v="508"/>
  </r>
  <r>
    <m/>
    <m/>
    <x v="12"/>
    <m/>
    <x v="4"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Kontingenční tabulka 11" cacheId="5" applyNumberFormats="0" applyBorderFormats="0" applyFontFormats="0" applyPatternFormats="0" applyAlignmentFormats="0" applyWidthHeightFormats="1" dataCaption="Hodnoty" updatedVersion="7" minRefreshableVersion="3" useAutoFormatting="1" itemPrintTitles="1" createdVersion="5" indent="0" outline="1" outlineData="1" multipleFieldFilters="0" rowHeaderCaption="Oddíl">
  <location ref="F6:G11" firstHeaderRow="1" firstDataRow="1" firstDataCol="1" rowPageCount="1" colPageCount="1"/>
  <pivotFields count="7">
    <pivotField dataField="1" showAll="0" defaultSubtotal="0"/>
    <pivotField showAll="0"/>
    <pivotField showAll="0"/>
    <pivotField showAll="0"/>
    <pivotField axis="axisRow" showAll="0">
      <items count="14">
        <item m="1" x="5"/>
        <item m="1" x="11"/>
        <item m="1" x="9"/>
        <item m="1" x="12"/>
        <item m="1" x="6"/>
        <item x="4"/>
        <item m="1" x="10"/>
        <item m="1" x="7"/>
        <item m="1" x="8"/>
        <item x="3"/>
        <item x="1"/>
        <item x="2"/>
        <item x="0"/>
        <item t="default"/>
      </items>
    </pivotField>
    <pivotField axis="axisPage" showAll="0">
      <items count="4">
        <item x="2"/>
        <item x="1"/>
        <item x="0"/>
        <item t="default"/>
      </items>
    </pivotField>
    <pivotField showAll="0"/>
  </pivotFields>
  <rowFields count="1">
    <field x="4"/>
  </rowFields>
  <rowItems count="5">
    <i>
      <x v="9"/>
    </i>
    <i>
      <x v="10"/>
    </i>
    <i>
      <x v="11"/>
    </i>
    <i>
      <x v="12"/>
    </i>
    <i t="grand">
      <x/>
    </i>
  </rowItems>
  <colItems count="1">
    <i/>
  </colItems>
  <pageFields count="1">
    <pageField fld="5" item="0" hier="-1"/>
  </pageFields>
  <dataFields count="1">
    <dataField name="Počet z St. Č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ontingenční tabulka 10" cacheId="5" applyNumberFormats="0" applyBorderFormats="0" applyFontFormats="0" applyPatternFormats="0" applyAlignmentFormats="0" applyWidthHeightFormats="1" dataCaption="Hodnoty" updatedVersion="7" minRefreshableVersion="3" useAutoFormatting="1" itemPrintTitles="1" createdVersion="5" indent="0" outline="1" outlineData="1" multipleFieldFilters="0" rowHeaderCaption="Oddíl">
  <location ref="A6:B16" firstHeaderRow="1" firstDataRow="1" firstDataCol="1" rowPageCount="1" colPageCount="1"/>
  <pivotFields count="7">
    <pivotField dataField="1" showAll="0" defaultSubtotal="0"/>
    <pivotField showAll="0"/>
    <pivotField axis="axisRow" showAll="0">
      <items count="76">
        <item m="1" x="63"/>
        <item m="1" x="51"/>
        <item m="1" x="22"/>
        <item m="1" x="36"/>
        <item m="1" x="31"/>
        <item m="1" x="69"/>
        <item m="1" x="13"/>
        <item m="1" x="35"/>
        <item m="1" x="27"/>
        <item m="1" x="42"/>
        <item x="12"/>
        <item m="1" x="50"/>
        <item m="1" x="26"/>
        <item m="1" x="24"/>
        <item m="1" x="45"/>
        <item m="1" x="28"/>
        <item m="1" x="41"/>
        <item m="1" x="73"/>
        <item m="1" x="68"/>
        <item m="1" x="52"/>
        <item x="0"/>
        <item m="1" x="17"/>
        <item m="1" x="47"/>
        <item m="1" x="48"/>
        <item m="1" x="62"/>
        <item m="1" x="55"/>
        <item m="1" x="20"/>
        <item m="1" x="23"/>
        <item m="1" x="66"/>
        <item m="1" x="65"/>
        <item m="1" x="74"/>
        <item m="1" x="30"/>
        <item m="1" x="43"/>
        <item m="1" x="33"/>
        <item m="1" x="61"/>
        <item m="1" x="59"/>
        <item m="1" x="70"/>
        <item m="1" x="16"/>
        <item m="1" x="46"/>
        <item m="1" x="58"/>
        <item m="1" x="34"/>
        <item m="1" x="44"/>
        <item m="1" x="38"/>
        <item m="1" x="15"/>
        <item m="1" x="60"/>
        <item m="1" x="19"/>
        <item m="1" x="54"/>
        <item m="1" x="18"/>
        <item m="1" x="64"/>
        <item m="1" x="72"/>
        <item m="1" x="71"/>
        <item m="1" x="67"/>
        <item m="1" x="40"/>
        <item m="1" x="29"/>
        <item m="1" x="21"/>
        <item m="1" x="53"/>
        <item m="1" x="56"/>
        <item m="1" x="49"/>
        <item m="1" x="57"/>
        <item m="1" x="14"/>
        <item m="1" x="32"/>
        <item m="1" x="39"/>
        <item m="1" x="25"/>
        <item m="1" x="37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axis="axisPage" showAll="0">
      <items count="4">
        <item x="2"/>
        <item x="1"/>
        <item x="0"/>
        <item t="default"/>
      </items>
    </pivotField>
    <pivotField showAll="0"/>
  </pivotFields>
  <rowFields count="1">
    <field x="2"/>
  </rowFields>
  <rowItems count="10">
    <i>
      <x v="20"/>
    </i>
    <i>
      <x v="64"/>
    </i>
    <i>
      <x v="65"/>
    </i>
    <i>
      <x v="66"/>
    </i>
    <i>
      <x v="68"/>
    </i>
    <i>
      <x v="69"/>
    </i>
    <i>
      <x v="70"/>
    </i>
    <i>
      <x v="72"/>
    </i>
    <i>
      <x v="74"/>
    </i>
    <i t="grand">
      <x/>
    </i>
  </rowItems>
  <colItems count="1">
    <i/>
  </colItems>
  <pageFields count="1">
    <pageField fld="5" item="0" hier="-1"/>
  </pageFields>
  <dataFields count="1">
    <dataField name="Počet z St. Č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S147"/>
  <sheetViews>
    <sheetView view="pageBreakPreview" topLeftCell="A7" zoomScale="85" zoomScaleNormal="100" zoomScaleSheetLayoutView="85" workbookViewId="0">
      <selection activeCell="F2" sqref="F2:F18"/>
    </sheetView>
  </sheetViews>
  <sheetFormatPr defaultRowHeight="12.75"/>
  <cols>
    <col min="1" max="1" width="9.5703125" style="97" customWidth="1"/>
    <col min="2" max="2" width="20.7109375" style="98" customWidth="1"/>
    <col min="3" max="3" width="16.85546875" style="98" customWidth="1"/>
    <col min="4" max="4" width="9.85546875" style="100" customWidth="1"/>
    <col min="5" max="5" width="9.140625" style="17" customWidth="1"/>
    <col min="6" max="6" width="7.140625" style="99" customWidth="1"/>
    <col min="7" max="7" width="8.140625" style="97" customWidth="1"/>
    <col min="8" max="8" width="9.28515625" customWidth="1"/>
    <col min="9" max="9" width="8.5703125" style="133" customWidth="1"/>
    <col min="10" max="10" width="9.5703125" style="102" customWidth="1"/>
    <col min="11" max="11" width="13.85546875" customWidth="1"/>
    <col min="12" max="12" width="12.140625" customWidth="1"/>
    <col min="13" max="13" width="10.7109375" customWidth="1"/>
    <col min="14" max="14" width="13" customWidth="1"/>
    <col min="19" max="19" width="9.140625" style="144"/>
  </cols>
  <sheetData>
    <row r="1" spans="1:19" s="1" customFormat="1" ht="12" customHeight="1">
      <c r="A1" s="106" t="s">
        <v>25</v>
      </c>
      <c r="B1" s="117" t="s">
        <v>8</v>
      </c>
      <c r="C1" s="117" t="s">
        <v>0</v>
      </c>
      <c r="D1" s="106" t="s">
        <v>1</v>
      </c>
      <c r="E1" s="108" t="s">
        <v>16</v>
      </c>
      <c r="F1" s="107" t="s">
        <v>18</v>
      </c>
      <c r="G1" s="106" t="s">
        <v>59</v>
      </c>
      <c r="H1" s="109" t="s">
        <v>21</v>
      </c>
      <c r="I1" s="117" t="s">
        <v>27</v>
      </c>
      <c r="J1" s="106" t="s">
        <v>229</v>
      </c>
      <c r="K1" s="106" t="s">
        <v>90</v>
      </c>
      <c r="L1" s="1" t="s">
        <v>60</v>
      </c>
      <c r="M1" s="1" t="s">
        <v>47</v>
      </c>
      <c r="N1" s="1" t="s">
        <v>185</v>
      </c>
      <c r="O1" s="1" t="s">
        <v>186</v>
      </c>
      <c r="S1" s="143"/>
    </row>
    <row r="2" spans="1:19" ht="14.25">
      <c r="A2" s="115">
        <v>1</v>
      </c>
      <c r="B2" s="116" t="s">
        <v>87</v>
      </c>
      <c r="C2" s="116" t="s">
        <v>187</v>
      </c>
      <c r="D2" s="103">
        <v>2015</v>
      </c>
      <c r="E2" s="119" t="str">
        <f>IF( $D2=0, "", IF( AND($D2&lt;=Prehledy!$K$3,$D2&gt;=Prehledy!$L$3),"U17,U19",  IF( AND($D2&lt;=Prehledy!$K$4,$D2&gt;=Prehledy!$L$4), "U15",  IF( AND($D2&lt;=Prehledy!$K$5, $D2&gt;=Prehledy!$L$5), "U13","U11"))))</f>
        <v>U11</v>
      </c>
      <c r="F2" s="96" t="s">
        <v>245</v>
      </c>
      <c r="G2" s="115">
        <v>1172</v>
      </c>
      <c r="H2" s="95" t="e">
        <f>IF(OR(ISNA(MATCH(A2,I.Stupen!#REF!:I.Stupen!#REF!,0)), ISBLANK(INDEX(I.Stupen!#REF!:I.Stupen!#REF!,MATCH(A2,I.Stupen!#REF!:I.Stupen!#REF!,0)) )), "",   INDEX(I.Stupen!#REF!:I.Stupen!#REF!,MATCH(A2,I.Stupen!#REF!:I.Stupen!#REF!,0)) )</f>
        <v>#REF!</v>
      </c>
      <c r="I2" s="118"/>
      <c r="J2" s="110">
        <v>45</v>
      </c>
      <c r="K2">
        <f>IF($F2="x",GETPIVOTDATA("St. Č",Prehledy!$A$6)-H2+1,0)</f>
        <v>0</v>
      </c>
      <c r="L2">
        <v>57</v>
      </c>
      <c r="M2">
        <f t="shared" ref="M2:M33" si="0">K2+L2</f>
        <v>57</v>
      </c>
      <c r="N2" t="str">
        <f>IF(IFERROR(VLOOKUP($B2,#REF!,1,FALSE),0)=0,"N","P")</f>
        <v>N</v>
      </c>
      <c r="O2" t="str">
        <f>IF(IFERROR(VLOOKUP($B2,#REF!,1,FALSE),0)=0,"N","P")</f>
        <v>N</v>
      </c>
      <c r="S2"/>
    </row>
    <row r="3" spans="1:19" ht="14.25">
      <c r="A3" s="115">
        <v>2</v>
      </c>
      <c r="B3" s="116" t="s">
        <v>143</v>
      </c>
      <c r="C3" s="116" t="s">
        <v>188</v>
      </c>
      <c r="D3" s="103">
        <v>2015</v>
      </c>
      <c r="E3" s="119" t="str">
        <f>IF( $D3=0, "", IF( AND($D3&lt;=Prehledy!$K$3,$D3&gt;=Prehledy!$L$3),"U17,U19",  IF( AND($D3&lt;=Prehledy!$K$4,$D3&gt;=Prehledy!$L$4), "U15",  IF( AND($D3&lt;=Prehledy!$K$5, $D3&gt;=Prehledy!$L$5), "U13","U11"))))</f>
        <v>U11</v>
      </c>
      <c r="F3" s="96"/>
      <c r="G3" s="115">
        <v>699</v>
      </c>
      <c r="H3" s="95" t="e">
        <f>IF(OR(ISNA(MATCH(A3,I.Stupen!#REF!:I.Stupen!#REF!,0)), ISBLANK(INDEX(I.Stupen!#REF!:I.Stupen!#REF!,MATCH(A3,I.Stupen!#REF!:I.Stupen!#REF!,0)) )), "",   INDEX(I.Stupen!#REF!:I.Stupen!#REF!,MATCH(A3,I.Stupen!#REF!:I.Stupen!#REF!,0)) )</f>
        <v>#REF!</v>
      </c>
      <c r="I3" s="118"/>
      <c r="J3" s="110">
        <v>72</v>
      </c>
      <c r="K3">
        <f>IF($F3="x",GETPIVOTDATA("St. Č",Prehledy!$A$6)-H3+1,0)</f>
        <v>0</v>
      </c>
      <c r="L3">
        <v>34</v>
      </c>
      <c r="M3">
        <f t="shared" si="0"/>
        <v>34</v>
      </c>
      <c r="N3" t="str">
        <f>IF(IFERROR(VLOOKUP($B3,#REF!,1,FALSE),0)=0,"N","P")</f>
        <v>N</v>
      </c>
      <c r="O3" t="str">
        <f>IF(IFERROR(VLOOKUP($B3,#REF!,1,FALSE),0)=0,"N","P")</f>
        <v>N</v>
      </c>
      <c r="S3"/>
    </row>
    <row r="4" spans="1:19" ht="14.25">
      <c r="A4" s="115">
        <v>3</v>
      </c>
      <c r="B4" s="116" t="s">
        <v>118</v>
      </c>
      <c r="C4" s="116" t="s">
        <v>187</v>
      </c>
      <c r="D4" s="103">
        <v>2015</v>
      </c>
      <c r="E4" s="119" t="str">
        <f>IF( $D4=0, "", IF( AND($D4&lt;=Prehledy!$K$3,$D4&gt;=Prehledy!$L$3),"U17,U19",  IF( AND($D4&lt;=Prehledy!$K$4,$D4&gt;=Prehledy!$L$4), "U15",  IF( AND($D4&lt;=Prehledy!$K$5, $D4&gt;=Prehledy!$L$5), "U13","U11"))))</f>
        <v>U11</v>
      </c>
      <c r="F4" s="96" t="s">
        <v>28</v>
      </c>
      <c r="G4" s="115">
        <v>691</v>
      </c>
      <c r="H4" s="95" t="e">
        <f>IF(OR(ISNA(MATCH(A4,I.Stupen!#REF!:I.Stupen!#REF!,0)), ISBLANK(INDEX(I.Stupen!#REF!:I.Stupen!#REF!,MATCH(A4,I.Stupen!#REF!:I.Stupen!#REF!,0)) )), "",   INDEX(I.Stupen!#REF!:I.Stupen!#REF!,MATCH(A4,I.Stupen!#REF!:I.Stupen!#REF!,0)) )</f>
        <v>#REF!</v>
      </c>
      <c r="I4" s="118"/>
      <c r="J4" s="110">
        <v>89</v>
      </c>
      <c r="K4" t="e">
        <f>IF($F4="x",GETPIVOTDATA("St. Č",Prehledy!$A$6)-H4+1,0)</f>
        <v>#REF!</v>
      </c>
      <c r="L4">
        <v>19</v>
      </c>
      <c r="M4" t="e">
        <f t="shared" si="0"/>
        <v>#REF!</v>
      </c>
      <c r="N4" t="str">
        <f>IF(IFERROR(VLOOKUP($B4,#REF!,1,FALSE),0)=0,"N","P")</f>
        <v>N</v>
      </c>
      <c r="O4" t="str">
        <f>IF(IFERROR(VLOOKUP($B4,#REF!,1,FALSE),0)=0,"N","P")</f>
        <v>N</v>
      </c>
      <c r="S4"/>
    </row>
    <row r="5" spans="1:19" ht="14.25">
      <c r="A5" s="115">
        <v>4</v>
      </c>
      <c r="B5" s="116" t="s">
        <v>142</v>
      </c>
      <c r="C5" s="116" t="s">
        <v>194</v>
      </c>
      <c r="D5" s="103">
        <v>2014</v>
      </c>
      <c r="E5" s="119" t="str">
        <f>IF( $D5=0, "", IF( AND($D5&lt;=Prehledy!$K$3,$D5&gt;=Prehledy!$L$3),"U17,U19",  IF( AND($D5&lt;=Prehledy!$K$4,$D5&gt;=Prehledy!$L$4), "U15",  IF( AND($D5&lt;=Prehledy!$K$5, $D5&gt;=Prehledy!$L$5), "U13","U11"))))</f>
        <v>U11</v>
      </c>
      <c r="F5" s="96" t="s">
        <v>28</v>
      </c>
      <c r="G5" s="115">
        <v>673</v>
      </c>
      <c r="H5" s="95" t="e">
        <f>IF(OR(ISNA(MATCH(A5,I.Stupen!#REF!:I.Stupen!#REF!,0)), ISBLANK(INDEX(I.Stupen!#REF!:I.Stupen!#REF!,MATCH(A5,I.Stupen!#REF!:I.Stupen!#REF!,0)) )), "",   INDEX(I.Stupen!#REF!:I.Stupen!#REF!,MATCH(A5,I.Stupen!#REF!:I.Stupen!#REF!,0)) )</f>
        <v>#REF!</v>
      </c>
      <c r="I5" s="118"/>
      <c r="J5" s="110">
        <v>92</v>
      </c>
      <c r="K5" t="e">
        <f>IF($F5="x",GETPIVOTDATA("St. Č",Prehledy!$A$6)-H5+1,0)</f>
        <v>#REF!</v>
      </c>
      <c r="L5">
        <v>16</v>
      </c>
      <c r="M5" t="e">
        <f t="shared" si="0"/>
        <v>#REF!</v>
      </c>
      <c r="N5" t="str">
        <f>IF(IFERROR(VLOOKUP($B5,#REF!,1,FALSE),0)=0,"N","P")</f>
        <v>N</v>
      </c>
      <c r="O5" t="str">
        <f>IF(IFERROR(VLOOKUP($B5,#REF!,1,FALSE),0)=0,"N","P")</f>
        <v>N</v>
      </c>
      <c r="S5"/>
    </row>
    <row r="6" spans="1:19" ht="14.25">
      <c r="A6" s="115">
        <v>5</v>
      </c>
      <c r="B6" s="116" t="s">
        <v>78</v>
      </c>
      <c r="C6" s="116" t="s">
        <v>194</v>
      </c>
      <c r="D6" s="103">
        <v>2014</v>
      </c>
      <c r="E6" s="119" t="str">
        <f>IF( $D6=0, "", IF( AND($D6&lt;=Prehledy!$K$3,$D6&gt;=Prehledy!$L$3),"U17,U19",  IF( AND($D6&lt;=Prehledy!$K$4,$D6&gt;=Prehledy!$L$4), "U15",  IF( AND($D6&lt;=Prehledy!$K$5, $D6&gt;=Prehledy!$L$5), "U13","U11"))))</f>
        <v>U11</v>
      </c>
      <c r="F6" s="96" t="s">
        <v>28</v>
      </c>
      <c r="G6" s="115">
        <v>662</v>
      </c>
      <c r="H6" s="95" t="e">
        <f>IF(OR(ISNA(MATCH(A6,I.Stupen!#REF!:I.Stupen!#REF!,0)), ISBLANK(INDEX(I.Stupen!#REF!:I.Stupen!#REF!,MATCH(A6,I.Stupen!#REF!:I.Stupen!#REF!,0)) )), "",   INDEX(I.Stupen!#REF!:I.Stupen!#REF!,MATCH(A6,I.Stupen!#REF!:I.Stupen!#REF!,0)) )</f>
        <v>#REF!</v>
      </c>
      <c r="I6" s="118"/>
      <c r="J6" s="110">
        <v>52</v>
      </c>
      <c r="K6" t="e">
        <f>IF($F6="x",GETPIVOTDATA("St. Č",Prehledy!$A$6)-H6+1,0)</f>
        <v>#REF!</v>
      </c>
      <c r="L6">
        <v>8</v>
      </c>
      <c r="M6" t="e">
        <f t="shared" si="0"/>
        <v>#REF!</v>
      </c>
      <c r="N6" t="str">
        <f>IF(IFERROR(VLOOKUP($B6,#REF!,1,FALSE),0)=0,"N","P")</f>
        <v>N</v>
      </c>
      <c r="O6" t="str">
        <f>IF(IFERROR(VLOOKUP($B6,#REF!,1,FALSE),0)=0,"N","P")</f>
        <v>N</v>
      </c>
      <c r="S6"/>
    </row>
    <row r="7" spans="1:19" ht="14.25">
      <c r="A7" s="115">
        <v>6</v>
      </c>
      <c r="B7" s="116" t="s">
        <v>98</v>
      </c>
      <c r="C7" s="116" t="s">
        <v>187</v>
      </c>
      <c r="D7" s="103">
        <v>2014</v>
      </c>
      <c r="E7" s="119" t="str">
        <f>IF( $D7=0, "", IF( AND($D7&lt;=Prehledy!$K$3,$D7&gt;=Prehledy!$L$3),"U17,U19",  IF( AND($D7&lt;=Prehledy!$K$4,$D7&gt;=Prehledy!$L$4), "U15",  IF( AND($D7&lt;=Prehledy!$K$5, $D7&gt;=Prehledy!$L$5), "U13","U11"))))</f>
        <v>U11</v>
      </c>
      <c r="F7" s="96" t="s">
        <v>28</v>
      </c>
      <c r="G7" s="115">
        <v>655</v>
      </c>
      <c r="H7" s="95" t="e">
        <f>IF(OR(ISNA(MATCH(A7,I.Stupen!#REF!:I.Stupen!#REF!,0)), ISBLANK(INDEX(I.Stupen!#REF!:I.Stupen!#REF!,MATCH(A7,I.Stupen!#REF!:I.Stupen!#REF!,0)) )), "",   INDEX(I.Stupen!#REF!:I.Stupen!#REF!,MATCH(A7,I.Stupen!#REF!:I.Stupen!#REF!,0)) )</f>
        <v>#REF!</v>
      </c>
      <c r="I7" s="118"/>
      <c r="J7" s="110">
        <v>56</v>
      </c>
      <c r="K7" t="e">
        <f>IF($F7="x",GETPIVOTDATA("St. Č",Prehledy!$A$6)-H7+1,0)</f>
        <v>#REF!</v>
      </c>
      <c r="L7">
        <v>0</v>
      </c>
      <c r="M7" t="e">
        <f t="shared" si="0"/>
        <v>#REF!</v>
      </c>
      <c r="N7" t="str">
        <f>IF(IFERROR(VLOOKUP($B7,#REF!,1,FALSE),0)=0,"N","P")</f>
        <v>N</v>
      </c>
      <c r="O7" t="str">
        <f>IF(IFERROR(VLOOKUP($B7,#REF!,1,FALSE),0)=0,"N","P")</f>
        <v>N</v>
      </c>
      <c r="S7"/>
    </row>
    <row r="8" spans="1:19" ht="14.25">
      <c r="A8" s="115">
        <v>7</v>
      </c>
      <c r="B8" s="116" t="s">
        <v>100</v>
      </c>
      <c r="C8" s="116" t="s">
        <v>187</v>
      </c>
      <c r="D8" s="103">
        <v>2016</v>
      </c>
      <c r="E8" s="119" t="str">
        <f>IF( $D8=0, "", IF( AND($D8&lt;=Prehledy!$K$3,$D8&gt;=Prehledy!$L$3),"U17,U19",  IF( AND($D8&lt;=Prehledy!$K$4,$D8&gt;=Prehledy!$L$4), "U15",  IF( AND($D8&lt;=Prehledy!$K$5, $D8&gt;=Prehledy!$L$5), "U13","U11"))))</f>
        <v>U11</v>
      </c>
      <c r="F8" s="96"/>
      <c r="G8" s="115">
        <v>614</v>
      </c>
      <c r="H8" s="95" t="e">
        <f>IF(OR(ISNA(MATCH(A8,I.Stupen!#REF!:I.Stupen!#REF!,0)), ISBLANK(INDEX(I.Stupen!#REF!:I.Stupen!#REF!,MATCH(A8,I.Stupen!#REF!:I.Stupen!#REF!,0)) )), "",   INDEX(I.Stupen!#REF!:I.Stupen!#REF!,MATCH(A8,I.Stupen!#REF!:I.Stupen!#REF!,0)) )</f>
        <v>#REF!</v>
      </c>
      <c r="I8" s="118"/>
      <c r="J8" s="110">
        <v>82</v>
      </c>
      <c r="K8">
        <f>IF($F8="x",GETPIVOTDATA("St. Č",Prehledy!$A$6)-H8+1,0)</f>
        <v>0</v>
      </c>
      <c r="L8">
        <v>0</v>
      </c>
      <c r="M8">
        <f t="shared" si="0"/>
        <v>0</v>
      </c>
      <c r="N8" t="str">
        <f>IF(IFERROR(VLOOKUP($B8,#REF!,1,FALSE),0)=0,"N","P")</f>
        <v>N</v>
      </c>
      <c r="O8" t="str">
        <f>IF(IFERROR(VLOOKUP($B8,#REF!,1,FALSE),0)=0,"N","P")</f>
        <v>N</v>
      </c>
      <c r="S8"/>
    </row>
    <row r="9" spans="1:19" ht="14.25">
      <c r="A9" s="115">
        <v>8</v>
      </c>
      <c r="B9" s="116" t="s">
        <v>155</v>
      </c>
      <c r="C9" s="116" t="s">
        <v>187</v>
      </c>
      <c r="D9" s="103">
        <v>2015</v>
      </c>
      <c r="E9" s="119" t="str">
        <f>IF( $D9=0, "", IF( AND($D9&lt;=Prehledy!$K$3,$D9&gt;=Prehledy!$L$3),"U17,U19",  IF( AND($D9&lt;=Prehledy!$K$4,$D9&gt;=Prehledy!$L$4), "U15",  IF( AND($D9&lt;=Prehledy!$K$5, $D9&gt;=Prehledy!$L$5), "U13","U11"))))</f>
        <v>U11</v>
      </c>
      <c r="F9" s="96" t="s">
        <v>28</v>
      </c>
      <c r="G9" s="115">
        <v>499</v>
      </c>
      <c r="H9" s="95" t="e">
        <f>IF(OR(ISNA(MATCH(A9,I.Stupen!#REF!:I.Stupen!#REF!,0)), ISBLANK(INDEX(I.Stupen!#REF!:I.Stupen!#REF!,MATCH(A9,I.Stupen!#REF!:I.Stupen!#REF!,0)) )), "",   INDEX(I.Stupen!#REF!:I.Stupen!#REF!,MATCH(A9,I.Stupen!#REF!:I.Stupen!#REF!,0)) )</f>
        <v>#REF!</v>
      </c>
      <c r="I9" s="118"/>
      <c r="J9" s="110">
        <v>119</v>
      </c>
      <c r="K9" t="e">
        <f>IF($F9="x",GETPIVOTDATA("St. Č",Prehledy!$A$6)-H9+1,0)</f>
        <v>#REF!</v>
      </c>
      <c r="L9">
        <v>0</v>
      </c>
      <c r="M9" t="e">
        <f t="shared" si="0"/>
        <v>#REF!</v>
      </c>
      <c r="N9" t="str">
        <f>IF(IFERROR(VLOOKUP($B9,#REF!,1,FALSE),0)=0,"N","P")</f>
        <v>N</v>
      </c>
      <c r="O9" t="str">
        <f>IF(IFERROR(VLOOKUP($B9,#REF!,1,FALSE),0)=0,"N","P")</f>
        <v>N</v>
      </c>
      <c r="S9"/>
    </row>
    <row r="10" spans="1:19" ht="14.25">
      <c r="A10" s="115">
        <v>9</v>
      </c>
      <c r="B10" s="116" t="s">
        <v>145</v>
      </c>
      <c r="C10" s="116" t="s">
        <v>190</v>
      </c>
      <c r="D10" s="103">
        <v>2014</v>
      </c>
      <c r="E10" s="119" t="str">
        <f>IF( $D10=0, "", IF( AND($D10&lt;=Prehledy!$K$3,$D10&gt;=Prehledy!$L$3),"U17,U19",  IF( AND($D10&lt;=Prehledy!$K$4,$D10&gt;=Prehledy!$L$4), "U15",  IF( AND($D10&lt;=Prehledy!$K$5, $D10&gt;=Prehledy!$L$5), "U13","U11"))))</f>
        <v>U11</v>
      </c>
      <c r="F10" s="96"/>
      <c r="G10" s="115">
        <v>458</v>
      </c>
      <c r="H10" s="95" t="e">
        <f>IF(OR(ISNA(MATCH(A10,I.Stupen!#REF!:I.Stupen!#REF!,0)), ISBLANK(INDEX(I.Stupen!#REF!:I.Stupen!#REF!,MATCH(A10,I.Stupen!#REF!:I.Stupen!#REF!,0)) )), "",   INDEX(I.Stupen!#REF!:I.Stupen!#REF!,MATCH(A10,I.Stupen!#REF!:I.Stupen!#REF!,0)) )</f>
        <v>#REF!</v>
      </c>
      <c r="I10" s="118"/>
      <c r="J10" s="110">
        <v>113</v>
      </c>
      <c r="K10">
        <f>IF($F10="x",GETPIVOTDATA("St. Č",Prehledy!$A$6)-H10+1,0)</f>
        <v>0</v>
      </c>
      <c r="M10">
        <f t="shared" si="0"/>
        <v>0</v>
      </c>
      <c r="N10" t="str">
        <f>IF(IFERROR(VLOOKUP($B10,#REF!,1,FALSE),0)=0,"N","P")</f>
        <v>N</v>
      </c>
      <c r="O10" t="str">
        <f>IF(IFERROR(VLOOKUP($B10,#REF!,1,FALSE),0)=0,"N","P")</f>
        <v>N</v>
      </c>
      <c r="S10"/>
    </row>
    <row r="11" spans="1:19" ht="14.25">
      <c r="A11" s="115">
        <v>10</v>
      </c>
      <c r="B11" s="116" t="s">
        <v>221</v>
      </c>
      <c r="C11" s="116" t="s">
        <v>193</v>
      </c>
      <c r="D11" s="103">
        <v>2015</v>
      </c>
      <c r="E11" s="119" t="str">
        <f>IF( $D11=0, "", IF( AND($D11&lt;=Prehledy!$K$3,$D11&gt;=Prehledy!$L$3),"U17,U19",  IF( AND($D11&lt;=Prehledy!$K$4,$D11&gt;=Prehledy!$L$4), "U15",  IF( AND($D11&lt;=Prehledy!$K$5, $D11&gt;=Prehledy!$L$5), "U13","U11"))))</f>
        <v>U11</v>
      </c>
      <c r="F11" s="96"/>
      <c r="G11" s="115">
        <v>406</v>
      </c>
      <c r="H11" s="95" t="e">
        <f>IF(OR(ISNA(MATCH(A11,I.Stupen!#REF!:I.Stupen!#REF!,0)), ISBLANK(INDEX(I.Stupen!#REF!:I.Stupen!#REF!,MATCH(A11,I.Stupen!#REF!:I.Stupen!#REF!,0)) )), "",   INDEX(I.Stupen!#REF!:I.Stupen!#REF!,MATCH(A11,I.Stupen!#REF!:I.Stupen!#REF!,0)) )</f>
        <v>#REF!</v>
      </c>
      <c r="I11" s="118"/>
      <c r="J11" s="110">
        <v>151</v>
      </c>
      <c r="K11">
        <f>IF($F11="x",GETPIVOTDATA("St. Č",Prehledy!$A$6)-H11+1,0)</f>
        <v>0</v>
      </c>
      <c r="M11">
        <f t="shared" si="0"/>
        <v>0</v>
      </c>
      <c r="N11" t="str">
        <f>IF(IFERROR(VLOOKUP($B11,#REF!,1,FALSE),0)=0,"N","P")</f>
        <v>N</v>
      </c>
      <c r="O11" t="str">
        <f>IF(IFERROR(VLOOKUP($B11,#REF!,1,FALSE),0)=0,"N","P")</f>
        <v>N</v>
      </c>
      <c r="S11"/>
    </row>
    <row r="12" spans="1:19" ht="14.25">
      <c r="A12" s="115">
        <v>11</v>
      </c>
      <c r="B12" s="116" t="s">
        <v>223</v>
      </c>
      <c r="C12" s="116" t="s">
        <v>198</v>
      </c>
      <c r="D12" s="103">
        <v>2016</v>
      </c>
      <c r="E12" s="119" t="str">
        <f>IF( $D12=0, "", IF( AND($D12&lt;=Prehledy!$K$3,$D12&gt;=Prehledy!$L$3),"U17,U19",  IF( AND($D12&lt;=Prehledy!$K$4,$D12&gt;=Prehledy!$L$4), "U15",  IF( AND($D12&lt;=Prehledy!$K$5, $D12&gt;=Prehledy!$L$5), "U13","U11"))))</f>
        <v>U11</v>
      </c>
      <c r="F12" s="96"/>
      <c r="G12" s="115">
        <v>385</v>
      </c>
      <c r="H12" s="95" t="e">
        <f>IF(OR(ISNA(MATCH(A12,I.Stupen!#REF!:I.Stupen!#REF!,0)), ISBLANK(INDEX(I.Stupen!#REF!:I.Stupen!#REF!,MATCH(A12,I.Stupen!#REF!:I.Stupen!#REF!,0)) )), "",   INDEX(I.Stupen!#REF!:I.Stupen!#REF!,MATCH(A12,I.Stupen!#REF!:I.Stupen!#REF!,0)) )</f>
        <v>#REF!</v>
      </c>
      <c r="I12" s="118"/>
      <c r="J12" s="110">
        <v>132</v>
      </c>
      <c r="K12">
        <f>IF($F12="x",GETPIVOTDATA("St. Č",Prehledy!$A$6)-H12+1,0)</f>
        <v>0</v>
      </c>
      <c r="M12">
        <f t="shared" si="0"/>
        <v>0</v>
      </c>
      <c r="N12" t="str">
        <f>IF(IFERROR(VLOOKUP($B12,#REF!,1,FALSE),0)=0,"N","P")</f>
        <v>N</v>
      </c>
      <c r="O12" t="str">
        <f>IF(IFERROR(VLOOKUP($B12,#REF!,1,FALSE),0)=0,"N","P")</f>
        <v>N</v>
      </c>
      <c r="S12"/>
    </row>
    <row r="13" spans="1:19" ht="14.25">
      <c r="A13" s="115">
        <v>12</v>
      </c>
      <c r="B13" s="116" t="s">
        <v>86</v>
      </c>
      <c r="C13" s="116" t="s">
        <v>190</v>
      </c>
      <c r="D13" s="103">
        <v>2014</v>
      </c>
      <c r="E13" s="119" t="str">
        <f>IF( $D13=0, "", IF( AND($D13&lt;=Prehledy!$K$3,$D13&gt;=Prehledy!$L$3),"U17,U19",  IF( AND($D13&lt;=Prehledy!$K$4,$D13&gt;=Prehledy!$L$4), "U15",  IF( AND($D13&lt;=Prehledy!$K$5, $D13&gt;=Prehledy!$L$5), "U13","U11"))))</f>
        <v>U11</v>
      </c>
      <c r="F13" s="96"/>
      <c r="G13" s="115">
        <v>361</v>
      </c>
      <c r="H13" s="95" t="e">
        <f>IF(OR(ISNA(MATCH(A13,I.Stupen!#REF!:I.Stupen!#REF!,0)), ISBLANK(INDEX(I.Stupen!#REF!:I.Stupen!#REF!,MATCH(A13,I.Stupen!#REF!:I.Stupen!#REF!,0)) )), "",   INDEX(I.Stupen!#REF!:I.Stupen!#REF!,MATCH(A13,I.Stupen!#REF!:I.Stupen!#REF!,0)) )</f>
        <v>#REF!</v>
      </c>
      <c r="I13" s="118"/>
      <c r="J13" s="110">
        <v>95</v>
      </c>
      <c r="K13">
        <f>IF($F13="x",GETPIVOTDATA("St. Č",Prehledy!$A$6)-H13+1,0)</f>
        <v>0</v>
      </c>
      <c r="M13">
        <f t="shared" si="0"/>
        <v>0</v>
      </c>
      <c r="N13" t="str">
        <f>IF(IFERROR(VLOOKUP($B13,#REF!,1,FALSE),0)=0,"N","P")</f>
        <v>N</v>
      </c>
      <c r="O13" t="str">
        <f>IF(IFERROR(VLOOKUP($B13,#REF!,1,FALSE),0)=0,"N","P")</f>
        <v>N</v>
      </c>
      <c r="S13"/>
    </row>
    <row r="14" spans="1:19" ht="14.25">
      <c r="A14" s="115">
        <v>13</v>
      </c>
      <c r="B14" s="116" t="s">
        <v>144</v>
      </c>
      <c r="C14" s="116" t="s">
        <v>192</v>
      </c>
      <c r="D14" s="103">
        <v>2015</v>
      </c>
      <c r="E14" s="119" t="str">
        <f>IF( $D14=0, "", IF( AND($D14&lt;=Prehledy!$K$3,$D14&gt;=Prehledy!$L$3),"U17,U19",  IF( AND($D14&lt;=Prehledy!$K$4,$D14&gt;=Prehledy!$L$4), "U15",  IF( AND($D14&lt;=Prehledy!$K$5, $D14&gt;=Prehledy!$L$5), "U13","U11"))))</f>
        <v>U11</v>
      </c>
      <c r="F14" s="96"/>
      <c r="G14" s="115">
        <v>328</v>
      </c>
      <c r="H14" s="95" t="e">
        <f>IF(OR(ISNA(MATCH(A14,I.Stupen!#REF!:I.Stupen!#REF!,0)), ISBLANK(INDEX(I.Stupen!#REF!:I.Stupen!#REF!,MATCH(A14,I.Stupen!#REF!:I.Stupen!#REF!,0)) )), "",   INDEX(I.Stupen!#REF!:I.Stupen!#REF!,MATCH(A14,I.Stupen!#REF!:I.Stupen!#REF!,0)) )</f>
        <v>#REF!</v>
      </c>
      <c r="I14" s="118"/>
      <c r="J14" s="110">
        <v>102</v>
      </c>
      <c r="K14">
        <f>IF($F14="x",GETPIVOTDATA("St. Č",Prehledy!$A$6)-H14+1,0)</f>
        <v>0</v>
      </c>
      <c r="M14">
        <f t="shared" si="0"/>
        <v>0</v>
      </c>
      <c r="N14" t="str">
        <f>IF(IFERROR(VLOOKUP($B14,#REF!,1,FALSE),0)=0,"N","P")</f>
        <v>N</v>
      </c>
      <c r="O14" t="str">
        <f>IF(IFERROR(VLOOKUP($B14,#REF!,1,FALSE),0)=0,"N","P")</f>
        <v>N</v>
      </c>
      <c r="S14"/>
    </row>
    <row r="15" spans="1:19" ht="14.25">
      <c r="A15" s="115">
        <v>14</v>
      </c>
      <c r="B15" s="116" t="s">
        <v>225</v>
      </c>
      <c r="C15" s="116" t="s">
        <v>190</v>
      </c>
      <c r="D15" s="103">
        <v>2014</v>
      </c>
      <c r="E15" s="119" t="str">
        <f>IF( $D15=0, "", IF( AND($D15&lt;=Prehledy!$K$3,$D15&gt;=Prehledy!$L$3),"U17,U19",  IF( AND($D15&lt;=Prehledy!$K$4,$D15&gt;=Prehledy!$L$4), "U15",  IF( AND($D15&lt;=Prehledy!$K$5, $D15&gt;=Prehledy!$L$5), "U13","U11"))))</f>
        <v>U11</v>
      </c>
      <c r="F15" s="96"/>
      <c r="G15" s="115">
        <v>284</v>
      </c>
      <c r="H15" s="95" t="e">
        <f>IF(OR(ISNA(MATCH(A15,I.Stupen!#REF!:I.Stupen!#REF!,0)), ISBLANK(INDEX(I.Stupen!#REF!:I.Stupen!#REF!,MATCH(A15,I.Stupen!#REF!:I.Stupen!#REF!,0)) )), "",   INDEX(I.Stupen!#REF!:I.Stupen!#REF!,MATCH(A15,I.Stupen!#REF!:I.Stupen!#REF!,0)) )</f>
        <v>#REF!</v>
      </c>
      <c r="I15" s="118"/>
      <c r="J15" s="110">
        <v>144</v>
      </c>
      <c r="K15">
        <f>IF($F15="x",GETPIVOTDATA("St. Č",Prehledy!$A$6)-H15+1,0)</f>
        <v>0</v>
      </c>
      <c r="M15">
        <f t="shared" si="0"/>
        <v>0</v>
      </c>
      <c r="N15" t="str">
        <f>IF(IFERROR(VLOOKUP($B15,#REF!,1,FALSE),0)=0,"N","P")</f>
        <v>N</v>
      </c>
      <c r="O15" t="str">
        <f>IF(IFERROR(VLOOKUP($B15,#REF!,1,FALSE),0)=0,"N","P")</f>
        <v>N</v>
      </c>
      <c r="S15"/>
    </row>
    <row r="16" spans="1:19" ht="14.25">
      <c r="A16" s="115">
        <v>15</v>
      </c>
      <c r="B16" s="116" t="s">
        <v>99</v>
      </c>
      <c r="C16" s="116" t="s">
        <v>187</v>
      </c>
      <c r="D16" s="103">
        <v>2014</v>
      </c>
      <c r="E16" s="119" t="str">
        <f>IF( $D16=0, "", IF( AND($D16&lt;=Prehledy!$K$3,$D16&gt;=Prehledy!$L$3),"U17,U19",  IF( AND($D16&lt;=Prehledy!$K$4,$D16&gt;=Prehledy!$L$4), "U15",  IF( AND($D16&lt;=Prehledy!$K$5, $D16&gt;=Prehledy!$L$5), "U13","U11"))))</f>
        <v>U11</v>
      </c>
      <c r="F16" s="96" t="s">
        <v>28</v>
      </c>
      <c r="G16" s="115">
        <v>275</v>
      </c>
      <c r="H16" s="95" t="e">
        <f>IF(OR(ISNA(MATCH(A16,I.Stupen!#REF!:I.Stupen!#REF!,0)), ISBLANK(INDEX(I.Stupen!#REF!:I.Stupen!#REF!,MATCH(A16,I.Stupen!#REF!:I.Stupen!#REF!,0)) )), "",   INDEX(I.Stupen!#REF!:I.Stupen!#REF!,MATCH(A16,I.Stupen!#REF!:I.Stupen!#REF!,0)) )</f>
        <v>#REF!</v>
      </c>
      <c r="I16" s="118"/>
      <c r="J16" s="110">
        <v>77</v>
      </c>
      <c r="K16" t="e">
        <f>IF($F16="x",GETPIVOTDATA("St. Č",Prehledy!$A$6)-H16+1,0)</f>
        <v>#REF!</v>
      </c>
      <c r="M16" t="e">
        <f t="shared" si="0"/>
        <v>#REF!</v>
      </c>
      <c r="N16" t="str">
        <f>IF(IFERROR(VLOOKUP($B16,#REF!,1,FALSE),0)=0,"N","P")</f>
        <v>N</v>
      </c>
      <c r="O16" t="str">
        <f>IF(IFERROR(VLOOKUP($B16,#REF!,1,FALSE),0)=0,"N","P")</f>
        <v>N</v>
      </c>
      <c r="S16"/>
    </row>
    <row r="17" spans="1:19" ht="14.25">
      <c r="A17" s="115">
        <v>16</v>
      </c>
      <c r="B17" s="116" t="s">
        <v>226</v>
      </c>
      <c r="C17" s="116" t="s">
        <v>187</v>
      </c>
      <c r="D17" s="103">
        <v>2016</v>
      </c>
      <c r="E17" s="119" t="str">
        <f>IF( $D17=0, "", IF( AND($D17&lt;=Prehledy!$K$3,$D17&gt;=Prehledy!$L$3),"U17,U19",  IF( AND($D17&lt;=Prehledy!$K$4,$D17&gt;=Prehledy!$L$4), "U15",  IF( AND($D17&lt;=Prehledy!$K$5, $D17&gt;=Prehledy!$L$5), "U13","U11"))))</f>
        <v>U11</v>
      </c>
      <c r="F17" s="96" t="s">
        <v>28</v>
      </c>
      <c r="G17" s="115">
        <v>0</v>
      </c>
      <c r="H17" s="95" t="e">
        <f>IF(OR(ISNA(MATCH(A17,I.Stupen!#REF!:I.Stupen!#REF!,0)), ISBLANK(INDEX(I.Stupen!#REF!:I.Stupen!#REF!,MATCH(A17,I.Stupen!#REF!:I.Stupen!#REF!,0)) )), "",   INDEX(I.Stupen!#REF!:I.Stupen!#REF!,MATCH(A17,I.Stupen!#REF!:I.Stupen!#REF!,0)) )</f>
        <v>#REF!</v>
      </c>
      <c r="I17" s="118"/>
      <c r="J17" s="110">
        <v>142</v>
      </c>
      <c r="K17" t="e">
        <f>IF($F17="x",GETPIVOTDATA("St. Č",Prehledy!$A$6)-H17+1,0)</f>
        <v>#REF!</v>
      </c>
      <c r="M17" t="e">
        <f t="shared" si="0"/>
        <v>#REF!</v>
      </c>
      <c r="N17" t="str">
        <f>IF(IFERROR(VLOOKUP($B17,#REF!,1,FALSE),0)=0,"N","P")</f>
        <v>N</v>
      </c>
      <c r="O17" t="str">
        <f>IF(IFERROR(VLOOKUP($B17,#REF!,1,FALSE),0)=0,"N","P")</f>
        <v>N</v>
      </c>
      <c r="S17"/>
    </row>
    <row r="18" spans="1:19" ht="14.25">
      <c r="A18" s="115">
        <v>17</v>
      </c>
      <c r="B18" s="116" t="s">
        <v>227</v>
      </c>
      <c r="C18" s="116" t="s">
        <v>198</v>
      </c>
      <c r="D18" s="103">
        <v>2015</v>
      </c>
      <c r="E18" s="119" t="str">
        <f>IF( $D18=0, "", IF( AND($D18&lt;=Prehledy!$K$3,$D18&gt;=Prehledy!$L$3),"U17,U19",  IF( AND($D18&lt;=Prehledy!$K$4,$D18&gt;=Prehledy!$L$4), "U15",  IF( AND($D18&lt;=Prehledy!$K$5, $D18&gt;=Prehledy!$L$5), "U13","U11"))))</f>
        <v>U11</v>
      </c>
      <c r="F18" s="96"/>
      <c r="G18" s="115">
        <v>0</v>
      </c>
      <c r="H18" s="95" t="e">
        <f>IF(OR(ISNA(MATCH(A18,I.Stupen!#REF!:I.Stupen!#REF!,0)), ISBLANK(INDEX(I.Stupen!#REF!:I.Stupen!#REF!,MATCH(A18,I.Stupen!#REF!:I.Stupen!#REF!,0)) )), "",   INDEX(I.Stupen!#REF!:I.Stupen!#REF!,MATCH(A18,I.Stupen!#REF!:I.Stupen!#REF!,0)) )</f>
        <v>#REF!</v>
      </c>
      <c r="I18" s="118"/>
      <c r="J18" s="110">
        <v>149</v>
      </c>
      <c r="K18">
        <f>IF($F18="x",GETPIVOTDATA("St. Č",Prehledy!$A$6)-H18+1,0)</f>
        <v>0</v>
      </c>
      <c r="M18">
        <f t="shared" si="0"/>
        <v>0</v>
      </c>
      <c r="N18" t="str">
        <f>IF(IFERROR(VLOOKUP($B18,#REF!,1,FALSE),0)=0,"N","P")</f>
        <v>N</v>
      </c>
      <c r="O18" t="str">
        <f>IF(IFERROR(VLOOKUP($B18,#REF!,1,FALSE),0)=0,"N","P")</f>
        <v>N</v>
      </c>
      <c r="S18"/>
    </row>
    <row r="19" spans="1:19" ht="14.25">
      <c r="A19" s="115">
        <v>18</v>
      </c>
      <c r="B19" s="116" t="s">
        <v>110</v>
      </c>
      <c r="C19" s="116" t="s">
        <v>190</v>
      </c>
      <c r="D19" s="103">
        <v>2012</v>
      </c>
      <c r="E19" s="119" t="str">
        <f>IF( $D19=0, "", IF( AND($D19&lt;=Prehledy!$K$3,$D19&gt;=Prehledy!$L$3),"U17,U19",  IF( AND($D19&lt;=Prehledy!$K$4,$D19&gt;=Prehledy!$L$4), "U15",  IF( AND($D19&lt;=Prehledy!$K$5, $D19&gt;=Prehledy!$L$5), "U13","U11"))))</f>
        <v>U13</v>
      </c>
      <c r="F19" s="96" t="s">
        <v>28</v>
      </c>
      <c r="G19" s="115">
        <v>1120</v>
      </c>
      <c r="H19" s="95" t="e">
        <f>IF(OR(ISNA(MATCH(A19,I.Stupen!#REF!:I.Stupen!#REF!,0)), ISBLANK(INDEX(I.Stupen!#REF!:I.Stupen!#REF!,MATCH(A19,I.Stupen!#REF!:I.Stupen!#REF!,0)) )), "",   INDEX(I.Stupen!#REF!:I.Stupen!#REF!,MATCH(A19,I.Stupen!#REF!:I.Stupen!#REF!,0)) )</f>
        <v>#REF!</v>
      </c>
      <c r="I19" s="118"/>
      <c r="J19" s="110">
        <v>62</v>
      </c>
      <c r="K19" t="e">
        <f>IF($F19="x",GETPIVOTDATA("St. Č",Prehledy!$A$6)-H19+1,0)</f>
        <v>#REF!</v>
      </c>
      <c r="L19">
        <v>115</v>
      </c>
      <c r="M19" t="e">
        <f t="shared" si="0"/>
        <v>#REF!</v>
      </c>
      <c r="N19" t="str">
        <f>IF(IFERROR(VLOOKUP($B19,#REF!,1,FALSE),0)=0,"N","P")</f>
        <v>N</v>
      </c>
      <c r="O19" t="str">
        <f>IF(IFERROR(VLOOKUP($B19,#REF!,1,FALSE),0)=0,"N","P")</f>
        <v>N</v>
      </c>
    </row>
    <row r="20" spans="1:19" ht="14.25">
      <c r="A20" s="115">
        <v>19</v>
      </c>
      <c r="B20" s="116" t="s">
        <v>127</v>
      </c>
      <c r="C20" s="116" t="s">
        <v>187</v>
      </c>
      <c r="D20" s="103">
        <v>2012</v>
      </c>
      <c r="E20" s="119" t="str">
        <f>IF( $D20=0, "", IF( AND($D20&lt;=Prehledy!$K$3,$D20&gt;=Prehledy!$L$3),"U17,U19",  IF( AND($D20&lt;=Prehledy!$K$4,$D20&gt;=Prehledy!$L$4), "U15",  IF( AND($D20&lt;=Prehledy!$K$5, $D20&gt;=Prehledy!$L$5), "U13","U11"))))</f>
        <v>U13</v>
      </c>
      <c r="F20" s="96" t="s">
        <v>28</v>
      </c>
      <c r="G20" s="115">
        <v>1108</v>
      </c>
      <c r="H20" s="95" t="e">
        <f>IF(OR(ISNA(MATCH(A20,I.Stupen!#REF!:I.Stupen!#REF!,0)), ISBLANK(INDEX(I.Stupen!#REF!:I.Stupen!#REF!,MATCH(A20,I.Stupen!#REF!:I.Stupen!#REF!,0)) )), "",   INDEX(I.Stupen!#REF!:I.Stupen!#REF!,MATCH(A20,I.Stupen!#REF!:I.Stupen!#REF!,0)) )</f>
        <v>#REF!</v>
      </c>
      <c r="I20" s="118"/>
      <c r="J20" s="110">
        <v>86</v>
      </c>
      <c r="K20" t="e">
        <f>IF($F20="x",GETPIVOTDATA("St. Č",Prehledy!$A$6)-H20+1,0)</f>
        <v>#REF!</v>
      </c>
      <c r="L20">
        <v>38</v>
      </c>
      <c r="M20" t="e">
        <f t="shared" si="0"/>
        <v>#REF!</v>
      </c>
      <c r="N20" t="str">
        <f>IF(IFERROR(VLOOKUP($B20,#REF!,1,FALSE),0)=0,"N","P")</f>
        <v>N</v>
      </c>
      <c r="O20" t="str">
        <f>IF(IFERROR(VLOOKUP($B20,#REF!,1,FALSE),0)=0,"N","P")</f>
        <v>N</v>
      </c>
    </row>
    <row r="21" spans="1:19" ht="14.25">
      <c r="A21" s="115">
        <v>20</v>
      </c>
      <c r="B21" s="116" t="s">
        <v>56</v>
      </c>
      <c r="C21" s="116" t="s">
        <v>194</v>
      </c>
      <c r="D21" s="103">
        <v>2012</v>
      </c>
      <c r="E21" s="119" t="str">
        <f>IF( $D21=0, "", IF( AND($D21&lt;=Prehledy!$K$3,$D21&gt;=Prehledy!$L$3),"U17,U19",  IF( AND($D21&lt;=Prehledy!$K$4,$D21&gt;=Prehledy!$L$4), "U15",  IF( AND($D21&lt;=Prehledy!$K$5, $D21&gt;=Prehledy!$L$5), "U13","U11"))))</f>
        <v>U13</v>
      </c>
      <c r="F21" s="96" t="s">
        <v>28</v>
      </c>
      <c r="G21" s="115">
        <v>1055</v>
      </c>
      <c r="H21" s="95" t="e">
        <f>IF(OR(ISNA(MATCH(A21,I.Stupen!#REF!:I.Stupen!#REF!,0)), ISBLANK(INDEX(I.Stupen!#REF!:I.Stupen!#REF!,MATCH(A21,I.Stupen!#REF!:I.Stupen!#REF!,0)) )), "",   INDEX(I.Stupen!#REF!:I.Stupen!#REF!,MATCH(A21,I.Stupen!#REF!:I.Stupen!#REF!,0)) )</f>
        <v>#REF!</v>
      </c>
      <c r="I21" s="118"/>
      <c r="J21" s="110">
        <v>16</v>
      </c>
      <c r="K21" t="e">
        <f>IF($F21="x",GETPIVOTDATA("St. Č",Prehledy!$A$6)-H21+1,0)</f>
        <v>#REF!</v>
      </c>
      <c r="L21">
        <v>68</v>
      </c>
      <c r="M21" t="e">
        <f t="shared" si="0"/>
        <v>#REF!</v>
      </c>
      <c r="N21" t="str">
        <f>IF(IFERROR(VLOOKUP($B21,#REF!,1,FALSE),0)=0,"N","P")</f>
        <v>N</v>
      </c>
      <c r="O21" t="str">
        <f>IF(IFERROR(VLOOKUP($B21,#REF!,1,FALSE),0)=0,"N","P")</f>
        <v>N</v>
      </c>
    </row>
    <row r="22" spans="1:19" ht="14.25">
      <c r="A22" s="115">
        <v>21</v>
      </c>
      <c r="B22" s="116" t="s">
        <v>195</v>
      </c>
      <c r="C22" s="116" t="s">
        <v>187</v>
      </c>
      <c r="D22" s="103">
        <v>2012</v>
      </c>
      <c r="E22" s="119" t="str">
        <f>IF( $D22=0, "", IF( AND($D22&lt;=Prehledy!$K$3,$D22&gt;=Prehledy!$L$3),"U17,U19",  IF( AND($D22&lt;=Prehledy!$K$4,$D22&gt;=Prehledy!$L$4), "U15",  IF( AND($D22&lt;=Prehledy!$K$5, $D22&gt;=Prehledy!$L$5), "U13","U11"))))</f>
        <v>U13</v>
      </c>
      <c r="F22" s="96"/>
      <c r="G22" s="115">
        <v>1054</v>
      </c>
      <c r="H22" s="95" t="e">
        <f>IF(OR(ISNA(MATCH(A22,I.Stupen!#REF!:I.Stupen!#REF!,0)), ISBLANK(INDEX(I.Stupen!#REF!:I.Stupen!#REF!,MATCH(A22,I.Stupen!#REF!:I.Stupen!#REF!,0)) )), "",   INDEX(I.Stupen!#REF!:I.Stupen!#REF!,MATCH(A22,I.Stupen!#REF!:I.Stupen!#REF!,0)) )</f>
        <v>#REF!</v>
      </c>
      <c r="I22" s="118"/>
      <c r="J22" s="110">
        <v>105</v>
      </c>
      <c r="K22">
        <f>IF($F22="x",GETPIVOTDATA("St. Č",Prehledy!$A$6)-H22+1,0)</f>
        <v>0</v>
      </c>
      <c r="L22">
        <v>103</v>
      </c>
      <c r="M22">
        <f t="shared" si="0"/>
        <v>103</v>
      </c>
      <c r="N22" t="str">
        <f>IF(IFERROR(VLOOKUP($B22,#REF!,1,FALSE),0)=0,"N","P")</f>
        <v>N</v>
      </c>
      <c r="O22" t="str">
        <f>IF(IFERROR(VLOOKUP($B22,#REF!,1,FALSE),0)=0,"N","P")</f>
        <v>N</v>
      </c>
      <c r="S22"/>
    </row>
    <row r="23" spans="1:19" ht="14.25">
      <c r="A23" s="115">
        <v>22</v>
      </c>
      <c r="B23" s="116" t="s">
        <v>132</v>
      </c>
      <c r="C23" s="116" t="s">
        <v>187</v>
      </c>
      <c r="D23" s="103">
        <v>2012</v>
      </c>
      <c r="E23" s="119" t="str">
        <f>IF( $D23=0, "", IF( AND($D23&lt;=Prehledy!$K$3,$D23&gt;=Prehledy!$L$3),"U17,U19",  IF( AND($D23&lt;=Prehledy!$K$4,$D23&gt;=Prehledy!$L$4), "U15",  IF( AND($D23&lt;=Prehledy!$K$5, $D23&gt;=Prehledy!$L$5), "U13","U11"))))</f>
        <v>U13</v>
      </c>
      <c r="F23" s="96" t="s">
        <v>28</v>
      </c>
      <c r="G23" s="115">
        <v>893</v>
      </c>
      <c r="H23" s="95" t="e">
        <f>IF(OR(ISNA(MATCH(A23,I.Stupen!#REF!:I.Stupen!#REF!,0)), ISBLANK(INDEX(I.Stupen!#REF!:I.Stupen!#REF!,MATCH(A23,I.Stupen!#REF!:I.Stupen!#REF!,0)) )), "",   INDEX(I.Stupen!#REF!:I.Stupen!#REF!,MATCH(A23,I.Stupen!#REF!:I.Stupen!#REF!,0)) )</f>
        <v>#REF!</v>
      </c>
      <c r="I23" s="118"/>
      <c r="J23" s="110">
        <v>90</v>
      </c>
      <c r="K23" t="e">
        <f>IF($F23="x",GETPIVOTDATA("St. Č",Prehledy!$A$6)-H23+1,0)</f>
        <v>#REF!</v>
      </c>
      <c r="L23">
        <v>28</v>
      </c>
      <c r="M23" t="e">
        <f t="shared" si="0"/>
        <v>#REF!</v>
      </c>
      <c r="N23" t="str">
        <f>IF(IFERROR(VLOOKUP($B23,#REF!,1,FALSE),0)=0,"N","P")</f>
        <v>N</v>
      </c>
      <c r="O23" t="str">
        <f>IF(IFERROR(VLOOKUP($B23,#REF!,1,FALSE),0)=0,"N","P")</f>
        <v>N</v>
      </c>
    </row>
    <row r="24" spans="1:19" ht="14.25">
      <c r="A24" s="115">
        <v>23</v>
      </c>
      <c r="B24" s="116" t="s">
        <v>84</v>
      </c>
      <c r="C24" s="116" t="s">
        <v>187</v>
      </c>
      <c r="D24" s="103">
        <v>2012</v>
      </c>
      <c r="E24" s="119" t="str">
        <f>IF( $D24=0, "", IF( AND($D24&lt;=Prehledy!$K$3,$D24&gt;=Prehledy!$L$3),"U17,U19",  IF( AND($D24&lt;=Prehledy!$K$4,$D24&gt;=Prehledy!$L$4), "U15",  IF( AND($D24&lt;=Prehledy!$K$5, $D24&gt;=Prehledy!$L$5), "U13","U11"))))</f>
        <v>U13</v>
      </c>
      <c r="F24" s="96" t="s">
        <v>28</v>
      </c>
      <c r="G24" s="115">
        <v>873</v>
      </c>
      <c r="H24" s="95" t="e">
        <f>IF(OR(ISNA(MATCH(A24,I.Stupen!#REF!:I.Stupen!#REF!,0)), ISBLANK(INDEX(I.Stupen!#REF!:I.Stupen!#REF!,MATCH(A24,I.Stupen!#REF!:I.Stupen!#REF!,0)) )), "",   INDEX(I.Stupen!#REF!:I.Stupen!#REF!,MATCH(A24,I.Stupen!#REF!:I.Stupen!#REF!,0)) )</f>
        <v>#REF!</v>
      </c>
      <c r="I24" s="118"/>
      <c r="J24" s="110">
        <v>40</v>
      </c>
      <c r="K24" t="e">
        <f>IF($F24="x",GETPIVOTDATA("St. Č",Prehledy!$A$6)-H24+1,0)</f>
        <v>#REF!</v>
      </c>
      <c r="L24">
        <v>25</v>
      </c>
      <c r="M24" t="e">
        <f t="shared" si="0"/>
        <v>#REF!</v>
      </c>
      <c r="N24" t="str">
        <f>IF(IFERROR(VLOOKUP($B24,#REF!,1,FALSE),0)=0,"N","P")</f>
        <v>N</v>
      </c>
      <c r="O24" t="str">
        <f>IF(IFERROR(VLOOKUP($B24,#REF!,1,FALSE),0)=0,"N","P")</f>
        <v>N</v>
      </c>
    </row>
    <row r="25" spans="1:19" ht="14.25">
      <c r="A25" s="115">
        <v>24</v>
      </c>
      <c r="B25" s="116" t="s">
        <v>109</v>
      </c>
      <c r="C25" s="116" t="s">
        <v>187</v>
      </c>
      <c r="D25" s="103">
        <v>2013</v>
      </c>
      <c r="E25" s="119" t="str">
        <f>IF( $D25=0, "", IF( AND($D25&lt;=Prehledy!$K$3,$D25&gt;=Prehledy!$L$3),"U17,U19",  IF( AND($D25&lt;=Prehledy!$K$4,$D25&gt;=Prehledy!$L$4), "U15",  IF( AND($D25&lt;=Prehledy!$K$5, $D25&gt;=Prehledy!$L$5), "U13","U11"))))</f>
        <v>U13</v>
      </c>
      <c r="F25" s="96" t="s">
        <v>28</v>
      </c>
      <c r="G25" s="115">
        <v>847</v>
      </c>
      <c r="H25" s="95" t="e">
        <f>IF(OR(ISNA(MATCH(A25,I.Stupen!#REF!:I.Stupen!#REF!,0)), ISBLANK(INDEX(I.Stupen!#REF!:I.Stupen!#REF!,MATCH(A25,I.Stupen!#REF!:I.Stupen!#REF!,0)) )), "",   INDEX(I.Stupen!#REF!:I.Stupen!#REF!,MATCH(A25,I.Stupen!#REF!:I.Stupen!#REF!,0)) )</f>
        <v>#REF!</v>
      </c>
      <c r="I25" s="118"/>
      <c r="J25" s="110">
        <v>61</v>
      </c>
      <c r="K25" t="e">
        <f>IF($F25="x",GETPIVOTDATA("St. Č",Prehledy!$A$6)-H25+1,0)</f>
        <v>#REF!</v>
      </c>
      <c r="L25">
        <v>23</v>
      </c>
      <c r="M25" t="e">
        <f t="shared" si="0"/>
        <v>#REF!</v>
      </c>
      <c r="N25" t="str">
        <f>IF(IFERROR(VLOOKUP($B25,#REF!,1,FALSE),0)=0,"N","P")</f>
        <v>N</v>
      </c>
      <c r="O25" t="str">
        <f>IF(IFERROR(VLOOKUP($B25,#REF!,1,FALSE),0)=0,"N","P")</f>
        <v>N</v>
      </c>
    </row>
    <row r="26" spans="1:19" ht="14.25">
      <c r="A26" s="115">
        <v>25</v>
      </c>
      <c r="B26" s="116" t="s">
        <v>197</v>
      </c>
      <c r="C26" s="116" t="s">
        <v>190</v>
      </c>
      <c r="D26" s="103">
        <v>2012</v>
      </c>
      <c r="E26" s="119" t="str">
        <f>IF( $D26=0, "", IF( AND($D26&lt;=Prehledy!$K$3,$D26&gt;=Prehledy!$L$3),"U17,U19",  IF( AND($D26&lt;=Prehledy!$K$4,$D26&gt;=Prehledy!$L$4), "U15",  IF( AND($D26&lt;=Prehledy!$K$5, $D26&gt;=Prehledy!$L$5), "U13","U11"))))</f>
        <v>U13</v>
      </c>
      <c r="F26" s="96" t="s">
        <v>28</v>
      </c>
      <c r="G26" s="115">
        <v>840</v>
      </c>
      <c r="H26" s="95" t="e">
        <f>IF(OR(ISNA(MATCH(A26,I.Stupen!#REF!:I.Stupen!#REF!,0)), ISBLANK(INDEX(I.Stupen!#REF!:I.Stupen!#REF!,MATCH(A26,I.Stupen!#REF!:I.Stupen!#REF!,0)) )), "",   INDEX(I.Stupen!#REF!:I.Stupen!#REF!,MATCH(A26,I.Stupen!#REF!:I.Stupen!#REF!,0)) )</f>
        <v>#REF!</v>
      </c>
      <c r="I26" s="118"/>
      <c r="J26" s="110">
        <v>137</v>
      </c>
      <c r="K26" t="e">
        <f>IF($F26="x",GETPIVOTDATA("St. Č",Prehledy!$A$6)-H26+1,0)</f>
        <v>#REF!</v>
      </c>
      <c r="L26">
        <v>13</v>
      </c>
      <c r="M26" t="e">
        <f t="shared" si="0"/>
        <v>#REF!</v>
      </c>
      <c r="N26" t="str">
        <f>IF(IFERROR(VLOOKUP($B26,#REF!,1,FALSE),0)=0,"N","P")</f>
        <v>N</v>
      </c>
      <c r="O26" t="str">
        <f>IF(IFERROR(VLOOKUP($B26,#REF!,1,FALSE),0)=0,"N","P")</f>
        <v>N</v>
      </c>
    </row>
    <row r="27" spans="1:19" ht="14.25">
      <c r="A27" s="115">
        <v>26</v>
      </c>
      <c r="B27" s="116" t="s">
        <v>140</v>
      </c>
      <c r="C27" s="116" t="s">
        <v>187</v>
      </c>
      <c r="D27" s="103">
        <v>2012</v>
      </c>
      <c r="E27" s="119" t="str">
        <f>IF( $D27=0, "", IF( AND($D27&lt;=Prehledy!$K$3,$D27&gt;=Prehledy!$L$3),"U17,U19",  IF( AND($D27&lt;=Prehledy!$K$4,$D27&gt;=Prehledy!$L$4), "U15",  IF( AND($D27&lt;=Prehledy!$K$5, $D27&gt;=Prehledy!$L$5), "U13","U11"))))</f>
        <v>U13</v>
      </c>
      <c r="F27" s="96"/>
      <c r="G27" s="115">
        <v>811</v>
      </c>
      <c r="H27" s="95" t="e">
        <f>IF(OR(ISNA(MATCH(A27,I.Stupen!#REF!:I.Stupen!#REF!,0)), ISBLANK(INDEX(I.Stupen!#REF!:I.Stupen!#REF!,MATCH(A27,I.Stupen!#REF!:I.Stupen!#REF!,0)) )), "",   INDEX(I.Stupen!#REF!:I.Stupen!#REF!,MATCH(A27,I.Stupen!#REF!:I.Stupen!#REF!,0)) )</f>
        <v>#REF!</v>
      </c>
      <c r="I27" s="118"/>
      <c r="J27" s="110">
        <v>118</v>
      </c>
      <c r="K27">
        <f>IF($F27="x",GETPIVOTDATA("St. Č",Prehledy!$A$6)-H27+1,0)</f>
        <v>0</v>
      </c>
      <c r="L27">
        <v>18</v>
      </c>
      <c r="M27">
        <f t="shared" si="0"/>
        <v>18</v>
      </c>
      <c r="N27" t="str">
        <f>IF(IFERROR(VLOOKUP($B27,#REF!,1,FALSE),0)=0,"N","P")</f>
        <v>N</v>
      </c>
      <c r="O27" t="str">
        <f>IF(IFERROR(VLOOKUP($B27,#REF!,1,FALSE),0)=0,"N","P")</f>
        <v>N</v>
      </c>
    </row>
    <row r="28" spans="1:19" ht="14.25">
      <c r="A28" s="115">
        <v>27</v>
      </c>
      <c r="B28" s="116" t="s">
        <v>139</v>
      </c>
      <c r="C28" s="116" t="s">
        <v>193</v>
      </c>
      <c r="D28" s="103">
        <v>2013</v>
      </c>
      <c r="E28" s="119" t="str">
        <f>IF( $D28=0, "", IF( AND($D28&lt;=Prehledy!$K$3,$D28&gt;=Prehledy!$L$3),"U17,U19",  IF( AND($D28&lt;=Prehledy!$K$4,$D28&gt;=Prehledy!$L$4), "U15",  IF( AND($D28&lt;=Prehledy!$K$5, $D28&gt;=Prehledy!$L$5), "U13","U11"))))</f>
        <v>U13</v>
      </c>
      <c r="F28" s="96"/>
      <c r="G28" s="115">
        <v>717</v>
      </c>
      <c r="H28" s="95" t="e">
        <f>IF(OR(ISNA(MATCH(A28,I.Stupen!#REF!:I.Stupen!#REF!,0)), ISBLANK(INDEX(I.Stupen!#REF!:I.Stupen!#REF!,MATCH(A28,I.Stupen!#REF!:I.Stupen!#REF!,0)) )), "",   INDEX(I.Stupen!#REF!:I.Stupen!#REF!,MATCH(A28,I.Stupen!#REF!:I.Stupen!#REF!,0)) )</f>
        <v>#REF!</v>
      </c>
      <c r="I28" s="118"/>
      <c r="J28" s="110">
        <v>106</v>
      </c>
      <c r="K28">
        <f>IF($F28="x",GETPIVOTDATA("St. Č",Prehledy!$A$6)-H28+1,0)</f>
        <v>0</v>
      </c>
      <c r="L28">
        <v>12</v>
      </c>
      <c r="M28">
        <f t="shared" si="0"/>
        <v>12</v>
      </c>
      <c r="N28" t="str">
        <f>IF(IFERROR(VLOOKUP($B28,#REF!,1,FALSE),0)=0,"N","P")</f>
        <v>N</v>
      </c>
      <c r="O28" t="str">
        <f>IF(IFERROR(VLOOKUP($B28,#REF!,1,FALSE),0)=0,"N","P")</f>
        <v>N</v>
      </c>
      <c r="S28"/>
    </row>
    <row r="29" spans="1:19" ht="14.25">
      <c r="A29" s="115">
        <v>28</v>
      </c>
      <c r="B29" s="116" t="s">
        <v>137</v>
      </c>
      <c r="C29" s="116" t="s">
        <v>193</v>
      </c>
      <c r="D29" s="103">
        <v>2013</v>
      </c>
      <c r="E29" s="119" t="str">
        <f>IF( $D29=0, "", IF( AND($D29&lt;=Prehledy!$K$3,$D29&gt;=Prehledy!$L$3),"U17,U19",  IF( AND($D29&lt;=Prehledy!$K$4,$D29&gt;=Prehledy!$L$4), "U15",  IF( AND($D29&lt;=Prehledy!$K$5, $D29&gt;=Prehledy!$L$5), "U13","U11"))))</f>
        <v>U13</v>
      </c>
      <c r="F29" s="96"/>
      <c r="G29" s="115">
        <v>698</v>
      </c>
      <c r="H29" s="95" t="e">
        <f>IF(OR(ISNA(MATCH(A29,I.Stupen!#REF!:I.Stupen!#REF!,0)), ISBLANK(INDEX(I.Stupen!#REF!:I.Stupen!#REF!,MATCH(A29,I.Stupen!#REF!:I.Stupen!#REF!,0)) )), "",   INDEX(I.Stupen!#REF!:I.Stupen!#REF!,MATCH(A29,I.Stupen!#REF!:I.Stupen!#REF!,0)) )</f>
        <v>#REF!</v>
      </c>
      <c r="I29" s="118"/>
      <c r="J29" s="110">
        <v>107</v>
      </c>
      <c r="K29">
        <f>IF($F29="x",GETPIVOTDATA("St. Č",Prehledy!$A$6)-H29+1,0)</f>
        <v>0</v>
      </c>
      <c r="L29">
        <v>22</v>
      </c>
      <c r="M29">
        <f t="shared" si="0"/>
        <v>22</v>
      </c>
      <c r="N29" t="str">
        <f>IF(IFERROR(VLOOKUP($B29,#REF!,1,FALSE),0)=0,"N","P")</f>
        <v>N</v>
      </c>
      <c r="O29" t="str">
        <f>IF(IFERROR(VLOOKUP($B29,#REF!,1,FALSE),0)=0,"N","P")</f>
        <v>N</v>
      </c>
      <c r="S29"/>
    </row>
    <row r="30" spans="1:19" ht="14.25">
      <c r="A30" s="115">
        <v>29</v>
      </c>
      <c r="B30" s="116" t="s">
        <v>201</v>
      </c>
      <c r="C30" s="116" t="s">
        <v>188</v>
      </c>
      <c r="D30" s="103">
        <v>2013</v>
      </c>
      <c r="E30" s="119" t="str">
        <f>IF( $D30=0, "", IF( AND($D30&lt;=Prehledy!$K$3,$D30&gt;=Prehledy!$L$3),"U17,U19",  IF( AND($D30&lt;=Prehledy!$K$4,$D30&gt;=Prehledy!$L$4), "U15",  IF( AND($D30&lt;=Prehledy!$K$5, $D30&gt;=Prehledy!$L$5), "U13","U11"))))</f>
        <v>U13</v>
      </c>
      <c r="F30" s="96" t="s">
        <v>28</v>
      </c>
      <c r="G30" s="115">
        <v>687</v>
      </c>
      <c r="H30" s="95" t="e">
        <f>IF(OR(ISNA(MATCH(A30,I.Stupen!#REF!:I.Stupen!#REF!,0)), ISBLANK(INDEX(I.Stupen!#REF!:I.Stupen!#REF!,MATCH(A30,I.Stupen!#REF!:I.Stupen!#REF!,0)) )), "",   INDEX(I.Stupen!#REF!:I.Stupen!#REF!,MATCH(A30,I.Stupen!#REF!:I.Stupen!#REF!,0)) )</f>
        <v>#REF!</v>
      </c>
      <c r="I30" s="118"/>
      <c r="J30" s="110">
        <v>128</v>
      </c>
      <c r="K30" t="e">
        <f>IF($F30="x",GETPIVOTDATA("St. Č",Prehledy!$A$6)-H30+1,0)</f>
        <v>#REF!</v>
      </c>
      <c r="L30">
        <v>18</v>
      </c>
      <c r="M30" t="e">
        <f t="shared" si="0"/>
        <v>#REF!</v>
      </c>
      <c r="N30" t="str">
        <f>IF(IFERROR(VLOOKUP($B30,#REF!,1,FALSE),0)=0,"N","P")</f>
        <v>N</v>
      </c>
      <c r="O30" t="str">
        <f>IF(IFERROR(VLOOKUP($B30,#REF!,1,FALSE),0)=0,"N","P")</f>
        <v>N</v>
      </c>
    </row>
    <row r="31" spans="1:19" ht="14.25">
      <c r="A31" s="115">
        <v>30</v>
      </c>
      <c r="B31" s="116" t="s">
        <v>203</v>
      </c>
      <c r="C31" s="116" t="s">
        <v>190</v>
      </c>
      <c r="D31" s="103">
        <v>2013</v>
      </c>
      <c r="E31" s="119" t="str">
        <f>IF( $D31=0, "", IF( AND($D31&lt;=Prehledy!$K$3,$D31&gt;=Prehledy!$L$3),"U17,U19",  IF( AND($D31&lt;=Prehledy!$K$4,$D31&gt;=Prehledy!$L$4), "U15",  IF( AND($D31&lt;=Prehledy!$K$5, $D31&gt;=Prehledy!$L$5), "U13","U11"))))</f>
        <v>U13</v>
      </c>
      <c r="F31" s="96"/>
      <c r="G31" s="115">
        <v>669</v>
      </c>
      <c r="H31" s="95" t="e">
        <f>IF(OR(ISNA(MATCH(A31,I.Stupen!#REF!:I.Stupen!#REF!,0)), ISBLANK(INDEX(I.Stupen!#REF!:I.Stupen!#REF!,MATCH(A31,I.Stupen!#REF!:I.Stupen!#REF!,0)) )), "",   INDEX(I.Stupen!#REF!:I.Stupen!#REF!,MATCH(A31,I.Stupen!#REF!:I.Stupen!#REF!,0)) )</f>
        <v>#REF!</v>
      </c>
      <c r="I31" s="118"/>
      <c r="J31" s="110">
        <v>133</v>
      </c>
      <c r="K31">
        <f>IF($F31="x",GETPIVOTDATA("St. Č",Prehledy!$A$6)-H31+1,0)</f>
        <v>0</v>
      </c>
      <c r="L31">
        <v>13</v>
      </c>
      <c r="M31">
        <f t="shared" si="0"/>
        <v>13</v>
      </c>
      <c r="N31" t="str">
        <f>IF(IFERROR(VLOOKUP($B31,#REF!,1,FALSE),0)=0,"N","P")</f>
        <v>N</v>
      </c>
      <c r="O31" t="str">
        <f>IF(IFERROR(VLOOKUP($B31,#REF!,1,FALSE),0)=0,"N","P")</f>
        <v>N</v>
      </c>
      <c r="S31"/>
    </row>
    <row r="32" spans="1:19" ht="14.25">
      <c r="A32" s="115">
        <v>31</v>
      </c>
      <c r="B32" s="116" t="s">
        <v>68</v>
      </c>
      <c r="C32" s="116" t="s">
        <v>187</v>
      </c>
      <c r="D32" s="103">
        <v>2012</v>
      </c>
      <c r="E32" s="119" t="str">
        <f>IF( $D32=0, "", IF( AND($D32&lt;=Prehledy!$K$3,$D32&gt;=Prehledy!$L$3),"U17,U19",  IF( AND($D32&lt;=Prehledy!$K$4,$D32&gt;=Prehledy!$L$4), "U15",  IF( AND($D32&lt;=Prehledy!$K$5, $D32&gt;=Prehledy!$L$5), "U13","U11"))))</f>
        <v>U13</v>
      </c>
      <c r="F32" s="96"/>
      <c r="G32" s="115">
        <v>664</v>
      </c>
      <c r="H32" s="95" t="e">
        <f>IF(OR(ISNA(MATCH(A32,I.Stupen!#REF!:I.Stupen!#REF!,0)), ISBLANK(INDEX(I.Stupen!#REF!:I.Stupen!#REF!,MATCH(A32,I.Stupen!#REF!:I.Stupen!#REF!,0)) )), "",   INDEX(I.Stupen!#REF!:I.Stupen!#REF!,MATCH(A32,I.Stupen!#REF!:I.Stupen!#REF!,0)) )</f>
        <v>#REF!</v>
      </c>
      <c r="I32" s="118"/>
      <c r="J32" s="110">
        <v>75</v>
      </c>
      <c r="K32">
        <f>IF($F32="x",GETPIVOTDATA("St. Č",Prehledy!$A$6)-H32+1,0)</f>
        <v>0</v>
      </c>
      <c r="L32">
        <v>5</v>
      </c>
      <c r="M32">
        <f t="shared" si="0"/>
        <v>5</v>
      </c>
      <c r="N32" t="str">
        <f>IF(IFERROR(VLOOKUP($B32,#REF!,1,FALSE),0)=0,"N","P")</f>
        <v>N</v>
      </c>
      <c r="O32" t="str">
        <f>IF(IFERROR(VLOOKUP($B32,#REF!,1,FALSE),0)=0,"N","P")</f>
        <v>N</v>
      </c>
      <c r="S32"/>
    </row>
    <row r="33" spans="1:19" ht="14.25">
      <c r="A33" s="115">
        <v>32</v>
      </c>
      <c r="B33" s="116" t="s">
        <v>135</v>
      </c>
      <c r="C33" s="116" t="s">
        <v>190</v>
      </c>
      <c r="D33" s="103">
        <v>2012</v>
      </c>
      <c r="E33" s="119" t="str">
        <f>IF( $D33=0, "", IF( AND($D33&lt;=Prehledy!$K$3,$D33&gt;=Prehledy!$L$3),"U17,U19",  IF( AND($D33&lt;=Prehledy!$K$4,$D33&gt;=Prehledy!$L$4), "U15",  IF( AND($D33&lt;=Prehledy!$K$5, $D33&gt;=Prehledy!$L$5), "U13","U11"))))</f>
        <v>U13</v>
      </c>
      <c r="F33" s="96" t="s">
        <v>28</v>
      </c>
      <c r="G33" s="115">
        <v>661</v>
      </c>
      <c r="H33" s="95" t="e">
        <f>IF(OR(ISNA(MATCH(A33,I.Stupen!#REF!:I.Stupen!#REF!,0)), ISBLANK(INDEX(I.Stupen!#REF!:I.Stupen!#REF!,MATCH(A33,I.Stupen!#REF!:I.Stupen!#REF!,0)) )), "",   INDEX(I.Stupen!#REF!:I.Stupen!#REF!,MATCH(A33,I.Stupen!#REF!:I.Stupen!#REF!,0)) )</f>
        <v>#REF!</v>
      </c>
      <c r="I33" s="118"/>
      <c r="J33" s="110">
        <v>101</v>
      </c>
      <c r="K33" t="e">
        <f>IF($F33="x",GETPIVOTDATA("St. Č",Prehledy!$A$6)-H33+1,0)</f>
        <v>#REF!</v>
      </c>
      <c r="L33">
        <v>3</v>
      </c>
      <c r="M33" t="e">
        <f t="shared" si="0"/>
        <v>#REF!</v>
      </c>
      <c r="N33" t="str">
        <f>IF(IFERROR(VLOOKUP($B33,#REF!,1,FALSE),0)=0,"N","P")</f>
        <v>N</v>
      </c>
      <c r="O33" t="str">
        <f>IF(IFERROR(VLOOKUP($B33,#REF!,1,FALSE),0)=0,"N","P")</f>
        <v>N</v>
      </c>
    </row>
    <row r="34" spans="1:19" ht="14.25">
      <c r="A34" s="115">
        <v>33</v>
      </c>
      <c r="B34" s="116" t="s">
        <v>96</v>
      </c>
      <c r="C34" s="116" t="s">
        <v>187</v>
      </c>
      <c r="D34" s="103">
        <v>2013</v>
      </c>
      <c r="E34" s="119" t="str">
        <f>IF( $D34=0, "", IF( AND($D34&lt;=Prehledy!$K$3,$D34&gt;=Prehledy!$L$3),"U17,U19",  IF( AND($D34&lt;=Prehledy!$K$4,$D34&gt;=Prehledy!$L$4), "U15",  IF( AND($D34&lt;=Prehledy!$K$5, $D34&gt;=Prehledy!$L$5), "U13","U11"))))</f>
        <v>U13</v>
      </c>
      <c r="F34" s="96" t="s">
        <v>28</v>
      </c>
      <c r="G34" s="115">
        <v>631</v>
      </c>
      <c r="H34" s="95" t="e">
        <f>IF(OR(ISNA(MATCH(A34,I.Stupen!#REF!:I.Stupen!#REF!,0)), ISBLANK(INDEX(I.Stupen!#REF!:I.Stupen!#REF!,MATCH(A34,I.Stupen!#REF!:I.Stupen!#REF!,0)) )), "",   INDEX(I.Stupen!#REF!:I.Stupen!#REF!,MATCH(A34,I.Stupen!#REF!:I.Stupen!#REF!,0)) )</f>
        <v>#REF!</v>
      </c>
      <c r="I34" s="118"/>
      <c r="J34" s="110">
        <v>78</v>
      </c>
      <c r="K34" t="e">
        <f>IF($F34="x",GETPIVOTDATA("St. Č",Prehledy!$A$6)-H34+1,0)</f>
        <v>#REF!</v>
      </c>
      <c r="L34">
        <v>0</v>
      </c>
      <c r="M34" t="e">
        <f t="shared" ref="M34:M65" si="1">K34+L34</f>
        <v>#REF!</v>
      </c>
      <c r="N34" t="str">
        <f>IF(IFERROR(VLOOKUP($B34,#REF!,1,FALSE),0)=0,"N","P")</f>
        <v>N</v>
      </c>
      <c r="O34" t="str">
        <f>IF(IFERROR(VLOOKUP($B34,#REF!,1,FALSE),0)=0,"N","P")</f>
        <v>N</v>
      </c>
    </row>
    <row r="35" spans="1:19" ht="14.25">
      <c r="A35" s="115">
        <v>34</v>
      </c>
      <c r="B35" s="116" t="s">
        <v>206</v>
      </c>
      <c r="C35" s="116" t="s">
        <v>188</v>
      </c>
      <c r="D35" s="103">
        <v>2012</v>
      </c>
      <c r="E35" s="119" t="str">
        <f>IF( $D35=0, "", IF( AND($D35&lt;=Prehledy!$K$3,$D35&gt;=Prehledy!$L$3),"U17,U19",  IF( AND($D35&lt;=Prehledy!$K$4,$D35&gt;=Prehledy!$L$4), "U15",  IF( AND($D35&lt;=Prehledy!$K$5, $D35&gt;=Prehledy!$L$5), "U13","U11"))))</f>
        <v>U13</v>
      </c>
      <c r="F35" s="96" t="s">
        <v>28</v>
      </c>
      <c r="G35" s="115">
        <v>602</v>
      </c>
      <c r="H35" s="95" t="e">
        <f>IF(OR(ISNA(MATCH(A35,I.Stupen!#REF!:I.Stupen!#REF!,0)), ISBLANK(INDEX(I.Stupen!#REF!:I.Stupen!#REF!,MATCH(A35,I.Stupen!#REF!:I.Stupen!#REF!,0)) )), "",   INDEX(I.Stupen!#REF!:I.Stupen!#REF!,MATCH(A35,I.Stupen!#REF!:I.Stupen!#REF!,0)) )</f>
        <v>#REF!</v>
      </c>
      <c r="I35" s="118"/>
      <c r="J35" s="110">
        <v>130</v>
      </c>
      <c r="K35" t="e">
        <f>IF($F35="x",GETPIVOTDATA("St. Č",Prehledy!$A$6)-H35+1,0)</f>
        <v>#REF!</v>
      </c>
      <c r="L35">
        <v>0</v>
      </c>
      <c r="M35" t="e">
        <f t="shared" si="1"/>
        <v>#REF!</v>
      </c>
      <c r="N35" t="str">
        <f>IF(IFERROR(VLOOKUP($B35,#REF!,1,FALSE),0)=0,"N","P")</f>
        <v>N</v>
      </c>
      <c r="O35" t="str">
        <f>IF(IFERROR(VLOOKUP($B35,#REF!,1,FALSE),0)=0,"N","P")</f>
        <v>N</v>
      </c>
    </row>
    <row r="36" spans="1:19" ht="14.25">
      <c r="A36" s="115">
        <v>35</v>
      </c>
      <c r="B36" s="116" t="s">
        <v>97</v>
      </c>
      <c r="C36" s="116" t="s">
        <v>187</v>
      </c>
      <c r="D36" s="103">
        <v>2013</v>
      </c>
      <c r="E36" s="119" t="str">
        <f>IF( $D36=0, "", IF( AND($D36&lt;=Prehledy!$K$3,$D36&gt;=Prehledy!$L$3),"U17,U19",  IF( AND($D36&lt;=Prehledy!$K$4,$D36&gt;=Prehledy!$L$4), "U15",  IF( AND($D36&lt;=Prehledy!$K$5, $D36&gt;=Prehledy!$L$5), "U13","U11"))))</f>
        <v>U13</v>
      </c>
      <c r="F36" s="96"/>
      <c r="G36" s="115">
        <v>600</v>
      </c>
      <c r="H36" s="95" t="e">
        <f>IF(OR(ISNA(MATCH(A36,I.Stupen!#REF!:I.Stupen!#REF!,0)), ISBLANK(INDEX(I.Stupen!#REF!:I.Stupen!#REF!,MATCH(A36,I.Stupen!#REF!:I.Stupen!#REF!,0)) )), "",   INDEX(I.Stupen!#REF!:I.Stupen!#REF!,MATCH(A36,I.Stupen!#REF!:I.Stupen!#REF!,0)) )</f>
        <v>#REF!</v>
      </c>
      <c r="I36" s="118"/>
      <c r="J36" s="110">
        <v>91</v>
      </c>
      <c r="K36">
        <f>IF($F36="x",GETPIVOTDATA("St. Č",Prehledy!$A$6)-H36+1,0)</f>
        <v>0</v>
      </c>
      <c r="L36">
        <v>0</v>
      </c>
      <c r="M36">
        <f t="shared" si="1"/>
        <v>0</v>
      </c>
      <c r="N36" t="str">
        <f>IF(IFERROR(VLOOKUP($B36,#REF!,1,FALSE),0)=0,"N","P")</f>
        <v>N</v>
      </c>
      <c r="O36" t="str">
        <f>IF(IFERROR(VLOOKUP($B36,#REF!,1,FALSE),0)=0,"N","P")</f>
        <v>N</v>
      </c>
      <c r="S36"/>
    </row>
    <row r="37" spans="1:19" ht="14.25">
      <c r="A37" s="115">
        <v>36</v>
      </c>
      <c r="B37" s="116" t="s">
        <v>207</v>
      </c>
      <c r="C37" s="116" t="s">
        <v>190</v>
      </c>
      <c r="D37" s="103">
        <v>2013</v>
      </c>
      <c r="E37" s="119" t="str">
        <f>IF( $D37=0, "", IF( AND($D37&lt;=Prehledy!$K$3,$D37&gt;=Prehledy!$L$3),"U17,U19",  IF( AND($D37&lt;=Prehledy!$K$4,$D37&gt;=Prehledy!$L$4), "U15",  IF( AND($D37&lt;=Prehledy!$K$5, $D37&gt;=Prehledy!$L$5), "U13","U11"))))</f>
        <v>U13</v>
      </c>
      <c r="F37" s="96"/>
      <c r="G37" s="115">
        <v>586</v>
      </c>
      <c r="H37" s="95" t="e">
        <f>IF(OR(ISNA(MATCH(A37,I.Stupen!#REF!:I.Stupen!#REF!,0)), ISBLANK(INDEX(I.Stupen!#REF!:I.Stupen!#REF!,MATCH(A37,I.Stupen!#REF!:I.Stupen!#REF!,0)) )), "",   INDEX(I.Stupen!#REF!:I.Stupen!#REF!,MATCH(A37,I.Stupen!#REF!:I.Stupen!#REF!,0)) )</f>
        <v>#REF!</v>
      </c>
      <c r="I37" s="118"/>
      <c r="J37" s="110">
        <v>129</v>
      </c>
      <c r="K37">
        <f>IF($F37="x",GETPIVOTDATA("St. Č",Prehledy!$A$6)-H37+1,0)</f>
        <v>0</v>
      </c>
      <c r="L37">
        <v>0</v>
      </c>
      <c r="M37">
        <f t="shared" si="1"/>
        <v>0</v>
      </c>
      <c r="N37" t="str">
        <f>IF(IFERROR(VLOOKUP($B37,#REF!,1,FALSE),0)=0,"N","P")</f>
        <v>N</v>
      </c>
      <c r="O37" t="str">
        <f>IF(IFERROR(VLOOKUP($B37,#REF!,1,FALSE),0)=0,"N","P")</f>
        <v>N</v>
      </c>
      <c r="S37"/>
    </row>
    <row r="38" spans="1:19" ht="14.25">
      <c r="A38" s="115">
        <v>37</v>
      </c>
      <c r="B38" s="116" t="s">
        <v>209</v>
      </c>
      <c r="C38" s="116" t="s">
        <v>190</v>
      </c>
      <c r="D38" s="103">
        <v>2012</v>
      </c>
      <c r="E38" s="119" t="str">
        <f>IF( $D38=0, "", IF( AND($D38&lt;=Prehledy!$K$3,$D38&gt;=Prehledy!$L$3),"U17,U19",  IF( AND($D38&lt;=Prehledy!$K$4,$D38&gt;=Prehledy!$L$4), "U15",  IF( AND($D38&lt;=Prehledy!$K$5, $D38&gt;=Prehledy!$L$5), "U13","U11"))))</f>
        <v>U13</v>
      </c>
      <c r="F38" s="96"/>
      <c r="G38" s="115">
        <v>574</v>
      </c>
      <c r="H38" s="95" t="e">
        <f>IF(OR(ISNA(MATCH(A38,I.Stupen!#REF!:I.Stupen!#REF!,0)), ISBLANK(INDEX(I.Stupen!#REF!:I.Stupen!#REF!,MATCH(A38,I.Stupen!#REF!:I.Stupen!#REF!,0)) )), "",   INDEX(I.Stupen!#REF!:I.Stupen!#REF!,MATCH(A38,I.Stupen!#REF!:I.Stupen!#REF!,0)) )</f>
        <v>#REF!</v>
      </c>
      <c r="I38" s="118"/>
      <c r="J38" s="110">
        <v>140</v>
      </c>
      <c r="K38">
        <f>IF($F38="x",GETPIVOTDATA("St. Č",Prehledy!$A$6)-H38+1,0)</f>
        <v>0</v>
      </c>
      <c r="L38">
        <v>0</v>
      </c>
      <c r="M38">
        <f t="shared" si="1"/>
        <v>0</v>
      </c>
      <c r="N38" t="str">
        <f>IF(IFERROR(VLOOKUP($B38,#REF!,1,FALSE),0)=0,"N","P")</f>
        <v>N</v>
      </c>
      <c r="O38" t="str">
        <f>IF(IFERROR(VLOOKUP($B38,#REF!,1,FALSE),0)=0,"N","P")</f>
        <v>N</v>
      </c>
      <c r="S38"/>
    </row>
    <row r="39" spans="1:19" ht="14.25">
      <c r="A39" s="115">
        <v>38</v>
      </c>
      <c r="B39" s="116" t="s">
        <v>80</v>
      </c>
      <c r="C39" s="116" t="s">
        <v>187</v>
      </c>
      <c r="D39" s="103">
        <v>2012</v>
      </c>
      <c r="E39" s="119" t="str">
        <f>IF( $D39=0, "", IF( AND($D39&lt;=Prehledy!$K$3,$D39&gt;=Prehledy!$L$3),"U17,U19",  IF( AND($D39&lt;=Prehledy!$K$4,$D39&gt;=Prehledy!$L$4), "U15",  IF( AND($D39&lt;=Prehledy!$K$5, $D39&gt;=Prehledy!$L$5), "U13","U11"))))</f>
        <v>U13</v>
      </c>
      <c r="F39" s="96"/>
      <c r="G39" s="115">
        <v>572</v>
      </c>
      <c r="H39" s="95" t="e">
        <f>IF(OR(ISNA(MATCH(A39,I.Stupen!#REF!:I.Stupen!#REF!,0)), ISBLANK(INDEX(I.Stupen!#REF!:I.Stupen!#REF!,MATCH(A39,I.Stupen!#REF!:I.Stupen!#REF!,0)) )), "",   INDEX(I.Stupen!#REF!:I.Stupen!#REF!,MATCH(A39,I.Stupen!#REF!:I.Stupen!#REF!,0)) )</f>
        <v>#REF!</v>
      </c>
      <c r="I39" s="118"/>
      <c r="J39" s="110">
        <v>99</v>
      </c>
      <c r="K39">
        <f>IF($F39="x",GETPIVOTDATA("St. Č",Prehledy!$A$6)-H39+1,0)</f>
        <v>0</v>
      </c>
      <c r="L39">
        <v>0</v>
      </c>
      <c r="M39">
        <f t="shared" si="1"/>
        <v>0</v>
      </c>
      <c r="N39" t="str">
        <f>IF(IFERROR(VLOOKUP($B39,#REF!,1,FALSE),0)=0,"N","P")</f>
        <v>N</v>
      </c>
      <c r="O39" t="str">
        <f>IF(IFERROR(VLOOKUP($B39,#REF!,1,FALSE),0)=0,"N","P")</f>
        <v>N</v>
      </c>
      <c r="S39"/>
    </row>
    <row r="40" spans="1:19" ht="14.25">
      <c r="A40" s="115">
        <v>39</v>
      </c>
      <c r="B40" s="116" t="s">
        <v>211</v>
      </c>
      <c r="C40" s="116" t="s">
        <v>188</v>
      </c>
      <c r="D40" s="103">
        <v>2012</v>
      </c>
      <c r="E40" s="119" t="str">
        <f>IF( $D40=0, "", IF( AND($D40&lt;=Prehledy!$K$3,$D40&gt;=Prehledy!$L$3),"U17,U19",  IF( AND($D40&lt;=Prehledy!$K$4,$D40&gt;=Prehledy!$L$4), "U15",  IF( AND($D40&lt;=Prehledy!$K$5, $D40&gt;=Prehledy!$L$5), "U13","U11"))))</f>
        <v>U13</v>
      </c>
      <c r="F40" s="96"/>
      <c r="G40" s="115">
        <v>551</v>
      </c>
      <c r="H40" s="95" t="e">
        <f>IF(OR(ISNA(MATCH(A40,I.Stupen!#REF!:I.Stupen!#REF!,0)), ISBLANK(INDEX(I.Stupen!#REF!:I.Stupen!#REF!,MATCH(A40,I.Stupen!#REF!:I.Stupen!#REF!,0)) )), "",   INDEX(I.Stupen!#REF!:I.Stupen!#REF!,MATCH(A40,I.Stupen!#REF!:I.Stupen!#REF!,0)) )</f>
        <v>#REF!</v>
      </c>
      <c r="I40" s="118"/>
      <c r="J40" s="110">
        <v>138</v>
      </c>
      <c r="K40">
        <f>IF($F40="x",GETPIVOTDATA("St. Č",Prehledy!$A$6)-H40+1,0)</f>
        <v>0</v>
      </c>
      <c r="L40">
        <v>0</v>
      </c>
      <c r="M40">
        <f t="shared" si="1"/>
        <v>0</v>
      </c>
      <c r="N40" t="str">
        <f>IF(IFERROR(VLOOKUP($B40,#REF!,1,FALSE),0)=0,"N","P")</f>
        <v>N</v>
      </c>
      <c r="O40" t="str">
        <f>IF(IFERROR(VLOOKUP($B40,#REF!,1,FALSE),0)=0,"N","P")</f>
        <v>N</v>
      </c>
      <c r="S40"/>
    </row>
    <row r="41" spans="1:19" ht="14.25">
      <c r="A41" s="115">
        <v>40</v>
      </c>
      <c r="B41" s="116" t="s">
        <v>88</v>
      </c>
      <c r="C41" s="116" t="s">
        <v>187</v>
      </c>
      <c r="D41" s="103">
        <v>2013</v>
      </c>
      <c r="E41" s="119" t="str">
        <f>IF( $D41=0, "", IF( AND($D41&lt;=Prehledy!$K$3,$D41&gt;=Prehledy!$L$3),"U17,U19",  IF( AND($D41&lt;=Prehledy!$K$4,$D41&gt;=Prehledy!$L$4), "U15",  IF( AND($D41&lt;=Prehledy!$K$5, $D41&gt;=Prehledy!$L$5), "U13","U11"))))</f>
        <v>U13</v>
      </c>
      <c r="F41" s="96" t="s">
        <v>28</v>
      </c>
      <c r="G41" s="115">
        <v>545</v>
      </c>
      <c r="H41" s="95" t="e">
        <f>IF(OR(ISNA(MATCH(A41,I.Stupen!#REF!:I.Stupen!#REF!,0)), ISBLANK(INDEX(I.Stupen!#REF!:I.Stupen!#REF!,MATCH(A41,I.Stupen!#REF!:I.Stupen!#REF!,0)) )), "",   INDEX(I.Stupen!#REF!:I.Stupen!#REF!,MATCH(A41,I.Stupen!#REF!:I.Stupen!#REF!,0)) )</f>
        <v>#REF!</v>
      </c>
      <c r="I41" s="118"/>
      <c r="J41" s="110">
        <v>76</v>
      </c>
      <c r="K41" t="e">
        <f>IF($F41="x",GETPIVOTDATA("St. Č",Prehledy!$A$6)-H41+1,0)</f>
        <v>#REF!</v>
      </c>
      <c r="L41">
        <v>0</v>
      </c>
      <c r="M41" t="e">
        <f t="shared" si="1"/>
        <v>#REF!</v>
      </c>
      <c r="N41" t="str">
        <f>IF(IFERROR(VLOOKUP($B41,#REF!,1,FALSE),0)=0,"N","P")</f>
        <v>N</v>
      </c>
      <c r="O41" t="str">
        <f>IF(IFERROR(VLOOKUP($B41,#REF!,1,FALSE),0)=0,"N","P")</f>
        <v>N</v>
      </c>
    </row>
    <row r="42" spans="1:19" ht="14.25">
      <c r="A42" s="115">
        <v>41</v>
      </c>
      <c r="B42" s="116" t="s">
        <v>136</v>
      </c>
      <c r="C42" s="116" t="s">
        <v>192</v>
      </c>
      <c r="D42" s="103">
        <v>2012</v>
      </c>
      <c r="E42" s="119" t="str">
        <f>IF( $D42=0, "", IF( AND($D42&lt;=Prehledy!$K$3,$D42&gt;=Prehledy!$L$3),"U17,U19",  IF( AND($D42&lt;=Prehledy!$K$4,$D42&gt;=Prehledy!$L$4), "U15",  IF( AND($D42&lt;=Prehledy!$K$5, $D42&gt;=Prehledy!$L$5), "U13","U11"))))</f>
        <v>U13</v>
      </c>
      <c r="F42" s="96"/>
      <c r="G42" s="115">
        <v>541</v>
      </c>
      <c r="H42" s="95" t="e">
        <f>IF(OR(ISNA(MATCH(A42,I.Stupen!#REF!:I.Stupen!#REF!,0)), ISBLANK(INDEX(I.Stupen!#REF!:I.Stupen!#REF!,MATCH(A42,I.Stupen!#REF!:I.Stupen!#REF!,0)) )), "",   INDEX(I.Stupen!#REF!:I.Stupen!#REF!,MATCH(A42,I.Stupen!#REF!:I.Stupen!#REF!,0)) )</f>
        <v>#REF!</v>
      </c>
      <c r="I42" s="118"/>
      <c r="J42" s="110">
        <v>84</v>
      </c>
      <c r="K42">
        <f>IF($F42="x",GETPIVOTDATA("St. Č",Prehledy!$A$6)-H42+1,0)</f>
        <v>0</v>
      </c>
      <c r="L42">
        <v>0</v>
      </c>
      <c r="M42">
        <f t="shared" si="1"/>
        <v>0</v>
      </c>
      <c r="N42" t="str">
        <f>IF(IFERROR(VLOOKUP($B42,#REF!,1,FALSE),0)=0,"N","P")</f>
        <v>N</v>
      </c>
      <c r="O42" t="str">
        <f>IF(IFERROR(VLOOKUP($B42,#REF!,1,FALSE),0)=0,"N","P")</f>
        <v>N</v>
      </c>
      <c r="S42"/>
    </row>
    <row r="43" spans="1:19" ht="14.25">
      <c r="A43" s="115">
        <v>42</v>
      </c>
      <c r="B43" s="116" t="s">
        <v>212</v>
      </c>
      <c r="C43" s="116" t="s">
        <v>193</v>
      </c>
      <c r="D43" s="103">
        <v>2013</v>
      </c>
      <c r="E43" s="119" t="str">
        <f>IF( $D43=0, "", IF( AND($D43&lt;=Prehledy!$K$3,$D43&gt;=Prehledy!$L$3),"U17,U19",  IF( AND($D43&lt;=Prehledy!$K$4,$D43&gt;=Prehledy!$L$4), "U15",  IF( AND($D43&lt;=Prehledy!$K$5, $D43&gt;=Prehledy!$L$5), "U13","U11"))))</f>
        <v>U13</v>
      </c>
      <c r="F43" s="96"/>
      <c r="G43" s="115">
        <v>525</v>
      </c>
      <c r="H43" s="95" t="e">
        <f>IF(OR(ISNA(MATCH(A43,I.Stupen!#REF!:I.Stupen!#REF!,0)), ISBLANK(INDEX(I.Stupen!#REF!:I.Stupen!#REF!,MATCH(A43,I.Stupen!#REF!:I.Stupen!#REF!,0)) )), "",   INDEX(I.Stupen!#REF!:I.Stupen!#REF!,MATCH(A43,I.Stupen!#REF!:I.Stupen!#REF!,0)) )</f>
        <v>#REF!</v>
      </c>
      <c r="I43" s="118"/>
      <c r="J43" s="110">
        <v>126</v>
      </c>
      <c r="K43">
        <f>IF($F43="x",GETPIVOTDATA("St. Č",Prehledy!$A$6)-H43+1,0)</f>
        <v>0</v>
      </c>
      <c r="L43">
        <v>0</v>
      </c>
      <c r="M43">
        <f t="shared" si="1"/>
        <v>0</v>
      </c>
      <c r="N43" t="str">
        <f>IF(IFERROR(VLOOKUP($B43,#REF!,1,FALSE),0)=0,"N","P")</f>
        <v>N</v>
      </c>
      <c r="O43" t="str">
        <f>IF(IFERROR(VLOOKUP($B43,#REF!,1,FALSE),0)=0,"N","P")</f>
        <v>N</v>
      </c>
      <c r="S43"/>
    </row>
    <row r="44" spans="1:19" ht="14.25">
      <c r="A44" s="115">
        <v>43</v>
      </c>
      <c r="B44" s="116" t="s">
        <v>85</v>
      </c>
      <c r="C44" s="116" t="s">
        <v>190</v>
      </c>
      <c r="D44" s="103">
        <v>2013</v>
      </c>
      <c r="E44" s="119" t="str">
        <f>IF( $D44=0, "", IF( AND($D44&lt;=Prehledy!$K$3,$D44&gt;=Prehledy!$L$3),"U17,U19",  IF( AND($D44&lt;=Prehledy!$K$4,$D44&gt;=Prehledy!$L$4), "U15",  IF( AND($D44&lt;=Prehledy!$K$5, $D44&gt;=Prehledy!$L$5), "U13","U11"))))</f>
        <v>U13</v>
      </c>
      <c r="F44" s="96" t="s">
        <v>28</v>
      </c>
      <c r="G44" s="115">
        <v>517</v>
      </c>
      <c r="H44" s="95" t="e">
        <f>IF(OR(ISNA(MATCH(A44,I.Stupen!#REF!:I.Stupen!#REF!,0)), ISBLANK(INDEX(I.Stupen!#REF!:I.Stupen!#REF!,MATCH(A44,I.Stupen!#REF!:I.Stupen!#REF!,0)) )), "",   INDEX(I.Stupen!#REF!:I.Stupen!#REF!,MATCH(A44,I.Stupen!#REF!:I.Stupen!#REF!,0)) )</f>
        <v>#REF!</v>
      </c>
      <c r="I44" s="118"/>
      <c r="J44" s="110">
        <v>70</v>
      </c>
      <c r="K44" t="e">
        <f>IF($F44="x",GETPIVOTDATA("St. Č",Prehledy!$A$6)-H44+1,0)</f>
        <v>#REF!</v>
      </c>
      <c r="L44">
        <v>0</v>
      </c>
      <c r="M44" t="e">
        <f t="shared" si="1"/>
        <v>#REF!</v>
      </c>
      <c r="N44" t="str">
        <f>IF(IFERROR(VLOOKUP($B44,#REF!,1,FALSE),0)=0,"N","P")</f>
        <v>N</v>
      </c>
      <c r="O44" t="str">
        <f>IF(IFERROR(VLOOKUP($B44,#REF!,1,FALSE),0)=0,"N","P")</f>
        <v>N</v>
      </c>
    </row>
    <row r="45" spans="1:19" ht="14.25">
      <c r="A45" s="115">
        <v>44</v>
      </c>
      <c r="B45" s="116" t="s">
        <v>138</v>
      </c>
      <c r="C45" s="116" t="s">
        <v>194</v>
      </c>
      <c r="D45" s="103">
        <v>2012</v>
      </c>
      <c r="E45" s="119" t="str">
        <f>IF( $D45=0, "", IF( AND($D45&lt;=Prehledy!$K$3,$D45&gt;=Prehledy!$L$3),"U17,U19",  IF( AND($D45&lt;=Prehledy!$K$4,$D45&gt;=Prehledy!$L$4), "U15",  IF( AND($D45&lt;=Prehledy!$K$5, $D45&gt;=Prehledy!$L$5), "U13","U11"))))</f>
        <v>U13</v>
      </c>
      <c r="F45" s="96"/>
      <c r="G45" s="115">
        <v>513</v>
      </c>
      <c r="H45" s="95" t="e">
        <f>IF(OR(ISNA(MATCH(A45,I.Stupen!#REF!:I.Stupen!#REF!,0)), ISBLANK(INDEX(I.Stupen!#REF!:I.Stupen!#REF!,MATCH(A45,I.Stupen!#REF!:I.Stupen!#REF!,0)) )), "",   INDEX(I.Stupen!#REF!:I.Stupen!#REF!,MATCH(A45,I.Stupen!#REF!:I.Stupen!#REF!,0)) )</f>
        <v>#REF!</v>
      </c>
      <c r="I45" s="118"/>
      <c r="J45" s="110">
        <v>96</v>
      </c>
      <c r="K45">
        <f>IF($F45="x",GETPIVOTDATA("St. Č",Prehledy!$A$6)-H45+1,0)</f>
        <v>0</v>
      </c>
      <c r="L45">
        <v>0</v>
      </c>
      <c r="M45">
        <f t="shared" si="1"/>
        <v>0</v>
      </c>
      <c r="N45" t="str">
        <f>IF(IFERROR(VLOOKUP($B45,#REF!,1,FALSE),0)=0,"N","P")</f>
        <v>N</v>
      </c>
      <c r="O45" t="str">
        <f>IF(IFERROR(VLOOKUP($B45,#REF!,1,FALSE),0)=0,"N","P")</f>
        <v>N</v>
      </c>
      <c r="S45"/>
    </row>
    <row r="46" spans="1:19" ht="14.25">
      <c r="A46" s="115">
        <v>45</v>
      </c>
      <c r="B46" s="116" t="s">
        <v>213</v>
      </c>
      <c r="C46" s="116" t="s">
        <v>190</v>
      </c>
      <c r="D46" s="103">
        <v>2013</v>
      </c>
      <c r="E46" s="119" t="str">
        <f>IF( $D46=0, "", IF( AND($D46&lt;=Prehledy!$K$3,$D46&gt;=Prehledy!$L$3),"U17,U19",  IF( AND($D46&lt;=Prehledy!$K$4,$D46&gt;=Prehledy!$L$4), "U15",  IF( AND($D46&lt;=Prehledy!$K$5, $D46&gt;=Prehledy!$L$5), "U13","U11"))))</f>
        <v>U13</v>
      </c>
      <c r="F46" s="96"/>
      <c r="G46" s="115">
        <v>490</v>
      </c>
      <c r="H46" s="95" t="e">
        <f>IF(OR(ISNA(MATCH(A46,I.Stupen!#REF!:I.Stupen!#REF!,0)), ISBLANK(INDEX(I.Stupen!#REF!:I.Stupen!#REF!,MATCH(A46,I.Stupen!#REF!:I.Stupen!#REF!,0)) )), "",   INDEX(I.Stupen!#REF!:I.Stupen!#REF!,MATCH(A46,I.Stupen!#REF!:I.Stupen!#REF!,0)) )</f>
        <v>#REF!</v>
      </c>
      <c r="I46" s="118"/>
      <c r="J46" s="110">
        <v>135</v>
      </c>
      <c r="K46">
        <f>IF($F46="x",GETPIVOTDATA("St. Č",Prehledy!$A$6)-H46+1,0)</f>
        <v>0</v>
      </c>
      <c r="L46">
        <v>0</v>
      </c>
      <c r="M46">
        <f t="shared" si="1"/>
        <v>0</v>
      </c>
      <c r="N46" t="str">
        <f>IF(IFERROR(VLOOKUP($B46,#REF!,1,FALSE),0)=0,"N","P")</f>
        <v>N</v>
      </c>
      <c r="O46" t="str">
        <f>IF(IFERROR(VLOOKUP($B46,#REF!,1,FALSE),0)=0,"N","P")</f>
        <v>N</v>
      </c>
      <c r="S46"/>
    </row>
    <row r="47" spans="1:19" ht="14.25">
      <c r="A47" s="115">
        <v>46</v>
      </c>
      <c r="B47" s="116" t="s">
        <v>214</v>
      </c>
      <c r="C47" s="116" t="s">
        <v>190</v>
      </c>
      <c r="D47" s="103">
        <v>2012</v>
      </c>
      <c r="E47" s="119" t="str">
        <f>IF( $D47=0, "", IF( AND($D47&lt;=Prehledy!$K$3,$D47&gt;=Prehledy!$L$3),"U17,U19",  IF( AND($D47&lt;=Prehledy!$K$4,$D47&gt;=Prehledy!$L$4), "U15",  IF( AND($D47&lt;=Prehledy!$K$5, $D47&gt;=Prehledy!$L$5), "U13","U11"))))</f>
        <v>U13</v>
      </c>
      <c r="F47" s="96"/>
      <c r="G47" s="115">
        <v>485</v>
      </c>
      <c r="H47" s="95" t="e">
        <f>IF(OR(ISNA(MATCH(A47,I.Stupen!#REF!:I.Stupen!#REF!,0)), ISBLANK(INDEX(I.Stupen!#REF!:I.Stupen!#REF!,MATCH(A47,I.Stupen!#REF!:I.Stupen!#REF!,0)) )), "",   INDEX(I.Stupen!#REF!:I.Stupen!#REF!,MATCH(A47,I.Stupen!#REF!:I.Stupen!#REF!,0)) )</f>
        <v>#REF!</v>
      </c>
      <c r="I47" s="118"/>
      <c r="J47" s="110">
        <v>131</v>
      </c>
      <c r="K47">
        <f>IF($F47="x",GETPIVOTDATA("St. Č",Prehledy!$A$6)-H47+1,0)</f>
        <v>0</v>
      </c>
      <c r="L47">
        <v>0</v>
      </c>
      <c r="M47">
        <f t="shared" si="1"/>
        <v>0</v>
      </c>
      <c r="N47" t="str">
        <f>IF(IFERROR(VLOOKUP($B47,#REF!,1,FALSE),0)=0,"N","P")</f>
        <v>N</v>
      </c>
      <c r="O47" t="str">
        <f>IF(IFERROR(VLOOKUP($B47,#REF!,1,FALSE),0)=0,"N","P")</f>
        <v>N</v>
      </c>
      <c r="S47"/>
    </row>
    <row r="48" spans="1:19" ht="14.25">
      <c r="A48" s="115">
        <v>47</v>
      </c>
      <c r="B48" s="116" t="s">
        <v>215</v>
      </c>
      <c r="C48" s="116" t="s">
        <v>188</v>
      </c>
      <c r="D48" s="103">
        <v>2012</v>
      </c>
      <c r="E48" s="119" t="str">
        <f>IF( $D48=0, "", IF( AND($D48&lt;=Prehledy!$K$3,$D48&gt;=Prehledy!$L$3),"U17,U19",  IF( AND($D48&lt;=Prehledy!$K$4,$D48&gt;=Prehledy!$L$4), "U15",  IF( AND($D48&lt;=Prehledy!$K$5, $D48&gt;=Prehledy!$L$5), "U13","U11"))))</f>
        <v>U13</v>
      </c>
      <c r="F48" s="96"/>
      <c r="G48" s="115">
        <v>482</v>
      </c>
      <c r="H48" s="95" t="e">
        <f>IF(OR(ISNA(MATCH(A48,I.Stupen!#REF!:I.Stupen!#REF!,0)), ISBLANK(INDEX(I.Stupen!#REF!:I.Stupen!#REF!,MATCH(A48,I.Stupen!#REF!:I.Stupen!#REF!,0)) )), "",   INDEX(I.Stupen!#REF!:I.Stupen!#REF!,MATCH(A48,I.Stupen!#REF!:I.Stupen!#REF!,0)) )</f>
        <v>#REF!</v>
      </c>
      <c r="I48" s="118"/>
      <c r="J48" s="110">
        <v>153</v>
      </c>
      <c r="K48">
        <f>IF($F48="x",GETPIVOTDATA("St. Č",Prehledy!$A$6)-H48+1,0)</f>
        <v>0</v>
      </c>
      <c r="M48">
        <f t="shared" si="1"/>
        <v>0</v>
      </c>
      <c r="N48" t="str">
        <f>IF(IFERROR(VLOOKUP($B48,#REF!,1,FALSE),0)=0,"N","P")</f>
        <v>N</v>
      </c>
      <c r="O48" t="str">
        <f>IF(IFERROR(VLOOKUP($B48,#REF!,1,FALSE),0)=0,"N","P")</f>
        <v>N</v>
      </c>
      <c r="S48"/>
    </row>
    <row r="49" spans="1:19" ht="14.25">
      <c r="A49" s="115">
        <v>48</v>
      </c>
      <c r="B49" s="116" t="s">
        <v>216</v>
      </c>
      <c r="C49" s="116" t="s">
        <v>194</v>
      </c>
      <c r="D49" s="103">
        <v>2013</v>
      </c>
      <c r="E49" s="119" t="str">
        <f>IF( $D49=0, "", IF( AND($D49&lt;=Prehledy!$K$3,$D49&gt;=Prehledy!$L$3),"U17,U19",  IF( AND($D49&lt;=Prehledy!$K$4,$D49&gt;=Prehledy!$L$4), "U15",  IF( AND($D49&lt;=Prehledy!$K$5, $D49&gt;=Prehledy!$L$5), "U13","U11"))))</f>
        <v>U13</v>
      </c>
      <c r="F49" s="96" t="s">
        <v>28</v>
      </c>
      <c r="G49" s="115">
        <v>470</v>
      </c>
      <c r="H49" s="95" t="e">
        <f>IF(OR(ISNA(MATCH(A49,I.Stupen!#REF!:I.Stupen!#REF!,0)), ISBLANK(INDEX(I.Stupen!#REF!:I.Stupen!#REF!,MATCH(A49,I.Stupen!#REF!:I.Stupen!#REF!,0)) )), "",   INDEX(I.Stupen!#REF!:I.Stupen!#REF!,MATCH(A49,I.Stupen!#REF!:I.Stupen!#REF!,0)) )</f>
        <v>#REF!</v>
      </c>
      <c r="I49" s="118"/>
      <c r="J49" s="110">
        <v>127</v>
      </c>
      <c r="K49" t="e">
        <f>IF($F49="x",GETPIVOTDATA("St. Č",Prehledy!$A$6)-H49+1,0)</f>
        <v>#REF!</v>
      </c>
      <c r="M49" t="e">
        <f t="shared" si="1"/>
        <v>#REF!</v>
      </c>
      <c r="N49" t="str">
        <f>IF(IFERROR(VLOOKUP($B49,#REF!,1,FALSE),0)=0,"N","P")</f>
        <v>N</v>
      </c>
      <c r="O49" t="str">
        <f>IF(IFERROR(VLOOKUP($B49,#REF!,1,FALSE),0)=0,"N","P")</f>
        <v>N</v>
      </c>
    </row>
    <row r="50" spans="1:19" ht="14.25">
      <c r="A50" s="115">
        <v>49</v>
      </c>
      <c r="B50" s="116" t="s">
        <v>114</v>
      </c>
      <c r="C50" s="116" t="s">
        <v>198</v>
      </c>
      <c r="D50" s="103">
        <v>2012</v>
      </c>
      <c r="E50" s="119" t="str">
        <f>IF( $D50=0, "", IF( AND($D50&lt;=Prehledy!$K$3,$D50&gt;=Prehledy!$L$3),"U17,U19",  IF( AND($D50&lt;=Prehledy!$K$4,$D50&gt;=Prehledy!$L$4), "U15",  IF( AND($D50&lt;=Prehledy!$K$5, $D50&gt;=Prehledy!$L$5), "U13","U11"))))</f>
        <v>U13</v>
      </c>
      <c r="F50" s="96"/>
      <c r="G50" s="115">
        <v>467</v>
      </c>
      <c r="H50" s="95" t="e">
        <f>IF(OR(ISNA(MATCH(A50,I.Stupen!#REF!:I.Stupen!#REF!,0)), ISBLANK(INDEX(I.Stupen!#REF!:I.Stupen!#REF!,MATCH(A50,I.Stupen!#REF!:I.Stupen!#REF!,0)) )), "",   INDEX(I.Stupen!#REF!:I.Stupen!#REF!,MATCH(A50,I.Stupen!#REF!:I.Stupen!#REF!,0)) )</f>
        <v>#REF!</v>
      </c>
      <c r="I50" s="118"/>
      <c r="J50" s="110">
        <v>103</v>
      </c>
      <c r="K50">
        <f>IF($F50="x",GETPIVOTDATA("St. Č",Prehledy!$A$6)-H50+1,0)</f>
        <v>0</v>
      </c>
      <c r="M50">
        <f t="shared" si="1"/>
        <v>0</v>
      </c>
      <c r="N50" t="str">
        <f>IF(IFERROR(VLOOKUP($B50,#REF!,1,FALSE),0)=0,"N","P")</f>
        <v>N</v>
      </c>
      <c r="O50" t="str">
        <f>IF(IFERROR(VLOOKUP($B50,#REF!,1,FALSE),0)=0,"N","P")</f>
        <v>N</v>
      </c>
      <c r="S50"/>
    </row>
    <row r="51" spans="1:19" ht="14.25">
      <c r="A51" s="115">
        <v>50</v>
      </c>
      <c r="B51" s="116" t="s">
        <v>141</v>
      </c>
      <c r="C51" s="116" t="s">
        <v>192</v>
      </c>
      <c r="D51" s="103">
        <v>2012</v>
      </c>
      <c r="E51" s="119" t="str">
        <f>IF( $D51=0, "", IF( AND($D51&lt;=Prehledy!$K$3,$D51&gt;=Prehledy!$L$3),"U17,U19",  IF( AND($D51&lt;=Prehledy!$K$4,$D51&gt;=Prehledy!$L$4), "U15",  IF( AND($D51&lt;=Prehledy!$K$5, $D51&gt;=Prehledy!$L$5), "U13","U11"))))</f>
        <v>U13</v>
      </c>
      <c r="F51" s="96"/>
      <c r="G51" s="115">
        <v>445</v>
      </c>
      <c r="H51" s="95" t="e">
        <f>IF(OR(ISNA(MATCH(A51,I.Stupen!#REF!:I.Stupen!#REF!,0)), ISBLANK(INDEX(I.Stupen!#REF!:I.Stupen!#REF!,MATCH(A51,I.Stupen!#REF!:I.Stupen!#REF!,0)) )), "",   INDEX(I.Stupen!#REF!:I.Stupen!#REF!,MATCH(A51,I.Stupen!#REF!:I.Stupen!#REF!,0)) )</f>
        <v>#REF!</v>
      </c>
      <c r="I51" s="118"/>
      <c r="J51" s="110">
        <v>104</v>
      </c>
      <c r="K51">
        <f>IF($F51="x",GETPIVOTDATA("St. Č",Prehledy!$A$6)-H51+1,0)</f>
        <v>0</v>
      </c>
      <c r="M51">
        <f t="shared" si="1"/>
        <v>0</v>
      </c>
      <c r="N51" t="str">
        <f>IF(IFERROR(VLOOKUP($B51,#REF!,1,FALSE),0)=0,"N","P")</f>
        <v>N</v>
      </c>
      <c r="O51" t="str">
        <f>IF(IFERROR(VLOOKUP($B51,#REF!,1,FALSE),0)=0,"N","P")</f>
        <v>N</v>
      </c>
      <c r="S51"/>
    </row>
    <row r="52" spans="1:19" ht="14.25">
      <c r="A52" s="115">
        <v>51</v>
      </c>
      <c r="B52" s="116" t="s">
        <v>218</v>
      </c>
      <c r="C52" s="116" t="s">
        <v>190</v>
      </c>
      <c r="D52" s="103">
        <v>2012</v>
      </c>
      <c r="E52" s="119" t="str">
        <f>IF( $D52=0, "", IF( AND($D52&lt;=Prehledy!$K$3,$D52&gt;=Prehledy!$L$3),"U17,U19",  IF( AND($D52&lt;=Prehledy!$K$4,$D52&gt;=Prehledy!$L$4), "U15",  IF( AND($D52&lt;=Prehledy!$K$5, $D52&gt;=Prehledy!$L$5), "U13","U11"))))</f>
        <v>U13</v>
      </c>
      <c r="F52" s="96"/>
      <c r="G52" s="115">
        <v>429</v>
      </c>
      <c r="H52" s="95" t="e">
        <f>IF(OR(ISNA(MATCH(A52,I.Stupen!#REF!:I.Stupen!#REF!,0)), ISBLANK(INDEX(I.Stupen!#REF!:I.Stupen!#REF!,MATCH(A52,I.Stupen!#REF!:I.Stupen!#REF!,0)) )), "",   INDEX(I.Stupen!#REF!:I.Stupen!#REF!,MATCH(A52,I.Stupen!#REF!:I.Stupen!#REF!,0)) )</f>
        <v>#REF!</v>
      </c>
      <c r="I52" s="118"/>
      <c r="J52" s="110">
        <v>146</v>
      </c>
      <c r="K52">
        <f>IF($F52="x",GETPIVOTDATA("St. Č",Prehledy!$A$6)-H52+1,0)</f>
        <v>0</v>
      </c>
      <c r="M52">
        <f t="shared" si="1"/>
        <v>0</v>
      </c>
      <c r="N52" t="str">
        <f>IF(IFERROR(VLOOKUP($B52,#REF!,1,FALSE),0)=0,"N","P")</f>
        <v>N</v>
      </c>
      <c r="O52" t="str">
        <f>IF(IFERROR(VLOOKUP($B52,#REF!,1,FALSE),0)=0,"N","P")</f>
        <v>N</v>
      </c>
      <c r="S52"/>
    </row>
    <row r="53" spans="1:19" ht="14.25">
      <c r="A53" s="115">
        <v>52</v>
      </c>
      <c r="B53" s="116" t="s">
        <v>150</v>
      </c>
      <c r="C53" s="116" t="s">
        <v>190</v>
      </c>
      <c r="D53" s="103">
        <v>2013</v>
      </c>
      <c r="E53" s="119" t="str">
        <f>IF( $D53=0, "", IF( AND($D53&lt;=Prehledy!$K$3,$D53&gt;=Prehledy!$L$3),"U17,U19",  IF( AND($D53&lt;=Prehledy!$K$4,$D53&gt;=Prehledy!$L$4), "U15",  IF( AND($D53&lt;=Prehledy!$K$5, $D53&gt;=Prehledy!$L$5), "U13","U11"))))</f>
        <v>U13</v>
      </c>
      <c r="F53" s="96"/>
      <c r="G53" s="115">
        <v>407</v>
      </c>
      <c r="H53" s="95" t="e">
        <f>IF(OR(ISNA(MATCH(A53,I.Stupen!#REF!:I.Stupen!#REF!,0)), ISBLANK(INDEX(I.Stupen!#REF!:I.Stupen!#REF!,MATCH(A53,I.Stupen!#REF!:I.Stupen!#REF!,0)) )), "",   INDEX(I.Stupen!#REF!:I.Stupen!#REF!,MATCH(A53,I.Stupen!#REF!:I.Stupen!#REF!,0)) )</f>
        <v>#REF!</v>
      </c>
      <c r="I53" s="118"/>
      <c r="J53" s="110">
        <v>147</v>
      </c>
      <c r="K53">
        <f>IF($F53="x",GETPIVOTDATA("St. Č",Prehledy!$A$6)-H53+1,0)</f>
        <v>0</v>
      </c>
      <c r="M53">
        <f t="shared" si="1"/>
        <v>0</v>
      </c>
      <c r="N53" t="str">
        <f>IF(IFERROR(VLOOKUP($B53,#REF!,1,FALSE),0)=0,"N","P")</f>
        <v>N</v>
      </c>
      <c r="O53" t="str">
        <f>IF(IFERROR(VLOOKUP($B53,#REF!,1,FALSE),0)=0,"N","P")</f>
        <v>N</v>
      </c>
      <c r="S53"/>
    </row>
    <row r="54" spans="1:19" ht="14.25">
      <c r="A54" s="115">
        <v>53</v>
      </c>
      <c r="B54" s="116" t="s">
        <v>220</v>
      </c>
      <c r="C54" s="116" t="s">
        <v>190</v>
      </c>
      <c r="D54" s="103">
        <v>2013</v>
      </c>
      <c r="E54" s="119" t="str">
        <f>IF( $D54=0, "", IF( AND($D54&lt;=Prehledy!$K$3,$D54&gt;=Prehledy!$L$3),"U17,U19",  IF( AND($D54&lt;=Prehledy!$K$4,$D54&gt;=Prehledy!$L$4), "U15",  IF( AND($D54&lt;=Prehledy!$K$5, $D54&gt;=Prehledy!$L$5), "U13","U11"))))</f>
        <v>U13</v>
      </c>
      <c r="F54" s="96"/>
      <c r="G54" s="115">
        <v>407</v>
      </c>
      <c r="H54" s="95" t="e">
        <f>IF(OR(ISNA(MATCH(A54,I.Stupen!#REF!:I.Stupen!#REF!,0)), ISBLANK(INDEX(I.Stupen!#REF!:I.Stupen!#REF!,MATCH(A54,I.Stupen!#REF!:I.Stupen!#REF!,0)) )), "",   INDEX(I.Stupen!#REF!:I.Stupen!#REF!,MATCH(A54,I.Stupen!#REF!:I.Stupen!#REF!,0)) )</f>
        <v>#REF!</v>
      </c>
      <c r="I54" s="118"/>
      <c r="J54" s="110">
        <v>145</v>
      </c>
      <c r="K54">
        <f>IF($F54="x",GETPIVOTDATA("St. Č",Prehledy!$A$6)-H54+1,0)</f>
        <v>0</v>
      </c>
      <c r="M54">
        <f t="shared" si="1"/>
        <v>0</v>
      </c>
      <c r="N54" t="str">
        <f>IF(IFERROR(VLOOKUP($B54,#REF!,1,FALSE),0)=0,"N","P")</f>
        <v>N</v>
      </c>
      <c r="O54" t="str">
        <f>IF(IFERROR(VLOOKUP($B54,#REF!,1,FALSE),0)=0,"N","P")</f>
        <v>N</v>
      </c>
      <c r="S54"/>
    </row>
    <row r="55" spans="1:19" ht="14.25">
      <c r="A55" s="115">
        <v>54</v>
      </c>
      <c r="B55" s="116" t="s">
        <v>222</v>
      </c>
      <c r="C55" s="116" t="s">
        <v>190</v>
      </c>
      <c r="D55" s="103">
        <v>2012</v>
      </c>
      <c r="E55" s="119" t="str">
        <f>IF( $D55=0, "", IF( AND($D55&lt;=Prehledy!$K$3,$D55&gt;=Prehledy!$L$3),"U17,U19",  IF( AND($D55&lt;=Prehledy!$K$4,$D55&gt;=Prehledy!$L$4), "U15",  IF( AND($D55&lt;=Prehledy!$K$5, $D55&gt;=Prehledy!$L$5), "U13","U11"))))</f>
        <v>U13</v>
      </c>
      <c r="F55" s="96"/>
      <c r="G55" s="115">
        <v>388</v>
      </c>
      <c r="H55" s="95" t="e">
        <f>IF(OR(ISNA(MATCH(A55,I.Stupen!#REF!:I.Stupen!#REF!,0)), ISBLANK(INDEX(I.Stupen!#REF!:I.Stupen!#REF!,MATCH(A55,I.Stupen!#REF!:I.Stupen!#REF!,0)) )), "",   INDEX(I.Stupen!#REF!:I.Stupen!#REF!,MATCH(A55,I.Stupen!#REF!:I.Stupen!#REF!,0)) )</f>
        <v>#REF!</v>
      </c>
      <c r="I55" s="118"/>
      <c r="J55" s="110">
        <v>148</v>
      </c>
      <c r="K55">
        <f>IF($F55="x",GETPIVOTDATA("St. Č",Prehledy!$A$6)-H55+1,0)</f>
        <v>0</v>
      </c>
      <c r="M55">
        <f t="shared" si="1"/>
        <v>0</v>
      </c>
      <c r="N55" t="str">
        <f>IF(IFERROR(VLOOKUP($B55,#REF!,1,FALSE),0)=0,"N","P")</f>
        <v>N</v>
      </c>
      <c r="O55" t="str">
        <f>IF(IFERROR(VLOOKUP($B55,#REF!,1,FALSE),0)=0,"N","P")</f>
        <v>N</v>
      </c>
      <c r="S55"/>
    </row>
    <row r="56" spans="1:19" ht="14.25">
      <c r="A56" s="115">
        <v>55</v>
      </c>
      <c r="B56" s="116" t="s">
        <v>224</v>
      </c>
      <c r="C56" s="116" t="s">
        <v>198</v>
      </c>
      <c r="D56" s="103">
        <v>2012</v>
      </c>
      <c r="E56" s="119" t="str">
        <f>IF( $D56=0, "", IF( AND($D56&lt;=Prehledy!$K$3,$D56&gt;=Prehledy!$L$3),"U17,U19",  IF( AND($D56&lt;=Prehledy!$K$4,$D56&gt;=Prehledy!$L$4), "U15",  IF( AND($D56&lt;=Prehledy!$K$5, $D56&gt;=Prehledy!$L$5), "U13","U11"))))</f>
        <v>U13</v>
      </c>
      <c r="F56" s="96"/>
      <c r="G56" s="115">
        <v>293</v>
      </c>
      <c r="H56" s="95" t="e">
        <f>IF(OR(ISNA(MATCH(A56,I.Stupen!#REF!:I.Stupen!#REF!,0)), ISBLANK(INDEX(I.Stupen!#REF!:I.Stupen!#REF!,MATCH(A56,I.Stupen!#REF!:I.Stupen!#REF!,0)) )), "",   INDEX(I.Stupen!#REF!:I.Stupen!#REF!,MATCH(A56,I.Stupen!#REF!:I.Stupen!#REF!,0)) )</f>
        <v>#REF!</v>
      </c>
      <c r="I56" s="118"/>
      <c r="J56" s="110">
        <v>152</v>
      </c>
      <c r="K56">
        <f>IF($F56="x",GETPIVOTDATA("St. Č",Prehledy!$A$6)-H56+1,0)</f>
        <v>0</v>
      </c>
      <c r="M56">
        <f t="shared" si="1"/>
        <v>0</v>
      </c>
      <c r="N56" t="str">
        <f>IF(IFERROR(VLOOKUP($B56,#REF!,1,FALSE),0)=0,"N","P")</f>
        <v>N</v>
      </c>
      <c r="O56" t="str">
        <f>IF(IFERROR(VLOOKUP($B56,#REF!,1,FALSE),0)=0,"N","P")</f>
        <v>N</v>
      </c>
      <c r="S56"/>
    </row>
    <row r="57" spans="1:19" ht="14.25">
      <c r="A57" s="115">
        <v>56</v>
      </c>
      <c r="B57" s="116" t="s">
        <v>228</v>
      </c>
      <c r="C57" s="116" t="s">
        <v>198</v>
      </c>
      <c r="D57" s="103">
        <v>2013</v>
      </c>
      <c r="E57" s="119" t="str">
        <f>IF( $D57=0, "", IF( AND($D57&lt;=Prehledy!$K$3,$D57&gt;=Prehledy!$L$3),"U17,U19",  IF( AND($D57&lt;=Prehledy!$K$4,$D57&gt;=Prehledy!$L$4), "U15",  IF( AND($D57&lt;=Prehledy!$K$5, $D57&gt;=Prehledy!$L$5), "U13","U11"))))</f>
        <v>U13</v>
      </c>
      <c r="F57" s="96"/>
      <c r="G57" s="115">
        <v>0</v>
      </c>
      <c r="H57" s="95" t="e">
        <f>IF(OR(ISNA(MATCH(A57,I.Stupen!#REF!:I.Stupen!#REF!,0)), ISBLANK(INDEX(I.Stupen!#REF!:I.Stupen!#REF!,MATCH(A57,I.Stupen!#REF!:I.Stupen!#REF!,0)) )), "",   INDEX(I.Stupen!#REF!:I.Stupen!#REF!,MATCH(A57,I.Stupen!#REF!:I.Stupen!#REF!,0)) )</f>
        <v>#REF!</v>
      </c>
      <c r="I57" s="118"/>
      <c r="J57" s="110">
        <v>150</v>
      </c>
      <c r="K57">
        <f>IF($F57="x",GETPIVOTDATA("St. Č",Prehledy!$A$6)-H57+1,0)</f>
        <v>0</v>
      </c>
      <c r="M57">
        <f t="shared" si="1"/>
        <v>0</v>
      </c>
      <c r="N57" t="str">
        <f>IF(IFERROR(VLOOKUP($B57,#REF!,1,FALSE),0)=0,"N","P")</f>
        <v>N</v>
      </c>
      <c r="O57" t="str">
        <f>IF(IFERROR(VLOOKUP($B57,#REF!,1,FALSE),0)=0,"N","P")</f>
        <v>N</v>
      </c>
      <c r="S57"/>
    </row>
    <row r="58" spans="1:19" ht="14.25">
      <c r="A58" s="115">
        <v>57</v>
      </c>
      <c r="B58" s="116" t="s">
        <v>95</v>
      </c>
      <c r="C58" s="116" t="s">
        <v>187</v>
      </c>
      <c r="D58" s="103">
        <v>2010</v>
      </c>
      <c r="E58" s="119" t="str">
        <f>IF( $D58=0, "", IF( AND($D58&lt;=Prehledy!$K$3,$D58&gt;=Prehledy!$L$3),"U17,U19",  IF( AND($D58&lt;=Prehledy!$K$4,$D58&gt;=Prehledy!$L$4), "U15",  IF( AND($D58&lt;=Prehledy!$K$5, $D58&gt;=Prehledy!$L$5), "U13","U11"))))</f>
        <v>U15</v>
      </c>
      <c r="F58" s="96"/>
      <c r="G58" s="115">
        <v>9999</v>
      </c>
      <c r="H58" s="95" t="e">
        <f>IF(OR(ISNA(MATCH(A58,I.Stupen!#REF!:I.Stupen!#REF!,0)), ISBLANK(INDEX(I.Stupen!#REF!:I.Stupen!#REF!,MATCH(A58,I.Stupen!#REF!:I.Stupen!#REF!,0)) )), "",   INDEX(I.Stupen!#REF!:I.Stupen!#REF!,MATCH(A58,I.Stupen!#REF!:I.Stupen!#REF!,0)) )</f>
        <v>#REF!</v>
      </c>
      <c r="I58" s="118"/>
      <c r="J58" s="110">
        <v>12</v>
      </c>
      <c r="K58">
        <f>IF($F58="x",GETPIVOTDATA("St. Č",Prehledy!$A$6)-H58+1,0)</f>
        <v>0</v>
      </c>
      <c r="L58">
        <v>0</v>
      </c>
      <c r="M58">
        <f t="shared" si="1"/>
        <v>0</v>
      </c>
      <c r="N58" t="str">
        <f>IF(IFERROR(VLOOKUP($B58,#REF!,1,FALSE),0)=0,"N","P")</f>
        <v>N</v>
      </c>
      <c r="O58" t="str">
        <f>IF(IFERROR(VLOOKUP($B58,#REF!,1,FALSE),0)=0,"N","P")</f>
        <v>N</v>
      </c>
      <c r="S58"/>
    </row>
    <row r="59" spans="1:19" ht="14.25">
      <c r="A59" s="115">
        <v>58</v>
      </c>
      <c r="B59" s="116" t="s">
        <v>29</v>
      </c>
      <c r="C59" s="116" t="s">
        <v>187</v>
      </c>
      <c r="D59" s="103">
        <v>2010</v>
      </c>
      <c r="E59" s="119" t="str">
        <f>IF( $D59=0, "", IF( AND($D59&lt;=Prehledy!$K$3,$D59&gt;=Prehledy!$L$3),"U17,U19",  IF( AND($D59&lt;=Prehledy!$K$4,$D59&gt;=Prehledy!$L$4), "U15",  IF( AND($D59&lt;=Prehledy!$K$5, $D59&gt;=Prehledy!$L$5), "U13","U11"))))</f>
        <v>U15</v>
      </c>
      <c r="F59" s="96"/>
      <c r="G59" s="115">
        <v>9998</v>
      </c>
      <c r="H59" s="95" t="e">
        <f>IF(OR(ISNA(MATCH(A59,I.Stupen!#REF!:I.Stupen!#REF!,0)), ISBLANK(INDEX(I.Stupen!#REF!:I.Stupen!#REF!,MATCH(A59,I.Stupen!#REF!:I.Stupen!#REF!,0)) )), "",   INDEX(I.Stupen!#REF!:I.Stupen!#REF!,MATCH(A59,I.Stupen!#REF!:I.Stupen!#REF!,0)) )</f>
        <v>#REF!</v>
      </c>
      <c r="I59" s="118"/>
      <c r="J59" s="110">
        <v>22</v>
      </c>
      <c r="K59">
        <f>IF($F59="x",GETPIVOTDATA("St. Č",Prehledy!$A$6)-H59+1,0)</f>
        <v>0</v>
      </c>
      <c r="L59">
        <v>0</v>
      </c>
      <c r="M59">
        <f t="shared" si="1"/>
        <v>0</v>
      </c>
      <c r="N59" t="str">
        <f>IF(IFERROR(VLOOKUP($B59,#REF!,1,FALSE),0)=0,"N","P")</f>
        <v>N</v>
      </c>
      <c r="O59" t="str">
        <f>IF(IFERROR(VLOOKUP($B59,#REF!,1,FALSE),0)=0,"N","P")</f>
        <v>N</v>
      </c>
      <c r="S59"/>
    </row>
    <row r="60" spans="1:19" ht="14.25">
      <c r="A60" s="115">
        <v>59</v>
      </c>
      <c r="B60" s="116" t="s">
        <v>52</v>
      </c>
      <c r="C60" s="116" t="s">
        <v>190</v>
      </c>
      <c r="D60" s="103">
        <v>2011</v>
      </c>
      <c r="E60" s="119" t="str">
        <f>IF( $D60=0, "", IF( AND($D60&lt;=Prehledy!$K$3,$D60&gt;=Prehledy!$L$3),"U17,U19",  IF( AND($D60&lt;=Prehledy!$K$4,$D60&gt;=Prehledy!$L$4), "U15",  IF( AND($D60&lt;=Prehledy!$K$5, $D60&gt;=Prehledy!$L$5), "U13","U11"))))</f>
        <v>U15</v>
      </c>
      <c r="F60" s="96" t="s">
        <v>28</v>
      </c>
      <c r="G60" s="115">
        <v>1568</v>
      </c>
      <c r="H60" s="95" t="e">
        <f>IF(OR(ISNA(MATCH(A60,I.Stupen!#REF!:I.Stupen!#REF!,0)), ISBLANK(INDEX(I.Stupen!#REF!:I.Stupen!#REF!,MATCH(A60,I.Stupen!#REF!:I.Stupen!#REF!,0)) )), "",   INDEX(I.Stupen!#REF!:I.Stupen!#REF!,MATCH(A60,I.Stupen!#REF!:I.Stupen!#REF!,0)) )</f>
        <v>#REF!</v>
      </c>
      <c r="I60" s="118"/>
      <c r="J60" s="110">
        <v>8</v>
      </c>
      <c r="K60" t="e">
        <f>IF($F60="x",GETPIVOTDATA("St. Č",Prehledy!$A$6)-H60+1,0)</f>
        <v>#REF!</v>
      </c>
      <c r="L60">
        <v>0</v>
      </c>
      <c r="M60" t="e">
        <f t="shared" si="1"/>
        <v>#REF!</v>
      </c>
      <c r="N60" t="str">
        <f>IF(IFERROR(VLOOKUP($B60,#REF!,1,FALSE),0)=0,"N","P")</f>
        <v>N</v>
      </c>
      <c r="O60" t="str">
        <f>IF(IFERROR(VLOOKUP($B60,#REF!,1,FALSE),0)=0,"N","P")</f>
        <v>N</v>
      </c>
      <c r="S60"/>
    </row>
    <row r="61" spans="1:19" ht="14.25">
      <c r="A61" s="115">
        <v>60</v>
      </c>
      <c r="B61" s="116" t="s">
        <v>73</v>
      </c>
      <c r="C61" s="116" t="s">
        <v>187</v>
      </c>
      <c r="D61" s="103">
        <v>2010</v>
      </c>
      <c r="E61" s="119" t="str">
        <f>IF( $D61=0, "", IF( AND($D61&lt;=Prehledy!$K$3,$D61&gt;=Prehledy!$L$3),"U17,U19",  IF( AND($D61&lt;=Prehledy!$K$4,$D61&gt;=Prehledy!$L$4), "U15",  IF( AND($D61&lt;=Prehledy!$K$5, $D61&gt;=Prehledy!$L$5), "U13","U11"))))</f>
        <v>U15</v>
      </c>
      <c r="F61" s="96"/>
      <c r="G61" s="115">
        <v>1352</v>
      </c>
      <c r="H61" s="95" t="e">
        <f>IF(OR(ISNA(MATCH(A61,I.Stupen!#REF!:I.Stupen!#REF!,0)), ISBLANK(INDEX(I.Stupen!#REF!:I.Stupen!#REF!,MATCH(A61,I.Stupen!#REF!:I.Stupen!#REF!,0)) )), "",   INDEX(I.Stupen!#REF!:I.Stupen!#REF!,MATCH(A61,I.Stupen!#REF!:I.Stupen!#REF!,0)) )</f>
        <v>#REF!</v>
      </c>
      <c r="I61" s="118"/>
      <c r="J61" s="110">
        <v>17</v>
      </c>
      <c r="K61">
        <f>IF($F61="x",GETPIVOTDATA("St. Č",Prehledy!$A$6)-H61+1,0)</f>
        <v>0</v>
      </c>
      <c r="L61">
        <v>157</v>
      </c>
      <c r="M61">
        <f t="shared" si="1"/>
        <v>157</v>
      </c>
      <c r="N61" t="str">
        <f>IF(IFERROR(VLOOKUP($B61,#REF!,1,FALSE),0)=0,"N","P")</f>
        <v>N</v>
      </c>
      <c r="O61" t="str">
        <f>IF(IFERROR(VLOOKUP($B61,#REF!,1,FALSE),0)=0,"N","P")</f>
        <v>N</v>
      </c>
      <c r="S61"/>
    </row>
    <row r="62" spans="1:19" ht="14.25">
      <c r="A62" s="115">
        <v>61</v>
      </c>
      <c r="B62" s="116" t="s">
        <v>44</v>
      </c>
      <c r="C62" s="116" t="s">
        <v>189</v>
      </c>
      <c r="D62" s="103">
        <v>2010</v>
      </c>
      <c r="E62" s="119" t="str">
        <f>IF( $D62=0, "", IF( AND($D62&lt;=Prehledy!$K$3,$D62&gt;=Prehledy!$L$3),"U17,U19",  IF( AND($D62&lt;=Prehledy!$K$4,$D62&gt;=Prehledy!$L$4), "U15",  IF( AND($D62&lt;=Prehledy!$K$5, $D62&gt;=Prehledy!$L$5), "U13","U11"))))</f>
        <v>U15</v>
      </c>
      <c r="F62" s="96"/>
      <c r="G62" s="115">
        <v>1320</v>
      </c>
      <c r="H62" s="95" t="e">
        <f>IF(OR(ISNA(MATCH(A62,I.Stupen!#REF!:I.Stupen!#REF!,0)), ISBLANK(INDEX(I.Stupen!#REF!:I.Stupen!#REF!,MATCH(A62,I.Stupen!#REF!:I.Stupen!#REF!,0)) )), "",   INDEX(I.Stupen!#REF!:I.Stupen!#REF!,MATCH(A62,I.Stupen!#REF!:I.Stupen!#REF!,0)) )</f>
        <v>#REF!</v>
      </c>
      <c r="I62" s="118"/>
      <c r="J62" s="110">
        <v>18</v>
      </c>
      <c r="K62">
        <f>IF($F62="x",GETPIVOTDATA("St. Č",Prehledy!$A$6)-H62+1,0)</f>
        <v>0</v>
      </c>
      <c r="L62">
        <v>152</v>
      </c>
      <c r="M62">
        <f t="shared" si="1"/>
        <v>152</v>
      </c>
      <c r="N62" t="str">
        <f>IF(IFERROR(VLOOKUP($B62,#REF!,1,FALSE),0)=0,"N","P")</f>
        <v>N</v>
      </c>
      <c r="O62" t="str">
        <f>IF(IFERROR(VLOOKUP($B62,#REF!,1,FALSE),0)=0,"N","P")</f>
        <v>N</v>
      </c>
      <c r="S62"/>
    </row>
    <row r="63" spans="1:19" ht="14.25">
      <c r="A63" s="115">
        <v>62</v>
      </c>
      <c r="B63" s="116" t="s">
        <v>49</v>
      </c>
      <c r="C63" s="116" t="s">
        <v>187</v>
      </c>
      <c r="D63" s="103">
        <v>2010</v>
      </c>
      <c r="E63" s="119" t="str">
        <f>IF( $D63=0, "", IF( AND($D63&lt;=Prehledy!$K$3,$D63&gt;=Prehledy!$L$3),"U17,U19",  IF( AND($D63&lt;=Prehledy!$K$4,$D63&gt;=Prehledy!$L$4), "U15",  IF( AND($D63&lt;=Prehledy!$K$5, $D63&gt;=Prehledy!$L$5), "U13","U11"))))</f>
        <v>U15</v>
      </c>
      <c r="F63" s="96" t="s">
        <v>28</v>
      </c>
      <c r="G63" s="115">
        <v>1301</v>
      </c>
      <c r="H63" s="95" t="e">
        <f>IF(OR(ISNA(MATCH(A63,I.Stupen!#REF!:I.Stupen!#REF!,0)), ISBLANK(INDEX(I.Stupen!#REF!:I.Stupen!#REF!,MATCH(A63,I.Stupen!#REF!:I.Stupen!#REF!,0)) )), "",   INDEX(I.Stupen!#REF!:I.Stupen!#REF!,MATCH(A63,I.Stupen!#REF!:I.Stupen!#REF!,0)) )</f>
        <v>#REF!</v>
      </c>
      <c r="I63" s="118"/>
      <c r="J63" s="110">
        <v>9</v>
      </c>
      <c r="K63" t="e">
        <f>IF($F63="x",GETPIVOTDATA("St. Č",Prehledy!$A$6)-H63+1,0)</f>
        <v>#REF!</v>
      </c>
      <c r="L63">
        <v>147</v>
      </c>
      <c r="M63" t="e">
        <f t="shared" si="1"/>
        <v>#REF!</v>
      </c>
      <c r="N63" t="str">
        <f>IF(IFERROR(VLOOKUP($B63,#REF!,1,FALSE),0)=0,"N","P")</f>
        <v>N</v>
      </c>
      <c r="O63" t="str">
        <f>IF(IFERROR(VLOOKUP($B63,#REF!,1,FALSE),0)=0,"N","P")</f>
        <v>N</v>
      </c>
      <c r="S63"/>
    </row>
    <row r="64" spans="1:19" ht="14.25">
      <c r="A64" s="115">
        <v>63</v>
      </c>
      <c r="B64" s="116" t="s">
        <v>53</v>
      </c>
      <c r="C64" s="116" t="s">
        <v>190</v>
      </c>
      <c r="D64" s="103">
        <v>2011</v>
      </c>
      <c r="E64" s="119" t="str">
        <f>IF( $D64=0, "", IF( AND($D64&lt;=Prehledy!$K$3,$D64&gt;=Prehledy!$L$3),"U17,U19",  IF( AND($D64&lt;=Prehledy!$K$4,$D64&gt;=Prehledy!$L$4), "U15",  IF( AND($D64&lt;=Prehledy!$K$5, $D64&gt;=Prehledy!$L$5), "U13","U11"))))</f>
        <v>U15</v>
      </c>
      <c r="F64" s="96" t="s">
        <v>28</v>
      </c>
      <c r="G64" s="115">
        <v>1126</v>
      </c>
      <c r="H64" s="95" t="e">
        <f>IF(OR(ISNA(MATCH(A64,I.Stupen!#REF!:I.Stupen!#REF!,0)), ISBLANK(INDEX(I.Stupen!#REF!:I.Stupen!#REF!,MATCH(A64,I.Stupen!#REF!:I.Stupen!#REF!,0)) )), "",   INDEX(I.Stupen!#REF!:I.Stupen!#REF!,MATCH(A64,I.Stupen!#REF!:I.Stupen!#REF!,0)) )</f>
        <v>#REF!</v>
      </c>
      <c r="I64" s="118"/>
      <c r="J64" s="110">
        <v>37</v>
      </c>
      <c r="K64" t="e">
        <f>IF($F64="x",GETPIVOTDATA("St. Č",Prehledy!$A$6)-H64+1,0)</f>
        <v>#REF!</v>
      </c>
      <c r="L64">
        <v>94</v>
      </c>
      <c r="M64" t="e">
        <f t="shared" si="1"/>
        <v>#REF!</v>
      </c>
      <c r="N64" t="str">
        <f>IF(IFERROR(VLOOKUP($B64,#REF!,1,FALSE),0)=0,"N","P")</f>
        <v>N</v>
      </c>
      <c r="O64" t="str">
        <f>IF(IFERROR(VLOOKUP($B64,#REF!,1,FALSE),0)=0,"N","P")</f>
        <v>N</v>
      </c>
      <c r="S64"/>
    </row>
    <row r="65" spans="1:15" customFormat="1" ht="14.25">
      <c r="A65" s="115">
        <v>64</v>
      </c>
      <c r="B65" s="116" t="s">
        <v>77</v>
      </c>
      <c r="C65" s="116" t="s">
        <v>190</v>
      </c>
      <c r="D65" s="103">
        <v>2010</v>
      </c>
      <c r="E65" s="119" t="str">
        <f>IF( $D65=0, "", IF( AND($D65&lt;=Prehledy!$K$3,$D65&gt;=Prehledy!$L$3),"U17,U19",  IF( AND($D65&lt;=Prehledy!$K$4,$D65&gt;=Prehledy!$L$4), "U15",  IF( AND($D65&lt;=Prehledy!$K$5, $D65&gt;=Prehledy!$L$5), "U13","U11"))))</f>
        <v>U15</v>
      </c>
      <c r="F65" s="96"/>
      <c r="G65" s="115">
        <v>1116</v>
      </c>
      <c r="H65" s="95" t="e">
        <f>IF(OR(ISNA(MATCH(A65,I.Stupen!#REF!:I.Stupen!#REF!,0)), ISBLANK(INDEX(I.Stupen!#REF!:I.Stupen!#REF!,MATCH(A65,I.Stupen!#REF!:I.Stupen!#REF!,0)) )), "",   INDEX(I.Stupen!#REF!:I.Stupen!#REF!,MATCH(A65,I.Stupen!#REF!:I.Stupen!#REF!,0)) )</f>
        <v>#REF!</v>
      </c>
      <c r="I65" s="118"/>
      <c r="J65" s="110">
        <v>28</v>
      </c>
      <c r="K65">
        <f>IF($F65="x",GETPIVOTDATA("St. Č",Prehledy!$A$6)-H65+1,0)</f>
        <v>0</v>
      </c>
      <c r="L65">
        <v>110</v>
      </c>
      <c r="M65">
        <f t="shared" si="1"/>
        <v>110</v>
      </c>
      <c r="N65" t="str">
        <f>IF(IFERROR(VLOOKUP($B65,#REF!,1,FALSE),0)=0,"N","P")</f>
        <v>N</v>
      </c>
      <c r="O65" t="str">
        <f>IF(IFERROR(VLOOKUP($B65,#REF!,1,FALSE),0)=0,"N","P")</f>
        <v>N</v>
      </c>
    </row>
    <row r="66" spans="1:15" customFormat="1" ht="14.25">
      <c r="A66" s="115">
        <v>65</v>
      </c>
      <c r="B66" s="116" t="s">
        <v>130</v>
      </c>
      <c r="C66" s="116" t="s">
        <v>187</v>
      </c>
      <c r="D66" s="103">
        <v>2011</v>
      </c>
      <c r="E66" s="119" t="str">
        <f>IF( $D66=0, "", IF( AND($D66&lt;=Prehledy!$K$3,$D66&gt;=Prehledy!$L$3),"U17,U19",  IF( AND($D66&lt;=Prehledy!$K$4,$D66&gt;=Prehledy!$L$4), "U15",  IF( AND($D66&lt;=Prehledy!$K$5, $D66&gt;=Prehledy!$L$5), "U13","U11"))))</f>
        <v>U15</v>
      </c>
      <c r="F66" s="96" t="s">
        <v>28</v>
      </c>
      <c r="G66" s="115">
        <v>1111</v>
      </c>
      <c r="H66" s="95" t="e">
        <f>IF(OR(ISNA(MATCH(A66,I.Stupen!#REF!:I.Stupen!#REF!,0)), ISBLANK(INDEX(I.Stupen!#REF!:I.Stupen!#REF!,MATCH(A66,I.Stupen!#REF!:I.Stupen!#REF!,0)) )), "",   INDEX(I.Stupen!#REF!:I.Stupen!#REF!,MATCH(A66,I.Stupen!#REF!:I.Stupen!#REF!,0)) )</f>
        <v>#REF!</v>
      </c>
      <c r="I66" s="118"/>
      <c r="J66" s="110">
        <v>97</v>
      </c>
      <c r="K66" t="e">
        <f>IF($F66="x",GETPIVOTDATA("St. Č",Prehledy!$A$6)-H66+1,0)</f>
        <v>#REF!</v>
      </c>
      <c r="L66">
        <v>26</v>
      </c>
      <c r="M66" t="e">
        <f t="shared" ref="M66:M97" si="2">K66+L66</f>
        <v>#REF!</v>
      </c>
      <c r="N66" t="str">
        <f>IF(IFERROR(VLOOKUP($B66,#REF!,1,FALSE),0)=0,"N","P")</f>
        <v>N</v>
      </c>
      <c r="O66" t="str">
        <f>IF(IFERROR(VLOOKUP($B66,#REF!,1,FALSE),0)=0,"N","P")</f>
        <v>N</v>
      </c>
    </row>
    <row r="67" spans="1:15" customFormat="1" ht="14.25">
      <c r="A67" s="115">
        <v>66</v>
      </c>
      <c r="B67" s="116" t="s">
        <v>108</v>
      </c>
      <c r="C67" s="116" t="s">
        <v>187</v>
      </c>
      <c r="D67" s="103">
        <v>2010</v>
      </c>
      <c r="E67" s="119" t="str">
        <f>IF( $D67=0, "", IF( AND($D67&lt;=Prehledy!$K$3,$D67&gt;=Prehledy!$L$3),"U17,U19",  IF( AND($D67&lt;=Prehledy!$K$4,$D67&gt;=Prehledy!$L$4), "U15",  IF( AND($D67&lt;=Prehledy!$K$5, $D67&gt;=Prehledy!$L$5), "U13","U11"))))</f>
        <v>U15</v>
      </c>
      <c r="F67" s="96"/>
      <c r="G67" s="115">
        <v>1076</v>
      </c>
      <c r="H67" s="95" t="e">
        <f>IF(OR(ISNA(MATCH(A67,I.Stupen!#REF!:I.Stupen!#REF!,0)), ISBLANK(INDEX(I.Stupen!#REF!:I.Stupen!#REF!,MATCH(A67,I.Stupen!#REF!:I.Stupen!#REF!,0)) )), "",   INDEX(I.Stupen!#REF!:I.Stupen!#REF!,MATCH(A67,I.Stupen!#REF!:I.Stupen!#REF!,0)) )</f>
        <v>#REF!</v>
      </c>
      <c r="I67" s="118"/>
      <c r="J67" s="110">
        <v>32</v>
      </c>
      <c r="K67">
        <f>IF($F67="x",GETPIVOTDATA("St. Č",Prehledy!$A$6)-H67+1,0)</f>
        <v>0</v>
      </c>
      <c r="L67">
        <v>108</v>
      </c>
      <c r="M67">
        <f t="shared" si="2"/>
        <v>108</v>
      </c>
      <c r="N67" t="str">
        <f>IF(IFERROR(VLOOKUP($B67,#REF!,1,FALSE),0)=0,"N","P")</f>
        <v>N</v>
      </c>
      <c r="O67" t="str">
        <f>IF(IFERROR(VLOOKUP($B67,#REF!,1,FALSE),0)=0,"N","P")</f>
        <v>N</v>
      </c>
    </row>
    <row r="68" spans="1:15" customFormat="1" ht="14.25">
      <c r="A68" s="115">
        <v>67</v>
      </c>
      <c r="B68" s="116" t="s">
        <v>69</v>
      </c>
      <c r="C68" s="116" t="s">
        <v>187</v>
      </c>
      <c r="D68" s="103">
        <v>2011</v>
      </c>
      <c r="E68" s="119" t="str">
        <f>IF( $D68=0, "", IF( AND($D68&lt;=Prehledy!$K$3,$D68&gt;=Prehledy!$L$3),"U17,U19",  IF( AND($D68&lt;=Prehledy!$K$4,$D68&gt;=Prehledy!$L$4), "U15",  IF( AND($D68&lt;=Prehledy!$K$5, $D68&gt;=Prehledy!$L$5), "U13","U11"))))</f>
        <v>U15</v>
      </c>
      <c r="F68" s="96" t="s">
        <v>28</v>
      </c>
      <c r="G68" s="115">
        <v>1074</v>
      </c>
      <c r="H68" s="95" t="e">
        <f>IF(OR(ISNA(MATCH(A68,I.Stupen!#REF!:I.Stupen!#REF!,0)), ISBLANK(INDEX(I.Stupen!#REF!:I.Stupen!#REF!,MATCH(A68,I.Stupen!#REF!:I.Stupen!#REF!,0)) )), "",   INDEX(I.Stupen!#REF!:I.Stupen!#REF!,MATCH(A68,I.Stupen!#REF!:I.Stupen!#REF!,0)) )</f>
        <v>#REF!</v>
      </c>
      <c r="I68" s="118"/>
      <c r="J68" s="110">
        <v>25</v>
      </c>
      <c r="K68" t="e">
        <f>IF($F68="x",GETPIVOTDATA("St. Č",Prehledy!$A$6)-H68+1,0)</f>
        <v>#REF!</v>
      </c>
      <c r="L68">
        <v>105</v>
      </c>
      <c r="M68" t="e">
        <f t="shared" si="2"/>
        <v>#REF!</v>
      </c>
      <c r="N68" t="str">
        <f>IF(IFERROR(VLOOKUP($B68,#REF!,1,FALSE),0)=0,"N","P")</f>
        <v>N</v>
      </c>
      <c r="O68" t="str">
        <f>IF(IFERROR(VLOOKUP($B68,#REF!,1,FALSE),0)=0,"N","P")</f>
        <v>N</v>
      </c>
    </row>
    <row r="69" spans="1:15" customFormat="1" ht="14.25">
      <c r="A69" s="115">
        <v>68</v>
      </c>
      <c r="B69" s="116" t="s">
        <v>94</v>
      </c>
      <c r="C69" s="116" t="s">
        <v>193</v>
      </c>
      <c r="D69" s="103">
        <v>2010</v>
      </c>
      <c r="E69" s="119" t="str">
        <f>IF( $D69=0, "", IF( AND($D69&lt;=Prehledy!$K$3,$D69&gt;=Prehledy!$L$3),"U17,U19",  IF( AND($D69&lt;=Prehledy!$K$4,$D69&gt;=Prehledy!$L$4), "U15",  IF( AND($D69&lt;=Prehledy!$K$5, $D69&gt;=Prehledy!$L$5), "U13","U11"))))</f>
        <v>U15</v>
      </c>
      <c r="F69" s="96"/>
      <c r="G69" s="115">
        <v>1024</v>
      </c>
      <c r="H69" s="95" t="e">
        <f>IF(OR(ISNA(MATCH(A69,I.Stupen!#REF!:I.Stupen!#REF!,0)), ISBLANK(INDEX(I.Stupen!#REF!:I.Stupen!#REF!,MATCH(A69,I.Stupen!#REF!:I.Stupen!#REF!,0)) )), "",   INDEX(I.Stupen!#REF!:I.Stupen!#REF!,MATCH(A69,I.Stupen!#REF!:I.Stupen!#REF!,0)) )</f>
        <v>#REF!</v>
      </c>
      <c r="I69" s="118"/>
      <c r="J69" s="110">
        <v>38</v>
      </c>
      <c r="K69">
        <f>IF($F69="x",GETPIVOTDATA("St. Č",Prehledy!$A$6)-H69+1,0)</f>
        <v>0</v>
      </c>
      <c r="L69">
        <v>70</v>
      </c>
      <c r="M69">
        <f t="shared" si="2"/>
        <v>70</v>
      </c>
      <c r="N69" t="str">
        <f>IF(IFERROR(VLOOKUP($B69,#REF!,1,FALSE),0)=0,"N","P")</f>
        <v>N</v>
      </c>
      <c r="O69" t="str">
        <f>IF(IFERROR(VLOOKUP($B69,#REF!,1,FALSE),0)=0,"N","P")</f>
        <v>N</v>
      </c>
    </row>
    <row r="70" spans="1:15" customFormat="1" ht="14.25">
      <c r="A70" s="115">
        <v>69</v>
      </c>
      <c r="B70" s="116" t="s">
        <v>92</v>
      </c>
      <c r="C70" s="116" t="s">
        <v>188</v>
      </c>
      <c r="D70" s="103">
        <v>2011</v>
      </c>
      <c r="E70" s="119" t="str">
        <f>IF( $D70=0, "", IF( AND($D70&lt;=Prehledy!$K$3,$D70&gt;=Prehledy!$L$3),"U17,U19",  IF( AND($D70&lt;=Prehledy!$K$4,$D70&gt;=Prehledy!$L$4), "U15",  IF( AND($D70&lt;=Prehledy!$K$5, $D70&gt;=Prehledy!$L$5), "U13","U11"))))</f>
        <v>U15</v>
      </c>
      <c r="F70" s="96"/>
      <c r="G70" s="115">
        <v>1008</v>
      </c>
      <c r="H70" s="95" t="e">
        <f>IF(OR(ISNA(MATCH(A70,I.Stupen!#REF!:I.Stupen!#REF!,0)), ISBLANK(INDEX(I.Stupen!#REF!:I.Stupen!#REF!,MATCH(A70,I.Stupen!#REF!:I.Stupen!#REF!,0)) )), "",   INDEX(I.Stupen!#REF!:I.Stupen!#REF!,MATCH(A70,I.Stupen!#REF!:I.Stupen!#REF!,0)) )</f>
        <v>#REF!</v>
      </c>
      <c r="I70" s="118"/>
      <c r="J70" s="110">
        <v>41</v>
      </c>
      <c r="K70">
        <f>IF($F70="x",GETPIVOTDATA("St. Č",Prehledy!$A$6)-H70+1,0)</f>
        <v>0</v>
      </c>
      <c r="L70">
        <v>69</v>
      </c>
      <c r="M70">
        <f t="shared" si="2"/>
        <v>69</v>
      </c>
      <c r="N70" t="str">
        <f>IF(IFERROR(VLOOKUP($B70,#REF!,1,FALSE),0)=0,"N","P")</f>
        <v>N</v>
      </c>
      <c r="O70" t="str">
        <f>IF(IFERROR(VLOOKUP($B70,#REF!,1,FALSE),0)=0,"N","P")</f>
        <v>N</v>
      </c>
    </row>
    <row r="71" spans="1:15" customFormat="1" ht="14.25">
      <c r="A71" s="115">
        <v>70</v>
      </c>
      <c r="B71" s="116" t="s">
        <v>125</v>
      </c>
      <c r="C71" s="116" t="s">
        <v>192</v>
      </c>
      <c r="D71" s="103">
        <v>2011</v>
      </c>
      <c r="E71" s="119" t="str">
        <f>IF( $D71=0, "", IF( AND($D71&lt;=Prehledy!$K$3,$D71&gt;=Prehledy!$L$3),"U17,U19",  IF( AND($D71&lt;=Prehledy!$K$4,$D71&gt;=Prehledy!$L$4), "U15",  IF( AND($D71&lt;=Prehledy!$K$5, $D71&gt;=Prehledy!$L$5), "U13","U11"))))</f>
        <v>U15</v>
      </c>
      <c r="F71" s="96" t="s">
        <v>28</v>
      </c>
      <c r="G71" s="115">
        <v>968</v>
      </c>
      <c r="H71" s="95" t="e">
        <f>IF(OR(ISNA(MATCH(A71,I.Stupen!#REF!:I.Stupen!#REF!,0)), ISBLANK(INDEX(I.Stupen!#REF!:I.Stupen!#REF!,MATCH(A71,I.Stupen!#REF!:I.Stupen!#REF!,0)) )), "",   INDEX(I.Stupen!#REF!:I.Stupen!#REF!,MATCH(A71,I.Stupen!#REF!:I.Stupen!#REF!,0)) )</f>
        <v>#REF!</v>
      </c>
      <c r="I71" s="118"/>
      <c r="J71" s="110">
        <v>57</v>
      </c>
      <c r="K71" t="e">
        <f>IF($F71="x",GETPIVOTDATA("St. Č",Prehledy!$A$6)-H71+1,0)</f>
        <v>#REF!</v>
      </c>
      <c r="L71">
        <v>34</v>
      </c>
      <c r="M71" t="e">
        <f t="shared" si="2"/>
        <v>#REF!</v>
      </c>
      <c r="N71" t="str">
        <f>IF(IFERROR(VLOOKUP($B71,#REF!,1,FALSE),0)=0,"N","P")</f>
        <v>N</v>
      </c>
      <c r="O71" t="str">
        <f>IF(IFERROR(VLOOKUP($B71,#REF!,1,FALSE),0)=0,"N","P")</f>
        <v>N</v>
      </c>
    </row>
    <row r="72" spans="1:15" customFormat="1" ht="14.25">
      <c r="A72" s="115">
        <v>71</v>
      </c>
      <c r="B72" s="116" t="s">
        <v>50</v>
      </c>
      <c r="C72" s="116" t="s">
        <v>187</v>
      </c>
      <c r="D72" s="103">
        <v>2010</v>
      </c>
      <c r="E72" s="119" t="str">
        <f>IF( $D72=0, "", IF( AND($D72&lt;=Prehledy!$K$3,$D72&gt;=Prehledy!$L$3),"U17,U19",  IF( AND($D72&lt;=Prehledy!$K$4,$D72&gt;=Prehledy!$L$4), "U15",  IF( AND($D72&lt;=Prehledy!$K$5, $D72&gt;=Prehledy!$L$5), "U13","U11"))))</f>
        <v>U15</v>
      </c>
      <c r="F72" s="96" t="s">
        <v>28</v>
      </c>
      <c r="G72" s="115">
        <v>940</v>
      </c>
      <c r="H72" s="95" t="e">
        <f>IF(OR(ISNA(MATCH(A72,I.Stupen!#REF!:I.Stupen!#REF!,0)), ISBLANK(INDEX(I.Stupen!#REF!:I.Stupen!#REF!,MATCH(A72,I.Stupen!#REF!:I.Stupen!#REF!,0)) )), "",   INDEX(I.Stupen!#REF!:I.Stupen!#REF!,MATCH(A72,I.Stupen!#REF!:I.Stupen!#REF!,0)) )</f>
        <v>#REF!</v>
      </c>
      <c r="I72" s="118"/>
      <c r="J72" s="110">
        <v>26</v>
      </c>
      <c r="K72" t="e">
        <f>IF($F72="x",GETPIVOTDATA("St. Č",Prehledy!$A$6)-H72+1,0)</f>
        <v>#REF!</v>
      </c>
      <c r="L72">
        <v>82</v>
      </c>
      <c r="M72" t="e">
        <f t="shared" si="2"/>
        <v>#REF!</v>
      </c>
      <c r="N72" t="str">
        <f>IF(IFERROR(VLOOKUP($B72,#REF!,1,FALSE),0)=0,"N","P")</f>
        <v>N</v>
      </c>
      <c r="O72" t="str">
        <f>IF(IFERROR(VLOOKUP($B72,#REF!,1,FALSE),0)=0,"N","P")</f>
        <v>N</v>
      </c>
    </row>
    <row r="73" spans="1:15" customFormat="1" ht="14.25">
      <c r="A73" s="115">
        <v>72</v>
      </c>
      <c r="B73" s="116" t="s">
        <v>91</v>
      </c>
      <c r="C73" s="116" t="s">
        <v>188</v>
      </c>
      <c r="D73" s="103">
        <v>2011</v>
      </c>
      <c r="E73" s="119" t="str">
        <f>IF( $D73=0, "", IF( AND($D73&lt;=Prehledy!$K$3,$D73&gt;=Prehledy!$L$3),"U17,U19",  IF( AND($D73&lt;=Prehledy!$K$4,$D73&gt;=Prehledy!$L$4), "U15",  IF( AND($D73&lt;=Prehledy!$K$5, $D73&gt;=Prehledy!$L$5), "U13","U11"))))</f>
        <v>U15</v>
      </c>
      <c r="F73" s="96" t="s">
        <v>28</v>
      </c>
      <c r="G73" s="115">
        <v>930</v>
      </c>
      <c r="H73" s="95" t="e">
        <f>IF(OR(ISNA(MATCH(A73,I.Stupen!#REF!:I.Stupen!#REF!,0)), ISBLANK(INDEX(I.Stupen!#REF!:I.Stupen!#REF!,MATCH(A73,I.Stupen!#REF!:I.Stupen!#REF!,0)) )), "",   INDEX(I.Stupen!#REF!:I.Stupen!#REF!,MATCH(A73,I.Stupen!#REF!:I.Stupen!#REF!,0)) )</f>
        <v>#REF!</v>
      </c>
      <c r="I73" s="118"/>
      <c r="J73" s="110">
        <v>27</v>
      </c>
      <c r="K73" t="e">
        <f>IF($F73="x",GETPIVOTDATA("St. Č",Prehledy!$A$6)-H73+1,0)</f>
        <v>#REF!</v>
      </c>
      <c r="L73">
        <v>31</v>
      </c>
      <c r="M73" t="e">
        <f t="shared" si="2"/>
        <v>#REF!</v>
      </c>
      <c r="N73" t="str">
        <f>IF(IFERROR(VLOOKUP($B73,#REF!,1,FALSE),0)=0,"N","P")</f>
        <v>N</v>
      </c>
      <c r="O73" t="str">
        <f>IF(IFERROR(VLOOKUP($B73,#REF!,1,FALSE),0)=0,"N","P")</f>
        <v>N</v>
      </c>
    </row>
    <row r="74" spans="1:15" customFormat="1" ht="14.25">
      <c r="A74" s="115">
        <v>73</v>
      </c>
      <c r="B74" s="116" t="s">
        <v>72</v>
      </c>
      <c r="C74" s="116" t="s">
        <v>187</v>
      </c>
      <c r="D74" s="103">
        <v>2011</v>
      </c>
      <c r="E74" s="119" t="str">
        <f>IF( $D74=0, "", IF( AND($D74&lt;=Prehledy!$K$3,$D74&gt;=Prehledy!$L$3),"U17,U19",  IF( AND($D74&lt;=Prehledy!$K$4,$D74&gt;=Prehledy!$L$4), "U15",  IF( AND($D74&lt;=Prehledy!$K$5, $D74&gt;=Prehledy!$L$5), "U13","U11"))))</f>
        <v>U15</v>
      </c>
      <c r="F74" s="96"/>
      <c r="G74" s="115">
        <v>905</v>
      </c>
      <c r="H74" s="95" t="e">
        <f>IF(OR(ISNA(MATCH(A74,I.Stupen!#REF!:I.Stupen!#REF!,0)), ISBLANK(INDEX(I.Stupen!#REF!:I.Stupen!#REF!,MATCH(A74,I.Stupen!#REF!:I.Stupen!#REF!,0)) )), "",   INDEX(I.Stupen!#REF!:I.Stupen!#REF!,MATCH(A74,I.Stupen!#REF!:I.Stupen!#REF!,0)) )</f>
        <v>#REF!</v>
      </c>
      <c r="I74" s="118"/>
      <c r="J74" s="110">
        <v>35</v>
      </c>
      <c r="K74">
        <f>IF($F74="x",GETPIVOTDATA("St. Č",Prehledy!$A$6)-H74+1,0)</f>
        <v>0</v>
      </c>
      <c r="L74">
        <v>54</v>
      </c>
      <c r="M74">
        <f t="shared" si="2"/>
        <v>54</v>
      </c>
      <c r="N74" t="str">
        <f>IF(IFERROR(VLOOKUP($B74,#REF!,1,FALSE),0)=0,"N","P")</f>
        <v>N</v>
      </c>
      <c r="O74" t="str">
        <f>IF(IFERROR(VLOOKUP($B74,#REF!,1,FALSE),0)=0,"N","P")</f>
        <v>N</v>
      </c>
    </row>
    <row r="75" spans="1:15" customFormat="1" ht="14.25">
      <c r="A75" s="115">
        <v>74</v>
      </c>
      <c r="B75" s="116" t="s">
        <v>158</v>
      </c>
      <c r="C75" s="116" t="s">
        <v>196</v>
      </c>
      <c r="D75" s="103">
        <v>2010</v>
      </c>
      <c r="E75" s="119" t="str">
        <f>IF( $D75=0, "", IF( AND($D75&lt;=Prehledy!$K$3,$D75&gt;=Prehledy!$L$3),"U17,U19",  IF( AND($D75&lt;=Prehledy!$K$4,$D75&gt;=Prehledy!$L$4), "U15",  IF( AND($D75&lt;=Prehledy!$K$5, $D75&gt;=Prehledy!$L$5), "U13","U11"))))</f>
        <v>U15</v>
      </c>
      <c r="F75" s="96"/>
      <c r="G75" s="115">
        <v>884</v>
      </c>
      <c r="H75" s="95" t="e">
        <f>IF(OR(ISNA(MATCH(A75,I.Stupen!#REF!:I.Stupen!#REF!,0)), ISBLANK(INDEX(I.Stupen!#REF!:I.Stupen!#REF!,MATCH(A75,I.Stupen!#REF!:I.Stupen!#REF!,0)) )), "",   INDEX(I.Stupen!#REF!:I.Stupen!#REF!,MATCH(A75,I.Stupen!#REF!:I.Stupen!#REF!,0)) )</f>
        <v>#REF!</v>
      </c>
      <c r="I75" s="118"/>
      <c r="J75" s="110">
        <v>120</v>
      </c>
      <c r="K75">
        <f>IF($F75="x",GETPIVOTDATA("St. Č",Prehledy!$A$6)-H75+1,0)</f>
        <v>0</v>
      </c>
      <c r="L75">
        <v>50</v>
      </c>
      <c r="M75">
        <f t="shared" si="2"/>
        <v>50</v>
      </c>
      <c r="N75" t="str">
        <f>IF(IFERROR(VLOOKUP($B75,#REF!,1,FALSE),0)=0,"N","P")</f>
        <v>N</v>
      </c>
      <c r="O75" t="str">
        <f>IF(IFERROR(VLOOKUP($B75,#REF!,1,FALSE),0)=0,"N","P")</f>
        <v>N</v>
      </c>
    </row>
    <row r="76" spans="1:15" customFormat="1" ht="14.25">
      <c r="A76" s="115">
        <v>75</v>
      </c>
      <c r="B76" s="116" t="s">
        <v>83</v>
      </c>
      <c r="C76" s="116" t="s">
        <v>187</v>
      </c>
      <c r="D76" s="103">
        <v>2011</v>
      </c>
      <c r="E76" s="119" t="str">
        <f>IF( $D76=0, "", IF( AND($D76&lt;=Prehledy!$K$3,$D76&gt;=Prehledy!$L$3),"U17,U19",  IF( AND($D76&lt;=Prehledy!$K$4,$D76&gt;=Prehledy!$L$4), "U15",  IF( AND($D76&lt;=Prehledy!$K$5, $D76&gt;=Prehledy!$L$5), "U13","U11"))))</f>
        <v>U15</v>
      </c>
      <c r="F76" s="96"/>
      <c r="G76" s="115">
        <v>863</v>
      </c>
      <c r="H76" s="95" t="e">
        <f>IF(OR(ISNA(MATCH(A76,I.Stupen!#REF!:I.Stupen!#REF!,0)), ISBLANK(INDEX(I.Stupen!#REF!:I.Stupen!#REF!,MATCH(A76,I.Stupen!#REF!:I.Stupen!#REF!,0)) )), "",   INDEX(I.Stupen!#REF!:I.Stupen!#REF!,MATCH(A76,I.Stupen!#REF!:I.Stupen!#REF!,0)) )</f>
        <v>#REF!</v>
      </c>
      <c r="I76" s="118"/>
      <c r="J76" s="110">
        <v>51</v>
      </c>
      <c r="K76">
        <f>IF($F76="x",GETPIVOTDATA("St. Č",Prehledy!$A$6)-H76+1,0)</f>
        <v>0</v>
      </c>
      <c r="L76">
        <v>63</v>
      </c>
      <c r="M76">
        <f t="shared" si="2"/>
        <v>63</v>
      </c>
      <c r="N76" t="str">
        <f>IF(IFERROR(VLOOKUP($B76,#REF!,1,FALSE),0)=0,"N","P")</f>
        <v>N</v>
      </c>
      <c r="O76" t="str">
        <f>IF(IFERROR(VLOOKUP($B76,#REF!,1,FALSE),0)=0,"N","P")</f>
        <v>N</v>
      </c>
    </row>
    <row r="77" spans="1:15" customFormat="1" ht="14.25">
      <c r="A77" s="115">
        <v>76</v>
      </c>
      <c r="B77" s="116" t="s">
        <v>117</v>
      </c>
      <c r="C77" s="116" t="s">
        <v>188</v>
      </c>
      <c r="D77" s="103">
        <v>2011</v>
      </c>
      <c r="E77" s="119" t="str">
        <f>IF( $D77=0, "", IF( AND($D77&lt;=Prehledy!$K$3,$D77&gt;=Prehledy!$L$3),"U17,U19",  IF( AND($D77&lt;=Prehledy!$K$4,$D77&gt;=Prehledy!$L$4), "U15",  IF( AND($D77&lt;=Prehledy!$K$5, $D77&gt;=Prehledy!$L$5), "U13","U11"))))</f>
        <v>U15</v>
      </c>
      <c r="F77" s="96"/>
      <c r="G77" s="115">
        <v>847</v>
      </c>
      <c r="H77" s="95" t="e">
        <f>IF(OR(ISNA(MATCH(A77,I.Stupen!#REF!:I.Stupen!#REF!,0)), ISBLANK(INDEX(I.Stupen!#REF!:I.Stupen!#REF!,MATCH(A77,I.Stupen!#REF!:I.Stupen!#REF!,0)) )), "",   INDEX(I.Stupen!#REF!:I.Stupen!#REF!,MATCH(A77,I.Stupen!#REF!:I.Stupen!#REF!,0)) )</f>
        <v>#REF!</v>
      </c>
      <c r="I77" s="118"/>
      <c r="J77" s="110">
        <v>59</v>
      </c>
      <c r="K77">
        <f>IF($F77="x",GETPIVOTDATA("St. Č",Prehledy!$A$6)-H77+1,0)</f>
        <v>0</v>
      </c>
      <c r="L77">
        <v>61</v>
      </c>
      <c r="M77">
        <f t="shared" si="2"/>
        <v>61</v>
      </c>
      <c r="N77" t="str">
        <f>IF(IFERROR(VLOOKUP($B77,#REF!,1,FALSE),0)=0,"N","P")</f>
        <v>N</v>
      </c>
      <c r="O77" t="str">
        <f>IF(IFERROR(VLOOKUP($B77,#REF!,1,FALSE),0)=0,"N","P")</f>
        <v>N</v>
      </c>
    </row>
    <row r="78" spans="1:15" customFormat="1" ht="14.25">
      <c r="A78" s="115">
        <v>77</v>
      </c>
      <c r="B78" s="116" t="s">
        <v>113</v>
      </c>
      <c r="C78" s="116" t="s">
        <v>198</v>
      </c>
      <c r="D78" s="103">
        <v>2011</v>
      </c>
      <c r="E78" s="119" t="str">
        <f>IF( $D78=0, "", IF( AND($D78&lt;=Prehledy!$K$3,$D78&gt;=Prehledy!$L$3),"U17,U19",  IF( AND($D78&lt;=Prehledy!$K$4,$D78&gt;=Prehledy!$L$4), "U15",  IF( AND($D78&lt;=Prehledy!$K$5, $D78&gt;=Prehledy!$L$5), "U13","U11"))))</f>
        <v>U15</v>
      </c>
      <c r="F78" s="96"/>
      <c r="G78" s="115">
        <v>828</v>
      </c>
      <c r="H78" s="95" t="e">
        <f>IF(OR(ISNA(MATCH(A78,I.Stupen!#REF!:I.Stupen!#REF!,0)), ISBLANK(INDEX(I.Stupen!#REF!:I.Stupen!#REF!,MATCH(A78,I.Stupen!#REF!:I.Stupen!#REF!,0)) )), "",   INDEX(I.Stupen!#REF!:I.Stupen!#REF!,MATCH(A78,I.Stupen!#REF!:I.Stupen!#REF!,0)) )</f>
        <v>#REF!</v>
      </c>
      <c r="I78" s="118"/>
      <c r="J78" s="110">
        <v>81</v>
      </c>
      <c r="K78">
        <f>IF($F78="x",GETPIVOTDATA("St. Č",Prehledy!$A$6)-H78+1,0)</f>
        <v>0</v>
      </c>
      <c r="L78">
        <v>41</v>
      </c>
      <c r="M78">
        <f t="shared" si="2"/>
        <v>41</v>
      </c>
      <c r="N78" t="str">
        <f>IF(IFERROR(VLOOKUP($B78,#REF!,1,FALSE),0)=0,"N","P")</f>
        <v>N</v>
      </c>
      <c r="O78" t="str">
        <f>IF(IFERROR(VLOOKUP($B78,#REF!,1,FALSE),0)=0,"N","P")</f>
        <v>N</v>
      </c>
    </row>
    <row r="79" spans="1:15" customFormat="1" ht="14.25">
      <c r="A79" s="115">
        <v>78</v>
      </c>
      <c r="B79" s="116" t="s">
        <v>111</v>
      </c>
      <c r="C79" s="116" t="s">
        <v>198</v>
      </c>
      <c r="D79" s="103">
        <v>2010</v>
      </c>
      <c r="E79" s="119" t="str">
        <f>IF( $D79=0, "", IF( AND($D79&lt;=Prehledy!$K$3,$D79&gt;=Prehledy!$L$3),"U17,U19",  IF( AND($D79&lt;=Prehledy!$K$4,$D79&gt;=Prehledy!$L$4), "U15",  IF( AND($D79&lt;=Prehledy!$K$5, $D79&gt;=Prehledy!$L$5), "U13","U11"))))</f>
        <v>U15</v>
      </c>
      <c r="F79" s="96"/>
      <c r="G79" s="115">
        <v>827</v>
      </c>
      <c r="H79" s="95" t="e">
        <f>IF(OR(ISNA(MATCH(A79,I.Stupen!#REF!:I.Stupen!#REF!,0)), ISBLANK(INDEX(I.Stupen!#REF!:I.Stupen!#REF!,MATCH(A79,I.Stupen!#REF!:I.Stupen!#REF!,0)) )), "",   INDEX(I.Stupen!#REF!:I.Stupen!#REF!,MATCH(A79,I.Stupen!#REF!:I.Stupen!#REF!,0)) )</f>
        <v>#REF!</v>
      </c>
      <c r="I79" s="118"/>
      <c r="J79" s="110">
        <v>71</v>
      </c>
      <c r="K79">
        <f>IF($F79="x",GETPIVOTDATA("St. Č",Prehledy!$A$6)-H79+1,0)</f>
        <v>0</v>
      </c>
      <c r="L79">
        <v>37</v>
      </c>
      <c r="M79">
        <f t="shared" si="2"/>
        <v>37</v>
      </c>
      <c r="N79" t="str">
        <f>IF(IFERROR(VLOOKUP($B79,#REF!,1,FALSE),0)=0,"N","P")</f>
        <v>N</v>
      </c>
      <c r="O79" t="str">
        <f>IF(IFERROR(VLOOKUP($B79,#REF!,1,FALSE),0)=0,"N","P")</f>
        <v>N</v>
      </c>
    </row>
    <row r="80" spans="1:15" customFormat="1" ht="14.25">
      <c r="A80" s="115">
        <v>79</v>
      </c>
      <c r="B80" s="116" t="s">
        <v>104</v>
      </c>
      <c r="C80" s="116" t="s">
        <v>190</v>
      </c>
      <c r="D80" s="103">
        <v>2010</v>
      </c>
      <c r="E80" s="119" t="str">
        <f>IF( $D80=0, "", IF( AND($D80&lt;=Prehledy!$K$3,$D80&gt;=Prehledy!$L$3),"U17,U19",  IF( AND($D80&lt;=Prehledy!$K$4,$D80&gt;=Prehledy!$L$4), "U15",  IF( AND($D80&lt;=Prehledy!$K$5, $D80&gt;=Prehledy!$L$5), "U13","U11"))))</f>
        <v>U15</v>
      </c>
      <c r="F80" s="96"/>
      <c r="G80" s="115">
        <v>804</v>
      </c>
      <c r="H80" s="95" t="e">
        <f>IF(OR(ISNA(MATCH(A80,I.Stupen!#REF!:I.Stupen!#REF!,0)), ISBLANK(INDEX(I.Stupen!#REF!:I.Stupen!#REF!,MATCH(A80,I.Stupen!#REF!:I.Stupen!#REF!,0)) )), "",   INDEX(I.Stupen!#REF!:I.Stupen!#REF!,MATCH(A80,I.Stupen!#REF!:I.Stupen!#REF!,0)) )</f>
        <v>#REF!</v>
      </c>
      <c r="I80" s="118"/>
      <c r="J80" s="110">
        <v>46</v>
      </c>
      <c r="K80">
        <f>IF($F80="x",GETPIVOTDATA("St. Č",Prehledy!$A$6)-H80+1,0)</f>
        <v>0</v>
      </c>
      <c r="L80">
        <v>25</v>
      </c>
      <c r="M80">
        <f t="shared" si="2"/>
        <v>25</v>
      </c>
      <c r="N80" t="str">
        <f>IF(IFERROR(VLOOKUP($B80,#REF!,1,FALSE),0)=0,"N","P")</f>
        <v>N</v>
      </c>
      <c r="O80" t="str">
        <f>IF(IFERROR(VLOOKUP($B80,#REF!,1,FALSE),0)=0,"N","P")</f>
        <v>N</v>
      </c>
    </row>
    <row r="81" spans="1:15" customFormat="1" ht="14.25">
      <c r="A81" s="115">
        <v>80</v>
      </c>
      <c r="B81" s="116" t="s">
        <v>200</v>
      </c>
      <c r="C81" s="116" t="s">
        <v>194</v>
      </c>
      <c r="D81" s="130">
        <v>2011</v>
      </c>
      <c r="E81" s="119" t="str">
        <f>IF( $D81=0, "", IF( AND($D81&lt;=Prehledy!$K$3,$D81&gt;=Prehledy!$L$3),"U17,U19",  IF( AND($D81&lt;=Prehledy!$K$4,$D81&gt;=Prehledy!$L$4), "U15",  IF( AND($D81&lt;=Prehledy!$K$5, $D81&gt;=Prehledy!$L$5), "U13","U11"))))</f>
        <v>U15</v>
      </c>
      <c r="F81" s="96"/>
      <c r="G81" s="115">
        <v>794</v>
      </c>
      <c r="H81" s="95" t="e">
        <f>IF(OR(ISNA(MATCH(A81,I.Stupen!#REF!:I.Stupen!#REF!,0)), ISBLANK(INDEX(I.Stupen!#REF!:I.Stupen!#REF!,MATCH(A81,I.Stupen!#REF!:I.Stupen!#REF!,0)) )), "",   INDEX(I.Stupen!#REF!:I.Stupen!#REF!,MATCH(A81,I.Stupen!#REF!:I.Stupen!#REF!,0)) )</f>
        <v>#REF!</v>
      </c>
      <c r="I81" s="118"/>
      <c r="J81" s="110">
        <v>123</v>
      </c>
      <c r="K81">
        <f>IF($F81="x",GETPIVOTDATA("St. Č",Prehledy!$A$6)-H81+1,0)</f>
        <v>0</v>
      </c>
      <c r="L81">
        <v>17</v>
      </c>
      <c r="M81">
        <f t="shared" si="2"/>
        <v>17</v>
      </c>
      <c r="N81" t="str">
        <f>IF(IFERROR(VLOOKUP($B81,#REF!,1,FALSE),0)=0,"N","P")</f>
        <v>N</v>
      </c>
      <c r="O81" t="str">
        <f>IF(IFERROR(VLOOKUP($B81,#REF!,1,FALSE),0)=0,"N","P")</f>
        <v>N</v>
      </c>
    </row>
    <row r="82" spans="1:15" customFormat="1" ht="14.25">
      <c r="A82" s="115">
        <v>81</v>
      </c>
      <c r="B82" s="116" t="s">
        <v>124</v>
      </c>
      <c r="C82" s="116" t="s">
        <v>189</v>
      </c>
      <c r="D82" s="103">
        <v>2011</v>
      </c>
      <c r="E82" s="119" t="str">
        <f>IF( $D82=0, "", IF( AND($D82&lt;=Prehledy!$K$3,$D82&gt;=Prehledy!$L$3),"U17,U19",  IF( AND($D82&lt;=Prehledy!$K$4,$D82&gt;=Prehledy!$L$4), "U15",  IF( AND($D82&lt;=Prehledy!$K$5, $D82&gt;=Prehledy!$L$5), "U13","U11"))))</f>
        <v>U15</v>
      </c>
      <c r="F82" s="96"/>
      <c r="G82" s="115">
        <v>781</v>
      </c>
      <c r="H82" s="95" t="e">
        <f>IF(OR(ISNA(MATCH(A82,I.Stupen!#REF!:I.Stupen!#REF!,0)), ISBLANK(INDEX(I.Stupen!#REF!:I.Stupen!#REF!,MATCH(A82,I.Stupen!#REF!:I.Stupen!#REF!,0)) )), "",   INDEX(I.Stupen!#REF!:I.Stupen!#REF!,MATCH(A82,I.Stupen!#REF!:I.Stupen!#REF!,0)) )</f>
        <v>#REF!</v>
      </c>
      <c r="I82" s="118"/>
      <c r="J82" s="110">
        <v>64</v>
      </c>
      <c r="K82">
        <f>IF($F82="x",GETPIVOTDATA("St. Č",Prehledy!$A$6)-H82+1,0)</f>
        <v>0</v>
      </c>
      <c r="L82">
        <v>30</v>
      </c>
      <c r="M82">
        <f t="shared" si="2"/>
        <v>30</v>
      </c>
      <c r="N82" t="str">
        <f>IF(IFERROR(VLOOKUP($B82,#REF!,1,FALSE),0)=0,"N","P")</f>
        <v>N</v>
      </c>
      <c r="O82" t="str">
        <f>IF(IFERROR(VLOOKUP($B82,#REF!,1,FALSE),0)=0,"N","P")</f>
        <v>N</v>
      </c>
    </row>
    <row r="83" spans="1:15" customFormat="1" ht="14.25">
      <c r="A83" s="115">
        <v>82</v>
      </c>
      <c r="B83" s="116" t="s">
        <v>70</v>
      </c>
      <c r="C83" s="116" t="s">
        <v>187</v>
      </c>
      <c r="D83" s="103">
        <v>2011</v>
      </c>
      <c r="E83" s="119" t="str">
        <f>IF( $D83=0, "", IF( AND($D83&lt;=Prehledy!$K$3,$D83&gt;=Prehledy!$L$3),"U17,U19",  IF( AND($D83&lt;=Prehledy!$K$4,$D83&gt;=Prehledy!$L$4), "U15",  IF( AND($D83&lt;=Prehledy!$K$5, $D83&gt;=Prehledy!$L$5), "U13","U11"))))</f>
        <v>U15</v>
      </c>
      <c r="F83" s="96"/>
      <c r="G83" s="115">
        <v>762</v>
      </c>
      <c r="H83" s="95" t="e">
        <f>IF(OR(ISNA(MATCH(A83,I.Stupen!#REF!:I.Stupen!#REF!,0)), ISBLANK(INDEX(I.Stupen!#REF!:I.Stupen!#REF!,MATCH(A83,I.Stupen!#REF!:I.Stupen!#REF!,0)) )), "",   INDEX(I.Stupen!#REF!:I.Stupen!#REF!,MATCH(A83,I.Stupen!#REF!:I.Stupen!#REF!,0)) )</f>
        <v>#REF!</v>
      </c>
      <c r="I83" s="118"/>
      <c r="J83" s="110">
        <v>39</v>
      </c>
      <c r="K83">
        <f>IF($F83="x",GETPIVOTDATA("St. Č",Prehledy!$A$6)-H83+1,0)</f>
        <v>0</v>
      </c>
      <c r="L83">
        <v>29</v>
      </c>
      <c r="M83">
        <f t="shared" si="2"/>
        <v>29</v>
      </c>
      <c r="N83" t="str">
        <f>IF(IFERROR(VLOOKUP($B83,#REF!,1,FALSE),0)=0,"N","P")</f>
        <v>N</v>
      </c>
      <c r="O83" t="str">
        <f>IF(IFERROR(VLOOKUP($B83,#REF!,1,FALSE),0)=0,"N","P")</f>
        <v>N</v>
      </c>
    </row>
    <row r="84" spans="1:15" customFormat="1" ht="14.25">
      <c r="A84" s="115">
        <v>83</v>
      </c>
      <c r="B84" s="116" t="s">
        <v>103</v>
      </c>
      <c r="C84" s="116" t="s">
        <v>190</v>
      </c>
      <c r="D84" s="103">
        <v>2010</v>
      </c>
      <c r="E84" s="119" t="str">
        <f>IF( $D84=0, "", IF( AND($D84&lt;=Prehledy!$K$3,$D84&gt;=Prehledy!$L$3),"U17,U19",  IF( AND($D84&lt;=Prehledy!$K$4,$D84&gt;=Prehledy!$L$4), "U15",  IF( AND($D84&lt;=Prehledy!$K$5, $D84&gt;=Prehledy!$L$5), "U13","U11"))))</f>
        <v>U15</v>
      </c>
      <c r="F84" s="96"/>
      <c r="G84" s="115">
        <v>704</v>
      </c>
      <c r="H84" s="95" t="e">
        <f>IF(OR(ISNA(MATCH(A84,I.Stupen!#REF!:I.Stupen!#REF!,0)), ISBLANK(INDEX(I.Stupen!#REF!:I.Stupen!#REF!,MATCH(A84,I.Stupen!#REF!:I.Stupen!#REF!,0)) )), "",   INDEX(I.Stupen!#REF!:I.Stupen!#REF!,MATCH(A84,I.Stupen!#REF!:I.Stupen!#REF!,0)) )</f>
        <v>#REF!</v>
      </c>
      <c r="I84" s="118"/>
      <c r="J84" s="110">
        <v>66</v>
      </c>
      <c r="K84">
        <f>IF($F84="x",GETPIVOTDATA("St. Č",Prehledy!$A$6)-H84+1,0)</f>
        <v>0</v>
      </c>
      <c r="L84">
        <v>20</v>
      </c>
      <c r="M84">
        <f t="shared" si="2"/>
        <v>20</v>
      </c>
      <c r="N84" t="str">
        <f>IF(IFERROR(VLOOKUP($B84,#REF!,1,FALSE),0)=0,"N","P")</f>
        <v>N</v>
      </c>
      <c r="O84" t="str">
        <f>IF(IFERROR(VLOOKUP($B84,#REF!,1,FALSE),0)=0,"N","P")</f>
        <v>N</v>
      </c>
    </row>
    <row r="85" spans="1:15" customFormat="1" ht="14.25">
      <c r="A85" s="115">
        <v>84</v>
      </c>
      <c r="B85" s="116" t="s">
        <v>129</v>
      </c>
      <c r="C85" s="116" t="s">
        <v>190</v>
      </c>
      <c r="D85" s="103">
        <v>2011</v>
      </c>
      <c r="E85" s="119" t="str">
        <f>IF( $D85=0, "", IF( AND($D85&lt;=Prehledy!$K$3,$D85&gt;=Prehledy!$L$3),"U17,U19",  IF( AND($D85&lt;=Prehledy!$K$4,$D85&gt;=Prehledy!$L$4), "U15",  IF( AND($D85&lt;=Prehledy!$K$5, $D85&gt;=Prehledy!$L$5), "U13","U11"))))</f>
        <v>U15</v>
      </c>
      <c r="F85" s="96"/>
      <c r="G85" s="115">
        <v>701</v>
      </c>
      <c r="H85" s="95" t="e">
        <f>IF(OR(ISNA(MATCH(A85,I.Stupen!#REF!:I.Stupen!#REF!,0)), ISBLANK(INDEX(I.Stupen!#REF!:I.Stupen!#REF!,MATCH(A85,I.Stupen!#REF!:I.Stupen!#REF!,0)) )), "",   INDEX(I.Stupen!#REF!:I.Stupen!#REF!,MATCH(A85,I.Stupen!#REF!:I.Stupen!#REF!,0)) )</f>
        <v>#REF!</v>
      </c>
      <c r="I85" s="118"/>
      <c r="J85" s="110">
        <v>111</v>
      </c>
      <c r="K85">
        <f>IF($F85="x",GETPIVOTDATA("St. Č",Prehledy!$A$6)-H85+1,0)</f>
        <v>0</v>
      </c>
      <c r="L85">
        <v>13</v>
      </c>
      <c r="M85">
        <f t="shared" si="2"/>
        <v>13</v>
      </c>
      <c r="N85" t="str">
        <f>IF(IFERROR(VLOOKUP($B85,#REF!,1,FALSE),0)=0,"N","P")</f>
        <v>N</v>
      </c>
      <c r="O85" t="str">
        <f>IF(IFERROR(VLOOKUP($B85,#REF!,1,FALSE),0)=0,"N","P")</f>
        <v>N</v>
      </c>
    </row>
    <row r="86" spans="1:15" customFormat="1" ht="14.25">
      <c r="A86" s="115">
        <v>85</v>
      </c>
      <c r="B86" s="116" t="s">
        <v>131</v>
      </c>
      <c r="C86" s="116" t="s">
        <v>198</v>
      </c>
      <c r="D86" s="103">
        <v>2010</v>
      </c>
      <c r="E86" s="119" t="str">
        <f>IF( $D86=0, "", IF( AND($D86&lt;=Prehledy!$K$3,$D86&gt;=Prehledy!$L$3),"U17,U19",  IF( AND($D86&lt;=Prehledy!$K$4,$D86&gt;=Prehledy!$L$4), "U15",  IF( AND($D86&lt;=Prehledy!$K$5, $D86&gt;=Prehledy!$L$5), "U13","U11"))))</f>
        <v>U15</v>
      </c>
      <c r="F86" s="96"/>
      <c r="G86" s="115">
        <v>667</v>
      </c>
      <c r="H86" s="95" t="e">
        <f>IF(OR(ISNA(MATCH(A86,I.Stupen!#REF!:I.Stupen!#REF!,0)), ISBLANK(INDEX(I.Stupen!#REF!:I.Stupen!#REF!,MATCH(A86,I.Stupen!#REF!:I.Stupen!#REF!,0)) )), "",   INDEX(I.Stupen!#REF!:I.Stupen!#REF!,MATCH(A86,I.Stupen!#REF!:I.Stupen!#REF!,0)) )</f>
        <v>#REF!</v>
      </c>
      <c r="I86" s="118"/>
      <c r="J86" s="110">
        <v>65</v>
      </c>
      <c r="K86">
        <f>IF($F86="x",GETPIVOTDATA("St. Č",Prehledy!$A$6)-H86+1,0)</f>
        <v>0</v>
      </c>
      <c r="L86">
        <v>12</v>
      </c>
      <c r="M86">
        <f t="shared" si="2"/>
        <v>12</v>
      </c>
      <c r="N86" t="str">
        <f>IF(IFERROR(VLOOKUP($B86,#REF!,1,FALSE),0)=0,"N","P")</f>
        <v>N</v>
      </c>
      <c r="O86" t="str">
        <f>IF(IFERROR(VLOOKUP($B86,#REF!,1,FALSE),0)=0,"N","P")</f>
        <v>N</v>
      </c>
    </row>
    <row r="87" spans="1:15" customFormat="1" ht="14.25">
      <c r="A87" s="115">
        <v>86</v>
      </c>
      <c r="B87" s="116" t="s">
        <v>149</v>
      </c>
      <c r="C87" s="116" t="s">
        <v>188</v>
      </c>
      <c r="D87" s="103">
        <v>2010</v>
      </c>
      <c r="E87" s="119" t="str">
        <f>IF( $D87=0, "", IF( AND($D87&lt;=Prehledy!$K$3,$D87&gt;=Prehledy!$L$3),"U17,U19",  IF( AND($D87&lt;=Prehledy!$K$4,$D87&gt;=Prehledy!$L$4), "U15",  IF( AND($D87&lt;=Prehledy!$K$5, $D87&gt;=Prehledy!$L$5), "U13","U11"))))</f>
        <v>U15</v>
      </c>
      <c r="F87" s="96"/>
      <c r="G87" s="115">
        <v>658</v>
      </c>
      <c r="H87" s="95" t="e">
        <f>IF(OR(ISNA(MATCH(A87,I.Stupen!#REF!:I.Stupen!#REF!,0)), ISBLANK(INDEX(I.Stupen!#REF!:I.Stupen!#REF!,MATCH(A87,I.Stupen!#REF!:I.Stupen!#REF!,0)) )), "",   INDEX(I.Stupen!#REF!:I.Stupen!#REF!,MATCH(A87,I.Stupen!#REF!:I.Stupen!#REF!,0)) )</f>
        <v>#REF!</v>
      </c>
      <c r="I87" s="118"/>
      <c r="J87" s="110">
        <v>79</v>
      </c>
      <c r="K87">
        <f>IF($F87="x",GETPIVOTDATA("St. Č",Prehledy!$A$6)-H87+1,0)</f>
        <v>0</v>
      </c>
      <c r="L87">
        <v>0</v>
      </c>
      <c r="M87">
        <f t="shared" si="2"/>
        <v>0</v>
      </c>
      <c r="N87" t="str">
        <f>IF(IFERROR(VLOOKUP($B87,#REF!,1,FALSE),0)=0,"N","P")</f>
        <v>N</v>
      </c>
      <c r="O87" t="str">
        <f>IF(IFERROR(VLOOKUP($B87,#REF!,1,FALSE),0)=0,"N","P")</f>
        <v>N</v>
      </c>
    </row>
    <row r="88" spans="1:15" customFormat="1" ht="14.25">
      <c r="A88" s="115">
        <v>87</v>
      </c>
      <c r="B88" s="116" t="s">
        <v>204</v>
      </c>
      <c r="C88" s="116" t="s">
        <v>190</v>
      </c>
      <c r="D88" s="103">
        <v>2011</v>
      </c>
      <c r="E88" s="119" t="str">
        <f>IF( $D88=0, "", IF( AND($D88&lt;=Prehledy!$K$3,$D88&gt;=Prehledy!$L$3),"U17,U19",  IF( AND($D88&lt;=Prehledy!$K$4,$D88&gt;=Prehledy!$L$4), "U15",  IF( AND($D88&lt;=Prehledy!$K$5, $D88&gt;=Prehledy!$L$5), "U13","U11"))))</f>
        <v>U15</v>
      </c>
      <c r="F88" s="96"/>
      <c r="G88" s="115">
        <v>630</v>
      </c>
      <c r="H88" s="95" t="e">
        <f>IF(OR(ISNA(MATCH(A88,I.Stupen!#REF!:I.Stupen!#REF!,0)), ISBLANK(INDEX(I.Stupen!#REF!:I.Stupen!#REF!,MATCH(A88,I.Stupen!#REF!:I.Stupen!#REF!,0)) )), "",   INDEX(I.Stupen!#REF!:I.Stupen!#REF!,MATCH(A88,I.Stupen!#REF!:I.Stupen!#REF!,0)) )</f>
        <v>#REF!</v>
      </c>
      <c r="I88" s="118"/>
      <c r="J88" s="110">
        <v>139</v>
      </c>
      <c r="K88">
        <f>IF($F88="x",GETPIVOTDATA("St. Č",Prehledy!$A$6)-H88+1,0)</f>
        <v>0</v>
      </c>
      <c r="L88">
        <v>0</v>
      </c>
      <c r="M88">
        <f t="shared" si="2"/>
        <v>0</v>
      </c>
      <c r="N88" t="str">
        <f>IF(IFERROR(VLOOKUP($B88,#REF!,1,FALSE),0)=0,"N","P")</f>
        <v>N</v>
      </c>
      <c r="O88" t="str">
        <f>IF(IFERROR(VLOOKUP($B88,#REF!,1,FALSE),0)=0,"N","P")</f>
        <v>N</v>
      </c>
    </row>
    <row r="89" spans="1:15" customFormat="1" ht="14.25">
      <c r="A89" s="115">
        <v>88</v>
      </c>
      <c r="B89" s="116" t="s">
        <v>205</v>
      </c>
      <c r="C89" s="116" t="s">
        <v>190</v>
      </c>
      <c r="D89" s="103">
        <v>2011</v>
      </c>
      <c r="E89" s="119" t="str">
        <f>IF( $D89=0, "", IF( AND($D89&lt;=Prehledy!$K$3,$D89&gt;=Prehledy!$L$3),"U17,U19",  IF( AND($D89&lt;=Prehledy!$K$4,$D89&gt;=Prehledy!$L$4), "U15",  IF( AND($D89&lt;=Prehledy!$K$5, $D89&gt;=Prehledy!$L$5), "U13","U11"))))</f>
        <v>U15</v>
      </c>
      <c r="F89" s="96"/>
      <c r="G89" s="115">
        <v>618</v>
      </c>
      <c r="H89" s="95" t="e">
        <f>IF(OR(ISNA(MATCH(A89,I.Stupen!#REF!:I.Stupen!#REF!,0)), ISBLANK(INDEX(I.Stupen!#REF!:I.Stupen!#REF!,MATCH(A89,I.Stupen!#REF!:I.Stupen!#REF!,0)) )), "",   INDEX(I.Stupen!#REF!:I.Stupen!#REF!,MATCH(A89,I.Stupen!#REF!:I.Stupen!#REF!,0)) )</f>
        <v>#REF!</v>
      </c>
      <c r="I89" s="118"/>
      <c r="J89" s="110">
        <v>141</v>
      </c>
      <c r="K89">
        <f>IF($F89="x",GETPIVOTDATA("St. Č",Prehledy!$A$6)-H89+1,0)</f>
        <v>0</v>
      </c>
      <c r="L89">
        <v>0</v>
      </c>
      <c r="M89">
        <f t="shared" si="2"/>
        <v>0</v>
      </c>
      <c r="N89" t="str">
        <f>IF(IFERROR(VLOOKUP($B89,#REF!,1,FALSE),0)=0,"N","P")</f>
        <v>N</v>
      </c>
      <c r="O89" t="str">
        <f>IF(IFERROR(VLOOKUP($B89,#REF!,1,FALSE),0)=0,"N","P")</f>
        <v>N</v>
      </c>
    </row>
    <row r="90" spans="1:15" customFormat="1" ht="14.25">
      <c r="A90" s="115">
        <v>89</v>
      </c>
      <c r="B90" s="116" t="s">
        <v>107</v>
      </c>
      <c r="C90" s="116" t="s">
        <v>188</v>
      </c>
      <c r="D90" s="103">
        <v>2010</v>
      </c>
      <c r="E90" s="119" t="str">
        <f>IF( $D90=0, "", IF( AND($D90&lt;=Prehledy!$K$3,$D90&gt;=Prehledy!$L$3),"U17,U19",  IF( AND($D90&lt;=Prehledy!$K$4,$D90&gt;=Prehledy!$L$4), "U15",  IF( AND($D90&lt;=Prehledy!$K$5, $D90&gt;=Prehledy!$L$5), "U13","U11"))))</f>
        <v>U15</v>
      </c>
      <c r="F90" s="96"/>
      <c r="G90" s="115">
        <v>608</v>
      </c>
      <c r="H90" s="95" t="e">
        <f>IF(OR(ISNA(MATCH(A90,I.Stupen!#REF!:I.Stupen!#REF!,0)), ISBLANK(INDEX(I.Stupen!#REF!:I.Stupen!#REF!,MATCH(A90,I.Stupen!#REF!:I.Stupen!#REF!,0)) )), "",   INDEX(I.Stupen!#REF!:I.Stupen!#REF!,MATCH(A90,I.Stupen!#REF!:I.Stupen!#REF!,0)) )</f>
        <v>#REF!</v>
      </c>
      <c r="I90" s="118"/>
      <c r="J90" s="110">
        <v>88</v>
      </c>
      <c r="K90">
        <f>IF($F90="x",GETPIVOTDATA("St. Č",Prehledy!$A$6)-H90+1,0)</f>
        <v>0</v>
      </c>
      <c r="L90">
        <v>0</v>
      </c>
      <c r="M90">
        <f t="shared" si="2"/>
        <v>0</v>
      </c>
      <c r="N90" t="str">
        <f>IF(IFERROR(VLOOKUP($B90,#REF!,1,FALSE),0)=0,"N","P")</f>
        <v>N</v>
      </c>
      <c r="O90" t="str">
        <f>IF(IFERROR(VLOOKUP($B90,#REF!,1,FALSE),0)=0,"N","P")</f>
        <v>N</v>
      </c>
    </row>
    <row r="91" spans="1:15" customFormat="1" ht="14.25">
      <c r="A91" s="115">
        <v>90</v>
      </c>
      <c r="B91" s="116" t="s">
        <v>112</v>
      </c>
      <c r="C91" s="116" t="s">
        <v>198</v>
      </c>
      <c r="D91" s="103">
        <v>2011</v>
      </c>
      <c r="E91" s="119" t="str">
        <f>IF( $D91=0, "", IF( AND($D91&lt;=Prehledy!$K$3,$D91&gt;=Prehledy!$L$3),"U17,U19",  IF( AND($D91&lt;=Prehledy!$K$4,$D91&gt;=Prehledy!$L$4), "U15",  IF( AND($D91&lt;=Prehledy!$K$5, $D91&gt;=Prehledy!$L$5), "U13","U11"))))</f>
        <v>U15</v>
      </c>
      <c r="F91" s="96"/>
      <c r="G91" s="115">
        <v>605</v>
      </c>
      <c r="H91" s="95" t="e">
        <f>IF(OR(ISNA(MATCH(A91,I.Stupen!#REF!:I.Stupen!#REF!,0)), ISBLANK(INDEX(I.Stupen!#REF!:I.Stupen!#REF!,MATCH(A91,I.Stupen!#REF!:I.Stupen!#REF!,0)) )), "",   INDEX(I.Stupen!#REF!:I.Stupen!#REF!,MATCH(A91,I.Stupen!#REF!:I.Stupen!#REF!,0)) )</f>
        <v>#REF!</v>
      </c>
      <c r="I91" s="118"/>
      <c r="J91" s="110">
        <v>94</v>
      </c>
      <c r="K91">
        <f>IF($F91="x",GETPIVOTDATA("St. Č",Prehledy!$A$6)-H91+1,0)</f>
        <v>0</v>
      </c>
      <c r="L91">
        <v>0</v>
      </c>
      <c r="M91">
        <f t="shared" si="2"/>
        <v>0</v>
      </c>
      <c r="N91" t="str">
        <f>IF(IFERROR(VLOOKUP($B91,#REF!,1,FALSE),0)=0,"N","P")</f>
        <v>N</v>
      </c>
      <c r="O91" t="str">
        <f>IF(IFERROR(VLOOKUP($B91,#REF!,1,FALSE),0)=0,"N","P")</f>
        <v>N</v>
      </c>
    </row>
    <row r="92" spans="1:15" customFormat="1" ht="14.25">
      <c r="A92" s="115">
        <v>91</v>
      </c>
      <c r="B92" s="116" t="s">
        <v>128</v>
      </c>
      <c r="C92" s="116" t="s">
        <v>189</v>
      </c>
      <c r="D92" s="103">
        <v>2010</v>
      </c>
      <c r="E92" s="119" t="str">
        <f>IF( $D92=0, "", IF( AND($D92&lt;=Prehledy!$K$3,$D92&gt;=Prehledy!$L$3),"U17,U19",  IF( AND($D92&lt;=Prehledy!$K$4,$D92&gt;=Prehledy!$L$4), "U15",  IF( AND($D92&lt;=Prehledy!$K$5, $D92&gt;=Prehledy!$L$5), "U13","U11"))))</f>
        <v>U15</v>
      </c>
      <c r="F92" s="96"/>
      <c r="G92" s="115">
        <v>592</v>
      </c>
      <c r="H92" s="95" t="e">
        <f>IF(OR(ISNA(MATCH(A92,I.Stupen!#REF!:I.Stupen!#REF!,0)), ISBLANK(INDEX(I.Stupen!#REF!:I.Stupen!#REF!,MATCH(A92,I.Stupen!#REF!:I.Stupen!#REF!,0)) )), "",   INDEX(I.Stupen!#REF!:I.Stupen!#REF!,MATCH(A92,I.Stupen!#REF!:I.Stupen!#REF!,0)) )</f>
        <v>#REF!</v>
      </c>
      <c r="I92" s="118"/>
      <c r="J92" s="110">
        <v>115</v>
      </c>
      <c r="K92">
        <f>IF($F92="x",GETPIVOTDATA("St. Č",Prehledy!$A$6)-H92+1,0)</f>
        <v>0</v>
      </c>
      <c r="L92">
        <v>0</v>
      </c>
      <c r="M92">
        <f t="shared" si="2"/>
        <v>0</v>
      </c>
      <c r="N92" t="str">
        <f>IF(IFERROR(VLOOKUP($B92,#REF!,1,FALSE),0)=0,"N","P")</f>
        <v>N</v>
      </c>
      <c r="O92" t="str">
        <f>IF(IFERROR(VLOOKUP($B92,#REF!,1,FALSE),0)=0,"N","P")</f>
        <v>N</v>
      </c>
    </row>
    <row r="93" spans="1:15" customFormat="1" ht="14.25">
      <c r="A93" s="115">
        <v>92</v>
      </c>
      <c r="B93" s="116" t="s">
        <v>134</v>
      </c>
      <c r="C93" s="116" t="s">
        <v>193</v>
      </c>
      <c r="D93" s="103">
        <v>2011</v>
      </c>
      <c r="E93" s="119" t="str">
        <f>IF( $D93=0, "", IF( AND($D93&lt;=Prehledy!$K$3,$D93&gt;=Prehledy!$L$3),"U17,U19",  IF( AND($D93&lt;=Prehledy!$K$4,$D93&gt;=Prehledy!$L$4), "U15",  IF( AND($D93&lt;=Prehledy!$K$5, $D93&gt;=Prehledy!$L$5), "U13","U11"))))</f>
        <v>U15</v>
      </c>
      <c r="F93" s="96"/>
      <c r="G93" s="115">
        <v>592</v>
      </c>
      <c r="H93" s="95" t="e">
        <f>IF(OR(ISNA(MATCH(A93,I.Stupen!#REF!:I.Stupen!#REF!,0)), ISBLANK(INDEX(I.Stupen!#REF!:I.Stupen!#REF!,MATCH(A93,I.Stupen!#REF!:I.Stupen!#REF!,0)) )), "",   INDEX(I.Stupen!#REF!:I.Stupen!#REF!,MATCH(A93,I.Stupen!#REF!:I.Stupen!#REF!,0)) )</f>
        <v>#REF!</v>
      </c>
      <c r="I93" s="118"/>
      <c r="J93" s="110">
        <v>108</v>
      </c>
      <c r="K93">
        <f>IF($F93="x",GETPIVOTDATA("St. Č",Prehledy!$A$6)-H93+1,0)</f>
        <v>0</v>
      </c>
      <c r="L93">
        <v>0</v>
      </c>
      <c r="M93">
        <f t="shared" si="2"/>
        <v>0</v>
      </c>
      <c r="N93" t="str">
        <f>IF(IFERROR(VLOOKUP($B93,#REF!,1,FALSE),0)=0,"N","P")</f>
        <v>N</v>
      </c>
      <c r="O93" t="str">
        <f>IF(IFERROR(VLOOKUP($B93,#REF!,1,FALSE),0)=0,"N","P")</f>
        <v>N</v>
      </c>
    </row>
    <row r="94" spans="1:15" customFormat="1" ht="14.25">
      <c r="A94" s="115">
        <v>93</v>
      </c>
      <c r="B94" s="116" t="s">
        <v>210</v>
      </c>
      <c r="C94" s="116" t="s">
        <v>190</v>
      </c>
      <c r="D94" s="103">
        <v>2010</v>
      </c>
      <c r="E94" s="119" t="str">
        <f>IF( $D94=0, "", IF( AND($D94&lt;=Prehledy!$K$3,$D94&gt;=Prehledy!$L$3),"U17,U19",  IF( AND($D94&lt;=Prehledy!$K$4,$D94&gt;=Prehledy!$L$4), "U15",  IF( AND($D94&lt;=Prehledy!$K$5, $D94&gt;=Prehledy!$L$5), "U13","U11"))))</f>
        <v>U15</v>
      </c>
      <c r="F94" s="96"/>
      <c r="G94" s="115">
        <v>559</v>
      </c>
      <c r="H94" s="95" t="e">
        <f>IF(OR(ISNA(MATCH(A94,I.Stupen!#REF!:I.Stupen!#REF!,0)), ISBLANK(INDEX(I.Stupen!#REF!:I.Stupen!#REF!,MATCH(A94,I.Stupen!#REF!:I.Stupen!#REF!,0)) )), "",   INDEX(I.Stupen!#REF!:I.Stupen!#REF!,MATCH(A94,I.Stupen!#REF!:I.Stupen!#REF!,0)) )</f>
        <v>#REF!</v>
      </c>
      <c r="I94" s="118"/>
      <c r="J94" s="110">
        <v>125</v>
      </c>
      <c r="K94">
        <f>IF($F94="x",GETPIVOTDATA("St. Č",Prehledy!$A$6)-H94+1,0)</f>
        <v>0</v>
      </c>
      <c r="L94">
        <v>0</v>
      </c>
      <c r="M94">
        <f t="shared" si="2"/>
        <v>0</v>
      </c>
      <c r="N94" t="str">
        <f>IF(IFERROR(VLOOKUP($B94,#REF!,1,FALSE),0)=0,"N","P")</f>
        <v>N</v>
      </c>
      <c r="O94" t="str">
        <f>IF(IFERROR(VLOOKUP($B94,#REF!,1,FALSE),0)=0,"N","P")</f>
        <v>N</v>
      </c>
    </row>
    <row r="95" spans="1:15" customFormat="1" ht="14.25">
      <c r="A95" s="115">
        <v>94</v>
      </c>
      <c r="B95" s="116" t="s">
        <v>106</v>
      </c>
      <c r="C95" s="116" t="s">
        <v>190</v>
      </c>
      <c r="D95" s="103">
        <v>2011</v>
      </c>
      <c r="E95" s="119" t="str">
        <f>IF( $D95=0, "", IF( AND($D95&lt;=Prehledy!$K$3,$D95&gt;=Prehledy!$L$3),"U17,U19",  IF( AND($D95&lt;=Prehledy!$K$4,$D95&gt;=Prehledy!$L$4), "U15",  IF( AND($D95&lt;=Prehledy!$K$5, $D95&gt;=Prehledy!$L$5), "U13","U11"))))</f>
        <v>U15</v>
      </c>
      <c r="F95" s="96"/>
      <c r="G95" s="115">
        <v>548</v>
      </c>
      <c r="H95" s="95" t="e">
        <f>IF(OR(ISNA(MATCH(A95,I.Stupen!#REF!:I.Stupen!#REF!,0)), ISBLANK(INDEX(I.Stupen!#REF!:I.Stupen!#REF!,MATCH(A95,I.Stupen!#REF!:I.Stupen!#REF!,0)) )), "",   INDEX(I.Stupen!#REF!:I.Stupen!#REF!,MATCH(A95,I.Stupen!#REF!:I.Stupen!#REF!,0)) )</f>
        <v>#REF!</v>
      </c>
      <c r="I95" s="118"/>
      <c r="J95" s="110">
        <v>85</v>
      </c>
      <c r="K95">
        <f>IF($F95="x",GETPIVOTDATA("St. Č",Prehledy!$A$6)-H95+1,0)</f>
        <v>0</v>
      </c>
      <c r="L95">
        <v>0</v>
      </c>
      <c r="M95">
        <f t="shared" si="2"/>
        <v>0</v>
      </c>
      <c r="N95" t="str">
        <f>IF(IFERROR(VLOOKUP($B95,#REF!,1,FALSE),0)=0,"N","P")</f>
        <v>N</v>
      </c>
      <c r="O95" t="str">
        <f>IF(IFERROR(VLOOKUP($B95,#REF!,1,FALSE),0)=0,"N","P")</f>
        <v>N</v>
      </c>
    </row>
    <row r="96" spans="1:15" customFormat="1" ht="14.25">
      <c r="A96" s="115">
        <v>95</v>
      </c>
      <c r="B96" s="116" t="s">
        <v>146</v>
      </c>
      <c r="C96" s="116" t="s">
        <v>194</v>
      </c>
      <c r="D96" s="103">
        <v>2011</v>
      </c>
      <c r="E96" s="119" t="str">
        <f>IF( $D96=0, "", IF( AND($D96&lt;=Prehledy!$K$3,$D96&gt;=Prehledy!$L$3),"U17,U19",  IF( AND($D96&lt;=Prehledy!$K$4,$D96&gt;=Prehledy!$L$4), "U15",  IF( AND($D96&lt;=Prehledy!$K$5, $D96&gt;=Prehledy!$L$5), "U13","U11"))))</f>
        <v>U15</v>
      </c>
      <c r="F96" s="96" t="s">
        <v>28</v>
      </c>
      <c r="G96" s="115">
        <v>548</v>
      </c>
      <c r="H96" s="95" t="e">
        <f>IF(OR(ISNA(MATCH(A96,I.Stupen!#REF!:I.Stupen!#REF!,0)), ISBLANK(INDEX(I.Stupen!#REF!:I.Stupen!#REF!,MATCH(A96,I.Stupen!#REF!:I.Stupen!#REF!,0)) )), "",   INDEX(I.Stupen!#REF!:I.Stupen!#REF!,MATCH(A96,I.Stupen!#REF!:I.Stupen!#REF!,0)) )</f>
        <v>#REF!</v>
      </c>
      <c r="I96" s="118"/>
      <c r="J96" s="110">
        <v>100</v>
      </c>
      <c r="K96" t="e">
        <f>IF($F96="x",GETPIVOTDATA("St. Č",Prehledy!$A$6)-H96+1,0)</f>
        <v>#REF!</v>
      </c>
      <c r="L96">
        <v>0</v>
      </c>
      <c r="M96" t="e">
        <f t="shared" si="2"/>
        <v>#REF!</v>
      </c>
      <c r="N96" t="str">
        <f>IF(IFERROR(VLOOKUP($B96,#REF!,1,FALSE),0)=0,"N","P")</f>
        <v>N</v>
      </c>
      <c r="O96" t="str">
        <f>IF(IFERROR(VLOOKUP($B96,#REF!,1,FALSE),0)=0,"N","P")</f>
        <v>N</v>
      </c>
    </row>
    <row r="97" spans="1:15" customFormat="1" ht="14.25">
      <c r="A97" s="115">
        <v>96</v>
      </c>
      <c r="B97" s="116" t="s">
        <v>71</v>
      </c>
      <c r="C97" s="116" t="s">
        <v>187</v>
      </c>
      <c r="D97" s="103">
        <v>2011</v>
      </c>
      <c r="E97" s="119" t="str">
        <f>IF( $D97=0, "", IF( AND($D97&lt;=Prehledy!$K$3,$D97&gt;=Prehledy!$L$3),"U17,U19",  IF( AND($D97&lt;=Prehledy!$K$4,$D97&gt;=Prehledy!$L$4), "U15",  IF( AND($D97&lt;=Prehledy!$K$5, $D97&gt;=Prehledy!$L$5), "U13","U11"))))</f>
        <v>U15</v>
      </c>
      <c r="F97" s="96"/>
      <c r="G97" s="115">
        <v>475</v>
      </c>
      <c r="H97" s="95" t="e">
        <f>IF(OR(ISNA(MATCH(A97,I.Stupen!#REF!:I.Stupen!#REF!,0)), ISBLANK(INDEX(I.Stupen!#REF!:I.Stupen!#REF!,MATCH(A97,I.Stupen!#REF!:I.Stupen!#REF!,0)) )), "",   INDEX(I.Stupen!#REF!:I.Stupen!#REF!,MATCH(A97,I.Stupen!#REF!:I.Stupen!#REF!,0)) )</f>
        <v>#REF!</v>
      </c>
      <c r="I97" s="118"/>
      <c r="J97" s="110">
        <v>80</v>
      </c>
      <c r="K97">
        <f>IF($F97="x",GETPIVOTDATA("St. Č",Prehledy!$A$6)-H97+1,0)</f>
        <v>0</v>
      </c>
      <c r="M97">
        <f t="shared" si="2"/>
        <v>0</v>
      </c>
      <c r="N97" t="str">
        <f>IF(IFERROR(VLOOKUP($B97,#REF!,1,FALSE),0)=0,"N","P")</f>
        <v>N</v>
      </c>
      <c r="O97" t="str">
        <f>IF(IFERROR(VLOOKUP($B97,#REF!,1,FALSE),0)=0,"N","P")</f>
        <v>N</v>
      </c>
    </row>
    <row r="98" spans="1:15" customFormat="1" ht="14.25">
      <c r="A98" s="115">
        <v>97</v>
      </c>
      <c r="B98" s="116" t="s">
        <v>217</v>
      </c>
      <c r="C98" s="116" t="s">
        <v>190</v>
      </c>
      <c r="D98" s="103">
        <v>2011</v>
      </c>
      <c r="E98" s="119" t="str">
        <f>IF( $D98=0, "", IF( AND($D98&lt;=Prehledy!$K$3,$D98&gt;=Prehledy!$L$3),"U17,U19",  IF( AND($D98&lt;=Prehledy!$K$4,$D98&gt;=Prehledy!$L$4), "U15",  IF( AND($D98&lt;=Prehledy!$K$5, $D98&gt;=Prehledy!$L$5), "U13","U11"))))</f>
        <v>U15</v>
      </c>
      <c r="F98" s="96"/>
      <c r="G98" s="115">
        <v>462</v>
      </c>
      <c r="H98" s="95" t="e">
        <f>IF(OR(ISNA(MATCH(A98,I.Stupen!#REF!:I.Stupen!#REF!,0)), ISBLANK(INDEX(I.Stupen!#REF!:I.Stupen!#REF!,MATCH(A98,I.Stupen!#REF!:I.Stupen!#REF!,0)) )), "",   INDEX(I.Stupen!#REF!:I.Stupen!#REF!,MATCH(A98,I.Stupen!#REF!:I.Stupen!#REF!,0)) )</f>
        <v>#REF!</v>
      </c>
      <c r="I98" s="118"/>
      <c r="J98" s="110">
        <v>136</v>
      </c>
      <c r="K98">
        <f>IF($F98="x",GETPIVOTDATA("St. Č",Prehledy!$A$6)-H98+1,0)</f>
        <v>0</v>
      </c>
      <c r="M98">
        <f t="shared" ref="M98:M129" si="3">K98+L98</f>
        <v>0</v>
      </c>
      <c r="N98" t="str">
        <f>IF(IFERROR(VLOOKUP($B98,#REF!,1,FALSE),0)=0,"N","P")</f>
        <v>N</v>
      </c>
      <c r="O98" t="str">
        <f>IF(IFERROR(VLOOKUP($B98,#REF!,1,FALSE),0)=0,"N","P")</f>
        <v>N</v>
      </c>
    </row>
    <row r="99" spans="1:15" customFormat="1" ht="14.25">
      <c r="A99" s="115">
        <v>98</v>
      </c>
      <c r="B99" s="116" t="s">
        <v>219</v>
      </c>
      <c r="C99" s="116" t="s">
        <v>190</v>
      </c>
      <c r="D99" s="103">
        <v>2011</v>
      </c>
      <c r="E99" s="119" t="str">
        <f>IF( $D99=0, "", IF( AND($D99&lt;=Prehledy!$K$3,$D99&gt;=Prehledy!$L$3),"U17,U19",  IF( AND($D99&lt;=Prehledy!$K$4,$D99&gt;=Prehledy!$L$4), "U15",  IF( AND($D99&lt;=Prehledy!$K$5, $D99&gt;=Prehledy!$L$5), "U13","U11"))))</f>
        <v>U15</v>
      </c>
      <c r="F99" s="96"/>
      <c r="G99" s="115">
        <v>420</v>
      </c>
      <c r="H99" s="95" t="e">
        <f>IF(OR(ISNA(MATCH(A99,I.Stupen!#REF!:I.Stupen!#REF!,0)), ISBLANK(INDEX(I.Stupen!#REF!:I.Stupen!#REF!,MATCH(A99,I.Stupen!#REF!:I.Stupen!#REF!,0)) )), "",   INDEX(I.Stupen!#REF!:I.Stupen!#REF!,MATCH(A99,I.Stupen!#REF!:I.Stupen!#REF!,0)) )</f>
        <v>#REF!</v>
      </c>
      <c r="I99" s="118"/>
      <c r="J99" s="110">
        <v>143</v>
      </c>
      <c r="K99">
        <f>IF($F99="x",GETPIVOTDATA("St. Č",Prehledy!$A$6)-H99+1,0)</f>
        <v>0</v>
      </c>
      <c r="M99">
        <f t="shared" si="3"/>
        <v>0</v>
      </c>
      <c r="N99" t="str">
        <f>IF(IFERROR(VLOOKUP($B99,#REF!,1,FALSE),0)=0,"N","P")</f>
        <v>N</v>
      </c>
      <c r="O99" t="str">
        <f>IF(IFERROR(VLOOKUP($B99,#REF!,1,FALSE),0)=0,"N","P")</f>
        <v>N</v>
      </c>
    </row>
    <row r="100" spans="1:15" customFormat="1" ht="14.25">
      <c r="A100" s="115">
        <v>99</v>
      </c>
      <c r="B100" s="116" t="s">
        <v>147</v>
      </c>
      <c r="C100" s="116" t="s">
        <v>190</v>
      </c>
      <c r="D100" s="103">
        <v>2011</v>
      </c>
      <c r="E100" s="119" t="str">
        <f>IF( $D100=0, "", IF( AND($D100&lt;=Prehledy!$K$3,$D100&gt;=Prehledy!$L$3),"U17,U19",  IF( AND($D100&lt;=Prehledy!$K$4,$D100&gt;=Prehledy!$L$4), "U15",  IF( AND($D100&lt;=Prehledy!$K$5, $D100&gt;=Prehledy!$L$5), "U13","U11"))))</f>
        <v>U15</v>
      </c>
      <c r="F100" s="96"/>
      <c r="G100" s="115">
        <v>0</v>
      </c>
      <c r="H100" s="95" t="e">
        <f>IF(OR(ISNA(MATCH(A100,I.Stupen!#REF!:I.Stupen!#REF!,0)), ISBLANK(INDEX(I.Stupen!#REF!:I.Stupen!#REF!,MATCH(A100,I.Stupen!#REF!:I.Stupen!#REF!,0)) )), "",   INDEX(I.Stupen!#REF!:I.Stupen!#REF!,MATCH(A100,I.Stupen!#REF!:I.Stupen!#REF!,0)) )</f>
        <v>#REF!</v>
      </c>
      <c r="I100" s="118"/>
      <c r="J100" s="110">
        <v>112</v>
      </c>
      <c r="K100">
        <f>IF($F100="x",GETPIVOTDATA("St. Č",Prehledy!$A$6)-H100+1,0)</f>
        <v>0</v>
      </c>
      <c r="M100">
        <f t="shared" si="3"/>
        <v>0</v>
      </c>
      <c r="N100" t="str">
        <f>IF(IFERROR(VLOOKUP($B100,#REF!,1,FALSE),0)=0,"N","P")</f>
        <v>N</v>
      </c>
      <c r="O100" t="str">
        <f>IF(IFERROR(VLOOKUP($B100,#REF!,1,FALSE),0)=0,"N","P")</f>
        <v>N</v>
      </c>
    </row>
    <row r="101" spans="1:15" customFormat="1" ht="14.25">
      <c r="A101" s="115">
        <v>100</v>
      </c>
      <c r="B101" s="116" t="s">
        <v>30</v>
      </c>
      <c r="C101" s="116" t="s">
        <v>187</v>
      </c>
      <c r="D101" s="103">
        <v>2009</v>
      </c>
      <c r="E101" s="119" t="str">
        <f>IF( $D101=0, "", IF( AND($D101&lt;=Prehledy!$K$3,$D101&gt;=Prehledy!$L$3),"U17,U19",  IF( AND($D101&lt;=Prehledy!$K$4,$D101&gt;=Prehledy!$L$4), "U15",  IF( AND($D101&lt;=Prehledy!$K$5, $D101&gt;=Prehledy!$L$5), "U13","U11"))))</f>
        <v>U17,U19</v>
      </c>
      <c r="F101" s="96"/>
      <c r="G101" s="115">
        <v>9997</v>
      </c>
      <c r="H101" s="95" t="e">
        <f>IF(OR(ISNA(MATCH(A101,I.Stupen!#REF!:I.Stupen!#REF!,0)), ISBLANK(INDEX(I.Stupen!#REF!:I.Stupen!#REF!,MATCH(A101,I.Stupen!#REF!:I.Stupen!#REF!,0)) )), "",   INDEX(I.Stupen!#REF!:I.Stupen!#REF!,MATCH(A101,I.Stupen!#REF!:I.Stupen!#REF!,0)) )</f>
        <v>#REF!</v>
      </c>
      <c r="I101" s="118"/>
      <c r="J101" s="110">
        <v>23</v>
      </c>
      <c r="K101">
        <f>IF($F101="x",GETPIVOTDATA("St. Č",Prehledy!$A$6)-H101+1,0)</f>
        <v>0</v>
      </c>
      <c r="L101">
        <v>0</v>
      </c>
      <c r="M101">
        <f t="shared" si="3"/>
        <v>0</v>
      </c>
      <c r="N101" t="str">
        <f>IF(IFERROR(VLOOKUP($B101,#REF!,1,FALSE),0)=0,"N","P")</f>
        <v>N</v>
      </c>
      <c r="O101" t="str">
        <f>IF(IFERROR(VLOOKUP($B101,#REF!,1,FALSE),0)=0,"N","P")</f>
        <v>N</v>
      </c>
    </row>
    <row r="102" spans="1:15" customFormat="1" ht="14.25">
      <c r="A102" s="115">
        <v>101</v>
      </c>
      <c r="B102" s="116" t="s">
        <v>105</v>
      </c>
      <c r="C102" s="116" t="s">
        <v>187</v>
      </c>
      <c r="D102" s="103">
        <v>2006</v>
      </c>
      <c r="E102" s="119" t="str">
        <f>IF( $D102=0, "", IF( AND($D102&lt;=Prehledy!$K$3,$D102&gt;=Prehledy!$L$3),"U17,U19",  IF( AND($D102&lt;=Prehledy!$K$4,$D102&gt;=Prehledy!$L$4), "U15",  IF( AND($D102&lt;=Prehledy!$K$5, $D102&gt;=Prehledy!$L$5), "U13","U11"))))</f>
        <v>U17,U19</v>
      </c>
      <c r="F102" s="96"/>
      <c r="G102" s="115">
        <v>9996</v>
      </c>
      <c r="H102" s="95" t="e">
        <f>IF(OR(ISNA(MATCH(A102,I.Stupen!#REF!:I.Stupen!#REF!,0)), ISBLANK(INDEX(I.Stupen!#REF!:I.Stupen!#REF!,MATCH(A102,I.Stupen!#REF!:I.Stupen!#REF!,0)) )), "",   INDEX(I.Stupen!#REF!:I.Stupen!#REF!,MATCH(A102,I.Stupen!#REF!:I.Stupen!#REF!,0)) )</f>
        <v>#REF!</v>
      </c>
      <c r="I102" s="118"/>
      <c r="J102" s="110">
        <v>67</v>
      </c>
      <c r="K102">
        <f>IF($F102="x",GETPIVOTDATA("St. Č",Prehledy!$A$6)-H102+1,0)</f>
        <v>0</v>
      </c>
      <c r="L102">
        <v>0</v>
      </c>
      <c r="M102">
        <f t="shared" si="3"/>
        <v>0</v>
      </c>
      <c r="N102" t="str">
        <f>IF(IFERROR(VLOOKUP($B102,#REF!,1,FALSE),0)=0,"N","P")</f>
        <v>N</v>
      </c>
      <c r="O102" t="str">
        <f>IF(IFERROR(VLOOKUP($B102,#REF!,1,FALSE),0)=0,"N","P")</f>
        <v>N</v>
      </c>
    </row>
    <row r="103" spans="1:15" customFormat="1" ht="14.25">
      <c r="A103" s="115">
        <v>102</v>
      </c>
      <c r="B103" s="116" t="s">
        <v>31</v>
      </c>
      <c r="C103" s="116" t="s">
        <v>187</v>
      </c>
      <c r="D103" s="103">
        <v>2006</v>
      </c>
      <c r="E103" s="119" t="str">
        <f>IF( $D103=0, "", IF( AND($D103&lt;=Prehledy!$K$3,$D103&gt;=Prehledy!$L$3),"U17,U19",  IF( AND($D103&lt;=Prehledy!$K$4,$D103&gt;=Prehledy!$L$4), "U15",  IF( AND($D103&lt;=Prehledy!$K$5, $D103&gt;=Prehledy!$L$5), "U13","U11"))))</f>
        <v>U17,U19</v>
      </c>
      <c r="F103" s="96"/>
      <c r="G103" s="115">
        <v>1594</v>
      </c>
      <c r="H103" s="95" t="e">
        <f>IF(OR(ISNA(MATCH(A103,I.Stupen!#REF!:I.Stupen!#REF!,0)), ISBLANK(INDEX(I.Stupen!#REF!:I.Stupen!#REF!,MATCH(A103,I.Stupen!#REF!:I.Stupen!#REF!,0)) )), "",   INDEX(I.Stupen!#REF!:I.Stupen!#REF!,MATCH(A103,I.Stupen!#REF!:I.Stupen!#REF!,0)) )</f>
        <v>#REF!</v>
      </c>
      <c r="I103" s="118"/>
      <c r="J103" s="110">
        <v>2</v>
      </c>
      <c r="K103">
        <f>IF($F103="x",GETPIVOTDATA("St. Č",Prehledy!$A$6)-H103+1,0)</f>
        <v>0</v>
      </c>
      <c r="L103">
        <v>69</v>
      </c>
      <c r="M103">
        <f t="shared" si="3"/>
        <v>69</v>
      </c>
      <c r="N103" t="str">
        <f>IF(IFERROR(VLOOKUP($B103,#REF!,1,FALSE),0)=0,"N","P")</f>
        <v>N</v>
      </c>
      <c r="O103" t="str">
        <f>IF(IFERROR(VLOOKUP($B103,#REF!,1,FALSE),0)=0,"N","P")</f>
        <v>N</v>
      </c>
    </row>
    <row r="104" spans="1:15" customFormat="1" ht="14.25">
      <c r="A104" s="115">
        <v>103</v>
      </c>
      <c r="B104" s="116" t="s">
        <v>57</v>
      </c>
      <c r="C104" s="116" t="s">
        <v>188</v>
      </c>
      <c r="D104" s="103">
        <v>2007</v>
      </c>
      <c r="E104" s="119" t="str">
        <f>IF( $D104=0, "", IF( AND($D104&lt;=Prehledy!$K$3,$D104&gt;=Prehledy!$L$3),"U17,U19",  IF( AND($D104&lt;=Prehledy!$K$4,$D104&gt;=Prehledy!$L$4), "U15",  IF( AND($D104&lt;=Prehledy!$K$5, $D104&gt;=Prehledy!$L$5), "U13","U11"))))</f>
        <v>U17,U19</v>
      </c>
      <c r="F104" s="96" t="s">
        <v>28</v>
      </c>
      <c r="G104" s="115">
        <v>1581</v>
      </c>
      <c r="H104" s="95" t="e">
        <f>IF(OR(ISNA(MATCH(A104,I.Stupen!#REF!:I.Stupen!#REF!,0)), ISBLANK(INDEX(I.Stupen!#REF!:I.Stupen!#REF!,MATCH(A104,I.Stupen!#REF!:I.Stupen!#REF!,0)) )), "",   INDEX(I.Stupen!#REF!:I.Stupen!#REF!,MATCH(A104,I.Stupen!#REF!:I.Stupen!#REF!,0)) )</f>
        <v>#REF!</v>
      </c>
      <c r="I104" s="118"/>
      <c r="J104" s="110">
        <v>4</v>
      </c>
      <c r="K104" t="e">
        <f>IF($F104="x",GETPIVOTDATA("St. Č",Prehledy!$A$6)-H104+1,0)</f>
        <v>#REF!</v>
      </c>
      <c r="L104">
        <v>0</v>
      </c>
      <c r="M104" t="e">
        <f t="shared" si="3"/>
        <v>#REF!</v>
      </c>
      <c r="N104" t="str">
        <f>IF(IFERROR(VLOOKUP($B104,#REF!,1,FALSE),0)=0,"N","P")</f>
        <v>N</v>
      </c>
      <c r="O104" t="str">
        <f>IF(IFERROR(VLOOKUP($B104,#REF!,1,FALSE),0)=0,"N","P")</f>
        <v>N</v>
      </c>
    </row>
    <row r="105" spans="1:15" customFormat="1" ht="14.25">
      <c r="A105" s="115">
        <v>104</v>
      </c>
      <c r="B105" s="116" t="s">
        <v>32</v>
      </c>
      <c r="C105" s="116" t="s">
        <v>189</v>
      </c>
      <c r="D105" s="103">
        <v>2008</v>
      </c>
      <c r="E105" s="119" t="str">
        <f>IF( $D105=0, "", IF( AND($D105&lt;=Prehledy!$K$3,$D105&gt;=Prehledy!$L$3),"U17,U19",  IF( AND($D105&lt;=Prehledy!$K$4,$D105&gt;=Prehledy!$L$4), "U15",  IF( AND($D105&lt;=Prehledy!$K$5, $D105&gt;=Prehledy!$L$5), "U13","U11"))))</f>
        <v>U17,U19</v>
      </c>
      <c r="F105" s="96" t="s">
        <v>28</v>
      </c>
      <c r="G105" s="115">
        <v>1571</v>
      </c>
      <c r="H105" s="95" t="e">
        <f>IF(OR(ISNA(MATCH(A105,I.Stupen!#REF!:I.Stupen!#REF!,0)), ISBLANK(INDEX(I.Stupen!#REF!:I.Stupen!#REF!,MATCH(A105,I.Stupen!#REF!:I.Stupen!#REF!,0)) )), "",   INDEX(I.Stupen!#REF!:I.Stupen!#REF!,MATCH(A105,I.Stupen!#REF!:I.Stupen!#REF!,0)) )</f>
        <v>#REF!</v>
      </c>
      <c r="I105" s="118"/>
      <c r="J105" s="110">
        <v>6</v>
      </c>
      <c r="K105" t="e">
        <f>IF($F105="x",GETPIVOTDATA("St. Č",Prehledy!$A$6)-H105+1,0)</f>
        <v>#REF!</v>
      </c>
      <c r="L105">
        <v>68</v>
      </c>
      <c r="M105" t="e">
        <f t="shared" si="3"/>
        <v>#REF!</v>
      </c>
      <c r="N105" t="str">
        <f>IF(IFERROR(VLOOKUP($B105,#REF!,1,FALSE),0)=0,"N","P")</f>
        <v>N</v>
      </c>
      <c r="O105" t="str">
        <f>IF(IFERROR(VLOOKUP($B105,#REF!,1,FALSE),0)=0,"N","P")</f>
        <v>N</v>
      </c>
    </row>
    <row r="106" spans="1:15" customFormat="1" ht="14.25">
      <c r="A106" s="115">
        <v>105</v>
      </c>
      <c r="B106" s="116" t="s">
        <v>42</v>
      </c>
      <c r="C106" s="116" t="s">
        <v>187</v>
      </c>
      <c r="D106" s="103">
        <v>2009</v>
      </c>
      <c r="E106" s="119" t="str">
        <f>IF( $D106=0, "", IF( AND($D106&lt;=Prehledy!$K$3,$D106&gt;=Prehledy!$L$3),"U17,U19",  IF( AND($D106&lt;=Prehledy!$K$4,$D106&gt;=Prehledy!$L$4), "U15",  IF( AND($D106&lt;=Prehledy!$K$5, $D106&gt;=Prehledy!$L$5), "U13","U11"))))</f>
        <v>U17,U19</v>
      </c>
      <c r="F106" s="96"/>
      <c r="G106" s="115">
        <v>1512</v>
      </c>
      <c r="H106" s="95" t="e">
        <f>IF(OR(ISNA(MATCH(A106,I.Stupen!#REF!:I.Stupen!#REF!,0)), ISBLANK(INDEX(I.Stupen!#REF!:I.Stupen!#REF!,MATCH(A106,I.Stupen!#REF!:I.Stupen!#REF!,0)) )), "",   INDEX(I.Stupen!#REF!:I.Stupen!#REF!,MATCH(A106,I.Stupen!#REF!:I.Stupen!#REF!,0)) )</f>
        <v>#REF!</v>
      </c>
      <c r="I106" s="118"/>
      <c r="J106" s="110">
        <v>1</v>
      </c>
      <c r="K106">
        <f>IF($F106="x",GETPIVOTDATA("St. Č",Prehledy!$A$6)-H106+1,0)</f>
        <v>0</v>
      </c>
      <c r="L106">
        <v>166</v>
      </c>
      <c r="M106">
        <f t="shared" si="3"/>
        <v>166</v>
      </c>
      <c r="N106" t="str">
        <f>IF(IFERROR(VLOOKUP($B106,#REF!,1,FALSE),0)=0,"N","P")</f>
        <v>N</v>
      </c>
      <c r="O106" t="str">
        <f>IF(IFERROR(VLOOKUP($B106,#REF!,1,FALSE),0)=0,"N","P")</f>
        <v>N</v>
      </c>
    </row>
    <row r="107" spans="1:15" customFormat="1" ht="14.25">
      <c r="A107" s="115">
        <v>106</v>
      </c>
      <c r="B107" s="116" t="s">
        <v>157</v>
      </c>
      <c r="C107" s="116" t="s">
        <v>191</v>
      </c>
      <c r="D107" s="103">
        <v>2009</v>
      </c>
      <c r="E107" s="119" t="str">
        <f>IF( $D107=0, "", IF( AND($D107&lt;=Prehledy!$K$3,$D107&gt;=Prehledy!$L$3),"U17,U19",  IF( AND($D107&lt;=Prehledy!$K$4,$D107&gt;=Prehledy!$L$4), "U15",  IF( AND($D107&lt;=Prehledy!$K$5, $D107&gt;=Prehledy!$L$5), "U13","U11"))))</f>
        <v>U17,U19</v>
      </c>
      <c r="F107" s="96" t="s">
        <v>28</v>
      </c>
      <c r="G107" s="115">
        <v>1492</v>
      </c>
      <c r="H107" s="95" t="e">
        <f>IF(OR(ISNA(MATCH(A107,I.Stupen!#REF!:I.Stupen!#REF!,0)), ISBLANK(INDEX(I.Stupen!#REF!:I.Stupen!#REF!,MATCH(A107,I.Stupen!#REF!:I.Stupen!#REF!,0)) )), "",   INDEX(I.Stupen!#REF!:I.Stupen!#REF!,MATCH(A107,I.Stupen!#REF!:I.Stupen!#REF!,0)) )</f>
        <v>#REF!</v>
      </c>
      <c r="I107" s="118"/>
      <c r="J107" s="110">
        <v>121</v>
      </c>
      <c r="K107" t="e">
        <f>IF($F107="x",GETPIVOTDATA("St. Č",Prehledy!$A$6)-H107+1,0)</f>
        <v>#REF!</v>
      </c>
      <c r="L107">
        <v>160</v>
      </c>
      <c r="M107" t="e">
        <f t="shared" si="3"/>
        <v>#REF!</v>
      </c>
      <c r="N107" t="str">
        <f>IF(IFERROR(VLOOKUP($B107,#REF!,1,FALSE),0)=0,"N","P")</f>
        <v>N</v>
      </c>
      <c r="O107" t="str">
        <f>IF(IFERROR(VLOOKUP($B107,#REF!,1,FALSE),0)=0,"N","P")</f>
        <v>N</v>
      </c>
    </row>
    <row r="108" spans="1:15" customFormat="1" ht="14.25">
      <c r="A108" s="115">
        <v>107</v>
      </c>
      <c r="B108" s="116" t="s">
        <v>48</v>
      </c>
      <c r="C108" s="116" t="s">
        <v>187</v>
      </c>
      <c r="D108" s="103">
        <v>2009</v>
      </c>
      <c r="E108" s="119" t="str">
        <f>IF( $D108=0, "", IF( AND($D108&lt;=Prehledy!$K$3,$D108&gt;=Prehledy!$L$3),"U17,U19",  IF( AND($D108&lt;=Prehledy!$K$4,$D108&gt;=Prehledy!$L$4), "U15",  IF( AND($D108&lt;=Prehledy!$K$5, $D108&gt;=Prehledy!$L$5), "U13","U11"))))</f>
        <v>U17,U19</v>
      </c>
      <c r="F108" s="96" t="s">
        <v>28</v>
      </c>
      <c r="G108" s="115">
        <v>1410</v>
      </c>
      <c r="H108" s="95" t="e">
        <f>IF(OR(ISNA(MATCH(A108,I.Stupen!#REF!:I.Stupen!#REF!,0)), ISBLANK(INDEX(I.Stupen!#REF!:I.Stupen!#REF!,MATCH(A108,I.Stupen!#REF!:I.Stupen!#REF!,0)) )), "",   INDEX(I.Stupen!#REF!:I.Stupen!#REF!,MATCH(A108,I.Stupen!#REF!:I.Stupen!#REF!,0)) )</f>
        <v>#REF!</v>
      </c>
      <c r="I108" s="118"/>
      <c r="J108" s="110">
        <v>3</v>
      </c>
      <c r="K108" t="e">
        <f>IF($F108="x",GETPIVOTDATA("St. Č",Prehledy!$A$6)-H108+1,0)</f>
        <v>#REF!</v>
      </c>
      <c r="L108">
        <v>160</v>
      </c>
      <c r="M108" t="e">
        <f t="shared" si="3"/>
        <v>#REF!</v>
      </c>
      <c r="N108" t="str">
        <f>IF(IFERROR(VLOOKUP($B108,#REF!,1,FALSE),0)=0,"N","P")</f>
        <v>N</v>
      </c>
      <c r="O108" t="str">
        <f>IF(IFERROR(VLOOKUP($B108,#REF!,1,FALSE),0)=0,"N","P")</f>
        <v>N</v>
      </c>
    </row>
    <row r="109" spans="1:15" customFormat="1" ht="14.25">
      <c r="A109" s="115">
        <v>108</v>
      </c>
      <c r="B109" s="116" t="s">
        <v>46</v>
      </c>
      <c r="C109" s="116" t="s">
        <v>187</v>
      </c>
      <c r="D109" s="103">
        <v>2008</v>
      </c>
      <c r="E109" s="119" t="str">
        <f>IF( $D109=0, "", IF( AND($D109&lt;=Prehledy!$K$3,$D109&gt;=Prehledy!$L$3),"U17,U19",  IF( AND($D109&lt;=Prehledy!$K$4,$D109&gt;=Prehledy!$L$4), "U15",  IF( AND($D109&lt;=Prehledy!$K$5, $D109&gt;=Prehledy!$L$5), "U13","U11"))))</f>
        <v>U17,U19</v>
      </c>
      <c r="F109" s="96"/>
      <c r="G109" s="115">
        <v>1331</v>
      </c>
      <c r="H109" s="95" t="e">
        <f>IF(OR(ISNA(MATCH(A109,I.Stupen!#REF!:I.Stupen!#REF!,0)), ISBLANK(INDEX(I.Stupen!#REF!:I.Stupen!#REF!,MATCH(A109,I.Stupen!#REF!:I.Stupen!#REF!,0)) )), "",   INDEX(I.Stupen!#REF!:I.Stupen!#REF!,MATCH(A109,I.Stupen!#REF!:I.Stupen!#REF!,0)) )</f>
        <v>#REF!</v>
      </c>
      <c r="I109" s="118"/>
      <c r="J109" s="110">
        <v>54</v>
      </c>
      <c r="K109">
        <f>IF($F109="x",GETPIVOTDATA("St. Č",Prehledy!$A$6)-H109+1,0)</f>
        <v>0</v>
      </c>
      <c r="L109">
        <v>37</v>
      </c>
      <c r="M109">
        <f t="shared" si="3"/>
        <v>37</v>
      </c>
      <c r="N109" t="str">
        <f>IF(IFERROR(VLOOKUP($B109,#REF!,1,FALSE),0)=0,"N","P")</f>
        <v>N</v>
      </c>
      <c r="O109" t="str">
        <f>IF(IFERROR(VLOOKUP($B109,#REF!,1,FALSE),0)=0,"N","P")</f>
        <v>N</v>
      </c>
    </row>
    <row r="110" spans="1:15" customFormat="1" ht="14.25">
      <c r="A110" s="115">
        <v>109</v>
      </c>
      <c r="B110" s="116" t="s">
        <v>156</v>
      </c>
      <c r="C110" s="116" t="s">
        <v>191</v>
      </c>
      <c r="D110" s="103">
        <v>2009</v>
      </c>
      <c r="E110" s="119" t="str">
        <f>IF( $D110=0, "", IF( AND($D110&lt;=Prehledy!$K$3,$D110&gt;=Prehledy!$L$3),"U17,U19",  IF( AND($D110&lt;=Prehledy!$K$4,$D110&gt;=Prehledy!$L$4), "U15",  IF( AND($D110&lt;=Prehledy!$K$5, $D110&gt;=Prehledy!$L$5), "U13","U11"))))</f>
        <v>U17,U19</v>
      </c>
      <c r="F110" s="96" t="s">
        <v>28</v>
      </c>
      <c r="G110" s="115">
        <v>1284</v>
      </c>
      <c r="H110" s="95" t="e">
        <f>IF(OR(ISNA(MATCH(A110,I.Stupen!#REF!:I.Stupen!#REF!,0)), ISBLANK(INDEX(I.Stupen!#REF!:I.Stupen!#REF!,MATCH(A110,I.Stupen!#REF!:I.Stupen!#REF!,0)) )), "",   INDEX(I.Stupen!#REF!:I.Stupen!#REF!,MATCH(A110,I.Stupen!#REF!:I.Stupen!#REF!,0)) )</f>
        <v>#REF!</v>
      </c>
      <c r="I110" s="118"/>
      <c r="J110" s="110">
        <v>122</v>
      </c>
      <c r="K110" t="e">
        <f>IF($F110="x",GETPIVOTDATA("St. Č",Prehledy!$A$6)-H110+1,0)</f>
        <v>#REF!</v>
      </c>
      <c r="L110">
        <v>97</v>
      </c>
      <c r="M110" t="e">
        <f t="shared" si="3"/>
        <v>#REF!</v>
      </c>
      <c r="N110" t="str">
        <f>IF(IFERROR(VLOOKUP($B110,#REF!,1,FALSE),0)=0,"N","P")</f>
        <v>N</v>
      </c>
      <c r="O110" t="str">
        <f>IF(IFERROR(VLOOKUP($B110,#REF!,1,FALSE),0)=0,"N","P")</f>
        <v>N</v>
      </c>
    </row>
    <row r="111" spans="1:15" customFormat="1" ht="14.25">
      <c r="A111" s="115">
        <v>110</v>
      </c>
      <c r="B111" s="116" t="s">
        <v>58</v>
      </c>
      <c r="C111" s="116" t="s">
        <v>188</v>
      </c>
      <c r="D111" s="103">
        <v>2008</v>
      </c>
      <c r="E111" s="119" t="str">
        <f>IF( $D111=0, "", IF( AND($D111&lt;=Prehledy!$K$3,$D111&gt;=Prehledy!$L$3),"U17,U19",  IF( AND($D111&lt;=Prehledy!$K$4,$D111&gt;=Prehledy!$L$4), "U15",  IF( AND($D111&lt;=Prehledy!$K$5, $D111&gt;=Prehledy!$L$5), "U13","U11"))))</f>
        <v>U17,U19</v>
      </c>
      <c r="F111" s="96"/>
      <c r="G111" s="115">
        <v>1265</v>
      </c>
      <c r="H111" s="95" t="e">
        <f>IF(OR(ISNA(MATCH(A111,I.Stupen!#REF!:I.Stupen!#REF!,0)), ISBLANK(INDEX(I.Stupen!#REF!:I.Stupen!#REF!,MATCH(A111,I.Stupen!#REF!:I.Stupen!#REF!,0)) )), "",   INDEX(I.Stupen!#REF!:I.Stupen!#REF!,MATCH(A111,I.Stupen!#REF!:I.Stupen!#REF!,0)) )</f>
        <v>#REF!</v>
      </c>
      <c r="I111" s="118"/>
      <c r="J111" s="110">
        <v>33</v>
      </c>
      <c r="K111">
        <f>IF($F111="x",GETPIVOTDATA("St. Č",Prehledy!$A$6)-H111+1,0)</f>
        <v>0</v>
      </c>
      <c r="L111">
        <v>110</v>
      </c>
      <c r="M111">
        <f t="shared" si="3"/>
        <v>110</v>
      </c>
      <c r="N111" t="str">
        <f>IF(IFERROR(VLOOKUP($B111,#REF!,1,FALSE),0)=0,"N","P")</f>
        <v>N</v>
      </c>
      <c r="O111" t="str">
        <f>IF(IFERROR(VLOOKUP($B111,#REF!,1,FALSE),0)=0,"N","P")</f>
        <v>N</v>
      </c>
    </row>
    <row r="112" spans="1:15" customFormat="1" ht="14.25">
      <c r="A112" s="115">
        <v>111</v>
      </c>
      <c r="B112" s="116" t="s">
        <v>82</v>
      </c>
      <c r="C112" s="116" t="s">
        <v>188</v>
      </c>
      <c r="D112" s="103">
        <v>2008</v>
      </c>
      <c r="E112" s="119" t="str">
        <f>IF( $D112=0, "", IF( AND($D112&lt;=Prehledy!$K$3,$D112&gt;=Prehledy!$L$3),"U17,U19",  IF( AND($D112&lt;=Prehledy!$K$4,$D112&gt;=Prehledy!$L$4), "U15",  IF( AND($D112&lt;=Prehledy!$K$5, $D112&gt;=Prehledy!$L$5), "U13","U11"))))</f>
        <v>U17,U19</v>
      </c>
      <c r="F112" s="96"/>
      <c r="G112" s="115">
        <v>1244</v>
      </c>
      <c r="H112" s="95" t="e">
        <f>IF(OR(ISNA(MATCH(A112,I.Stupen!#REF!:I.Stupen!#REF!,0)), ISBLANK(INDEX(I.Stupen!#REF!:I.Stupen!#REF!,MATCH(A112,I.Stupen!#REF!:I.Stupen!#REF!,0)) )), "",   INDEX(I.Stupen!#REF!:I.Stupen!#REF!,MATCH(A112,I.Stupen!#REF!:I.Stupen!#REF!,0)) )</f>
        <v>#REF!</v>
      </c>
      <c r="I112" s="118"/>
      <c r="J112" s="110">
        <v>19</v>
      </c>
      <c r="K112">
        <f>IF($F112="x",GETPIVOTDATA("St. Č",Prehledy!$A$6)-H112+1,0)</f>
        <v>0</v>
      </c>
      <c r="L112">
        <v>107</v>
      </c>
      <c r="M112">
        <f t="shared" si="3"/>
        <v>107</v>
      </c>
      <c r="N112" t="str">
        <f>IF(IFERROR(VLOOKUP($B112,#REF!,1,FALSE),0)=0,"N","P")</f>
        <v>N</v>
      </c>
      <c r="O112" t="str">
        <f>IF(IFERROR(VLOOKUP($B112,#REF!,1,FALSE),0)=0,"N","P")</f>
        <v>N</v>
      </c>
    </row>
    <row r="113" spans="1:15" customFormat="1" ht="14.25">
      <c r="A113" s="115">
        <v>112</v>
      </c>
      <c r="B113" s="116" t="s">
        <v>37</v>
      </c>
      <c r="C113" s="116" t="s">
        <v>187</v>
      </c>
      <c r="D113" s="103">
        <v>2008</v>
      </c>
      <c r="E113" s="119" t="str">
        <f>IF( $D113=0, "", IF( AND($D113&lt;=Prehledy!$K$3,$D113&gt;=Prehledy!$L$3),"U17,U19",  IF( AND($D113&lt;=Prehledy!$K$4,$D113&gt;=Prehledy!$L$4), "U15",  IF( AND($D113&lt;=Prehledy!$K$5, $D113&gt;=Prehledy!$L$5), "U13","U11"))))</f>
        <v>U17,U19</v>
      </c>
      <c r="F113" s="96"/>
      <c r="G113" s="115">
        <v>1235</v>
      </c>
      <c r="H113" s="95" t="e">
        <f>IF(OR(ISNA(MATCH(A113,I.Stupen!#REF!:I.Stupen!#REF!,0)), ISBLANK(INDEX(I.Stupen!#REF!:I.Stupen!#REF!,MATCH(A113,I.Stupen!#REF!:I.Stupen!#REF!,0)) )), "",   INDEX(I.Stupen!#REF!:I.Stupen!#REF!,MATCH(A113,I.Stupen!#REF!:I.Stupen!#REF!,0)) )</f>
        <v>#REF!</v>
      </c>
      <c r="I113" s="118"/>
      <c r="J113" s="110">
        <v>7</v>
      </c>
      <c r="K113">
        <f>IF($F113="x",GETPIVOTDATA("St. Č",Prehledy!$A$6)-H113+1,0)</f>
        <v>0</v>
      </c>
      <c r="L113">
        <v>142</v>
      </c>
      <c r="M113">
        <f t="shared" si="3"/>
        <v>142</v>
      </c>
      <c r="N113" t="str">
        <f>IF(IFERROR(VLOOKUP($B113,#REF!,1,FALSE),0)=0,"N","P")</f>
        <v>N</v>
      </c>
      <c r="O113" t="str">
        <f>IF(IFERROR(VLOOKUP($B113,#REF!,1,FALSE),0)=0,"N","P")</f>
        <v>N</v>
      </c>
    </row>
    <row r="114" spans="1:15" customFormat="1" ht="14.25">
      <c r="A114" s="115">
        <v>113</v>
      </c>
      <c r="B114" s="116" t="s">
        <v>67</v>
      </c>
      <c r="C114" s="116" t="s">
        <v>187</v>
      </c>
      <c r="D114" s="103">
        <v>2009</v>
      </c>
      <c r="E114" s="119" t="str">
        <f>IF( $D114=0, "", IF( AND($D114&lt;=Prehledy!$K$3,$D114&gt;=Prehledy!$L$3),"U17,U19",  IF( AND($D114&lt;=Prehledy!$K$4,$D114&gt;=Prehledy!$L$4), "U15",  IF( AND($D114&lt;=Prehledy!$K$5, $D114&gt;=Prehledy!$L$5), "U13","U11"))))</f>
        <v>U17,U19</v>
      </c>
      <c r="F114" s="96"/>
      <c r="G114" s="115">
        <v>1232</v>
      </c>
      <c r="H114" s="95" t="e">
        <f>IF(OR(ISNA(MATCH(A114,I.Stupen!#REF!:I.Stupen!#REF!,0)), ISBLANK(INDEX(I.Stupen!#REF!:I.Stupen!#REF!,MATCH(A114,I.Stupen!#REF!:I.Stupen!#REF!,0)) )), "",   INDEX(I.Stupen!#REF!:I.Stupen!#REF!,MATCH(A114,I.Stupen!#REF!:I.Stupen!#REF!,0)) )</f>
        <v>#REF!</v>
      </c>
      <c r="I114" s="118"/>
      <c r="J114" s="110">
        <v>43</v>
      </c>
      <c r="K114">
        <f>IF($F114="x",GETPIVOTDATA("St. Č",Prehledy!$A$6)-H114+1,0)</f>
        <v>0</v>
      </c>
      <c r="L114">
        <v>92</v>
      </c>
      <c r="M114">
        <f t="shared" si="3"/>
        <v>92</v>
      </c>
      <c r="N114" t="str">
        <f>IF(IFERROR(VLOOKUP($B114,#REF!,1,FALSE),0)=0,"N","P")</f>
        <v>N</v>
      </c>
      <c r="O114" t="str">
        <f>IF(IFERROR(VLOOKUP($B114,#REF!,1,FALSE),0)=0,"N","P")</f>
        <v>N</v>
      </c>
    </row>
    <row r="115" spans="1:15" customFormat="1" ht="14.25">
      <c r="A115" s="115">
        <v>114</v>
      </c>
      <c r="B115" s="116" t="s">
        <v>101</v>
      </c>
      <c r="C115" s="116" t="s">
        <v>192</v>
      </c>
      <c r="D115" s="103">
        <v>2008</v>
      </c>
      <c r="E115" s="119" t="str">
        <f>IF( $D115=0, "", IF( AND($D115&lt;=Prehledy!$K$3,$D115&gt;=Prehledy!$L$3),"U17,U19",  IF( AND($D115&lt;=Prehledy!$K$4,$D115&gt;=Prehledy!$L$4), "U15",  IF( AND($D115&lt;=Prehledy!$K$5, $D115&gt;=Prehledy!$L$5), "U13","U11"))))</f>
        <v>U17,U19</v>
      </c>
      <c r="F115" s="96" t="s">
        <v>28</v>
      </c>
      <c r="G115" s="115">
        <v>1161</v>
      </c>
      <c r="H115" s="95" t="e">
        <f>IF(OR(ISNA(MATCH(A115,I.Stupen!#REF!:I.Stupen!#REF!,0)), ISBLANK(INDEX(I.Stupen!#REF!:I.Stupen!#REF!,MATCH(A115,I.Stupen!#REF!:I.Stupen!#REF!,0)) )), "",   INDEX(I.Stupen!#REF!:I.Stupen!#REF!,MATCH(A115,I.Stupen!#REF!:I.Stupen!#REF!,0)) )</f>
        <v>#REF!</v>
      </c>
      <c r="I115" s="118"/>
      <c r="J115" s="110">
        <v>10</v>
      </c>
      <c r="K115" t="e">
        <f>IF($F115="x",GETPIVOTDATA("St. Č",Prehledy!$A$6)-H115+1,0)</f>
        <v>#REF!</v>
      </c>
      <c r="L115">
        <v>136</v>
      </c>
      <c r="M115" t="e">
        <f t="shared" si="3"/>
        <v>#REF!</v>
      </c>
      <c r="N115" t="str">
        <f>IF(IFERROR(VLOOKUP($B115,#REF!,1,FALSE),0)=0,"N","P")</f>
        <v>N</v>
      </c>
      <c r="O115" t="str">
        <f>IF(IFERROR(VLOOKUP($B115,#REF!,1,FALSE),0)=0,"N","P")</f>
        <v>N</v>
      </c>
    </row>
    <row r="116" spans="1:15" customFormat="1" ht="14.25">
      <c r="A116" s="115">
        <v>115</v>
      </c>
      <c r="B116" s="116" t="s">
        <v>39</v>
      </c>
      <c r="C116" s="116" t="s">
        <v>193</v>
      </c>
      <c r="D116" s="103">
        <v>2007</v>
      </c>
      <c r="E116" s="119" t="str">
        <f>IF( $D116=0, "", IF( AND($D116&lt;=Prehledy!$K$3,$D116&gt;=Prehledy!$L$3),"U17,U19",  IF( AND($D116&lt;=Prehledy!$K$4,$D116&gt;=Prehledy!$L$4), "U15",  IF( AND($D116&lt;=Prehledy!$K$5, $D116&gt;=Prehledy!$L$5), "U13","U11"))))</f>
        <v>U17,U19</v>
      </c>
      <c r="F116" s="96"/>
      <c r="G116" s="115">
        <v>1156</v>
      </c>
      <c r="H116" s="95" t="e">
        <f>IF(OR(ISNA(MATCH(A116,I.Stupen!#REF!:I.Stupen!#REF!,0)), ISBLANK(INDEX(I.Stupen!#REF!:I.Stupen!#REF!,MATCH(A116,I.Stupen!#REF!:I.Stupen!#REF!,0)) )), "",   INDEX(I.Stupen!#REF!:I.Stupen!#REF!,MATCH(A116,I.Stupen!#REF!:I.Stupen!#REF!,0)) )</f>
        <v>#REF!</v>
      </c>
      <c r="I116" s="118"/>
      <c r="J116" s="110">
        <v>24</v>
      </c>
      <c r="K116">
        <f>IF($F116="x",GETPIVOTDATA("St. Č",Prehledy!$A$6)-H116+1,0)</f>
        <v>0</v>
      </c>
      <c r="L116">
        <v>131</v>
      </c>
      <c r="M116">
        <f t="shared" si="3"/>
        <v>131</v>
      </c>
      <c r="N116" t="str">
        <f>IF(IFERROR(VLOOKUP($B116,#REF!,1,FALSE),0)=0,"N","P")</f>
        <v>N</v>
      </c>
      <c r="O116" t="str">
        <f>IF(IFERROR(VLOOKUP($B116,#REF!,1,FALSE),0)=0,"N","P")</f>
        <v>N</v>
      </c>
    </row>
    <row r="117" spans="1:15" customFormat="1" ht="14.25">
      <c r="A117" s="115">
        <v>116</v>
      </c>
      <c r="B117" s="116" t="s">
        <v>40</v>
      </c>
      <c r="C117" s="116" t="s">
        <v>187</v>
      </c>
      <c r="D117" s="103">
        <v>2009</v>
      </c>
      <c r="E117" s="119" t="str">
        <f>IF( $D117=0, "", IF( AND($D117&lt;=Prehledy!$K$3,$D117&gt;=Prehledy!$L$3),"U17,U19",  IF( AND($D117&lt;=Prehledy!$K$4,$D117&gt;=Prehledy!$L$4), "U15",  IF( AND($D117&lt;=Prehledy!$K$5, $D117&gt;=Prehledy!$L$5), "U13","U11"))))</f>
        <v>U17,U19</v>
      </c>
      <c r="F117" s="96" t="s">
        <v>28</v>
      </c>
      <c r="G117" s="115">
        <v>1153</v>
      </c>
      <c r="H117" s="95" t="e">
        <f>IF(OR(ISNA(MATCH(A117,I.Stupen!#REF!:I.Stupen!#REF!,0)), ISBLANK(INDEX(I.Stupen!#REF!:I.Stupen!#REF!,MATCH(A117,I.Stupen!#REF!:I.Stupen!#REF!,0)) )), "",   INDEX(I.Stupen!#REF!:I.Stupen!#REF!,MATCH(A117,I.Stupen!#REF!:I.Stupen!#REF!,0)) )</f>
        <v>#REF!</v>
      </c>
      <c r="I117" s="118"/>
      <c r="J117" s="110">
        <v>21</v>
      </c>
      <c r="K117" t="e">
        <f>IF($F117="x",GETPIVOTDATA("St. Č",Prehledy!$A$6)-H117+1,0)</f>
        <v>#REF!</v>
      </c>
      <c r="L117">
        <v>98</v>
      </c>
      <c r="M117" t="e">
        <f t="shared" si="3"/>
        <v>#REF!</v>
      </c>
      <c r="N117" t="str">
        <f>IF(IFERROR(VLOOKUP($B117,#REF!,1,FALSE),0)=0,"N","P")</f>
        <v>N</v>
      </c>
      <c r="O117" t="str">
        <f>IF(IFERROR(VLOOKUP($B117,#REF!,1,FALSE),0)=0,"N","P")</f>
        <v>N</v>
      </c>
    </row>
    <row r="118" spans="1:15" customFormat="1" ht="14.25">
      <c r="A118" s="115">
        <v>117</v>
      </c>
      <c r="B118" s="116" t="s">
        <v>102</v>
      </c>
      <c r="C118" s="116" t="s">
        <v>188</v>
      </c>
      <c r="D118" s="103">
        <v>2008</v>
      </c>
      <c r="E118" s="119" t="str">
        <f>IF( $D118=0, "", IF( AND($D118&lt;=Prehledy!$K$3,$D118&gt;=Prehledy!$L$3),"U17,U19",  IF( AND($D118&lt;=Prehledy!$K$4,$D118&gt;=Prehledy!$L$4), "U15",  IF( AND($D118&lt;=Prehledy!$K$5, $D118&gt;=Prehledy!$L$5), "U13","U11"))))</f>
        <v>U17,U19</v>
      </c>
      <c r="F118" s="96"/>
      <c r="G118" s="115">
        <v>1127</v>
      </c>
      <c r="H118" s="95" t="e">
        <f>IF(OR(ISNA(MATCH(A118,I.Stupen!#REF!:I.Stupen!#REF!,0)), ISBLANK(INDEX(I.Stupen!#REF!:I.Stupen!#REF!,MATCH(A118,I.Stupen!#REF!:I.Stupen!#REF!,0)) )), "",   INDEX(I.Stupen!#REF!:I.Stupen!#REF!,MATCH(A118,I.Stupen!#REF!:I.Stupen!#REF!,0)) )</f>
        <v>#REF!</v>
      </c>
      <c r="I118" s="118"/>
      <c r="J118" s="110">
        <v>34</v>
      </c>
      <c r="K118">
        <f>IF($F118="x",GETPIVOTDATA("St. Č",Prehledy!$A$6)-H118+1,0)</f>
        <v>0</v>
      </c>
      <c r="L118">
        <v>126</v>
      </c>
      <c r="M118">
        <f t="shared" si="3"/>
        <v>126</v>
      </c>
      <c r="N118" t="str">
        <f>IF(IFERROR(VLOOKUP($B118,#REF!,1,FALSE),0)=0,"N","P")</f>
        <v>N</v>
      </c>
      <c r="O118" t="str">
        <f>IF(IFERROR(VLOOKUP($B118,#REF!,1,FALSE),0)=0,"N","P")</f>
        <v>N</v>
      </c>
    </row>
    <row r="119" spans="1:15" customFormat="1" ht="14.25">
      <c r="A119" s="115">
        <v>118</v>
      </c>
      <c r="B119" s="116" t="s">
        <v>36</v>
      </c>
      <c r="C119" s="116" t="s">
        <v>193</v>
      </c>
      <c r="D119" s="103">
        <v>2007</v>
      </c>
      <c r="E119" s="119" t="str">
        <f>IF( $D119=0, "", IF( AND($D119&lt;=Prehledy!$K$3,$D119&gt;=Prehledy!$L$3),"U17,U19",  IF( AND($D119&lt;=Prehledy!$K$4,$D119&gt;=Prehledy!$L$4), "U15",  IF( AND($D119&lt;=Prehledy!$K$5, $D119&gt;=Prehledy!$L$5), "U13","U11"))))</f>
        <v>U17,U19</v>
      </c>
      <c r="F119" s="96"/>
      <c r="G119" s="115">
        <v>1126</v>
      </c>
      <c r="H119" s="95" t="e">
        <f>IF(OR(ISNA(MATCH(A119,I.Stupen!#REF!:I.Stupen!#REF!,0)), ISBLANK(INDEX(I.Stupen!#REF!:I.Stupen!#REF!,MATCH(A119,I.Stupen!#REF!:I.Stupen!#REF!,0)) )), "",   INDEX(I.Stupen!#REF!:I.Stupen!#REF!,MATCH(A119,I.Stupen!#REF!:I.Stupen!#REF!,0)) )</f>
        <v>#REF!</v>
      </c>
      <c r="I119" s="118"/>
      <c r="J119" s="110">
        <v>42</v>
      </c>
      <c r="K119">
        <f>IF($F119="x",GETPIVOTDATA("St. Č",Prehledy!$A$6)-H119+1,0)</f>
        <v>0</v>
      </c>
      <c r="L119">
        <v>125</v>
      </c>
      <c r="M119">
        <f t="shared" si="3"/>
        <v>125</v>
      </c>
      <c r="N119" t="str">
        <f>IF(IFERROR(VLOOKUP($B119,#REF!,1,FALSE),0)=0,"N","P")</f>
        <v>N</v>
      </c>
      <c r="O119" t="str">
        <f>IF(IFERROR(VLOOKUP($B119,#REF!,1,FALSE),0)=0,"N","P")</f>
        <v>N</v>
      </c>
    </row>
    <row r="120" spans="1:15" customFormat="1" ht="14.25">
      <c r="A120" s="115">
        <v>119</v>
      </c>
      <c r="B120" s="116" t="s">
        <v>34</v>
      </c>
      <c r="C120" s="116" t="s">
        <v>193</v>
      </c>
      <c r="D120" s="103">
        <v>2007</v>
      </c>
      <c r="E120" s="119" t="str">
        <f>IF( $D120=0, "", IF( AND($D120&lt;=Prehledy!$K$3,$D120&gt;=Prehledy!$L$3),"U17,U19",  IF( AND($D120&lt;=Prehledy!$K$4,$D120&gt;=Prehledy!$L$4), "U15",  IF( AND($D120&lt;=Prehledy!$K$5, $D120&gt;=Prehledy!$L$5), "U13","U11"))))</f>
        <v>U17,U19</v>
      </c>
      <c r="F120" s="96"/>
      <c r="G120" s="115">
        <v>1125</v>
      </c>
      <c r="H120" s="95" t="e">
        <f>IF(OR(ISNA(MATCH(A120,I.Stupen!#REF!:I.Stupen!#REF!,0)), ISBLANK(INDEX(I.Stupen!#REF!:I.Stupen!#REF!,MATCH(A120,I.Stupen!#REF!:I.Stupen!#REF!,0)) )), "",   INDEX(I.Stupen!#REF!:I.Stupen!#REF!,MATCH(A120,I.Stupen!#REF!:I.Stupen!#REF!,0)) )</f>
        <v>#REF!</v>
      </c>
      <c r="I120" s="118"/>
      <c r="J120" s="110">
        <v>48</v>
      </c>
      <c r="K120">
        <f>IF($F120="x",GETPIVOTDATA("St. Č",Prehledy!$A$6)-H120+1,0)</f>
        <v>0</v>
      </c>
      <c r="L120">
        <v>114</v>
      </c>
      <c r="M120">
        <f t="shared" si="3"/>
        <v>114</v>
      </c>
      <c r="N120" t="str">
        <f>IF(IFERROR(VLOOKUP($B120,#REF!,1,FALSE),0)=0,"N","P")</f>
        <v>N</v>
      </c>
      <c r="O120" t="str">
        <f>IF(IFERROR(VLOOKUP($B120,#REF!,1,FALSE),0)=0,"N","P")</f>
        <v>N</v>
      </c>
    </row>
    <row r="121" spans="1:15" customFormat="1" ht="14.25">
      <c r="A121" s="115">
        <v>120</v>
      </c>
      <c r="B121" s="116" t="s">
        <v>51</v>
      </c>
      <c r="C121" s="116" t="s">
        <v>193</v>
      </c>
      <c r="D121" s="103">
        <v>2006</v>
      </c>
      <c r="E121" s="119" t="str">
        <f>IF( $D121=0, "", IF( AND($D121&lt;=Prehledy!$K$3,$D121&gt;=Prehledy!$L$3),"U17,U19",  IF( AND($D121&lt;=Prehledy!$K$4,$D121&gt;=Prehledy!$L$4), "U15",  IF( AND($D121&lt;=Prehledy!$K$5, $D121&gt;=Prehledy!$L$5), "U13","U11"))))</f>
        <v>U17,U19</v>
      </c>
      <c r="F121" s="96"/>
      <c r="G121" s="115">
        <v>1096</v>
      </c>
      <c r="H121" s="95" t="e">
        <f>IF(OR(ISNA(MATCH(A121,I.Stupen!#REF!:I.Stupen!#REF!,0)), ISBLANK(INDEX(I.Stupen!#REF!:I.Stupen!#REF!,MATCH(A121,I.Stupen!#REF!:I.Stupen!#REF!,0)) )), "",   INDEX(I.Stupen!#REF!:I.Stupen!#REF!,MATCH(A121,I.Stupen!#REF!:I.Stupen!#REF!,0)) )</f>
        <v>#REF!</v>
      </c>
      <c r="I121" s="118"/>
      <c r="J121" s="110">
        <v>30</v>
      </c>
      <c r="K121">
        <f>IF($F121="x",GETPIVOTDATA("St. Č",Prehledy!$A$6)-H121+1,0)</f>
        <v>0</v>
      </c>
      <c r="L121">
        <v>37</v>
      </c>
      <c r="M121">
        <f t="shared" si="3"/>
        <v>37</v>
      </c>
      <c r="N121" t="str">
        <f>IF(IFERROR(VLOOKUP($B121,#REF!,1,FALSE),0)=0,"N","P")</f>
        <v>N</v>
      </c>
      <c r="O121" t="str">
        <f>IF(IFERROR(VLOOKUP($B121,#REF!,1,FALSE),0)=0,"N","P")</f>
        <v>N</v>
      </c>
    </row>
    <row r="122" spans="1:15" customFormat="1" ht="14.25">
      <c r="A122" s="115">
        <v>121</v>
      </c>
      <c r="B122" s="116" t="s">
        <v>74</v>
      </c>
      <c r="C122" s="116" t="s">
        <v>187</v>
      </c>
      <c r="D122" s="103">
        <v>2009</v>
      </c>
      <c r="E122" s="119" t="str">
        <f>IF( $D122=0, "", IF( AND($D122&lt;=Prehledy!$K$3,$D122&gt;=Prehledy!$L$3),"U17,U19",  IF( AND($D122&lt;=Prehledy!$K$4,$D122&gt;=Prehledy!$L$4), "U15",  IF( AND($D122&lt;=Prehledy!$K$5, $D122&gt;=Prehledy!$L$5), "U13","U11"))))</f>
        <v>U17,U19</v>
      </c>
      <c r="F122" s="96" t="s">
        <v>28</v>
      </c>
      <c r="G122" s="115">
        <v>1054</v>
      </c>
      <c r="H122" s="95" t="e">
        <f>IF(OR(ISNA(MATCH(A122,I.Stupen!#REF!:I.Stupen!#REF!,0)), ISBLANK(INDEX(I.Stupen!#REF!:I.Stupen!#REF!,MATCH(A122,I.Stupen!#REF!:I.Stupen!#REF!,0)) )), "",   INDEX(I.Stupen!#REF!:I.Stupen!#REF!,MATCH(A122,I.Stupen!#REF!:I.Stupen!#REF!,0)) )</f>
        <v>#REF!</v>
      </c>
      <c r="I122" s="118"/>
      <c r="J122" s="110">
        <v>13</v>
      </c>
      <c r="K122" t="e">
        <f>IF($F122="x",GETPIVOTDATA("St. Č",Prehledy!$A$6)-H122+1,0)</f>
        <v>#REF!</v>
      </c>
      <c r="L122">
        <v>76</v>
      </c>
      <c r="M122" t="e">
        <f t="shared" si="3"/>
        <v>#REF!</v>
      </c>
      <c r="N122" t="str">
        <f>IF(IFERROR(VLOOKUP($B122,#REF!,1,FALSE),0)=0,"N","P")</f>
        <v>N</v>
      </c>
      <c r="O122" t="str">
        <f>IF(IFERROR(VLOOKUP($B122,#REF!,1,FALSE),0)=0,"N","P")</f>
        <v>N</v>
      </c>
    </row>
    <row r="123" spans="1:15" customFormat="1" ht="14.25">
      <c r="A123" s="115">
        <v>122</v>
      </c>
      <c r="B123" s="116" t="s">
        <v>81</v>
      </c>
      <c r="C123" s="116" t="s">
        <v>187</v>
      </c>
      <c r="D123" s="103">
        <v>2009</v>
      </c>
      <c r="E123" s="119" t="str">
        <f>IF( $D123=0, "", IF( AND($D123&lt;=Prehledy!$K$3,$D123&gt;=Prehledy!$L$3),"U17,U19",  IF( AND($D123&lt;=Prehledy!$K$4,$D123&gt;=Prehledy!$L$4), "U15",  IF( AND($D123&lt;=Prehledy!$K$5, $D123&gt;=Prehledy!$L$5), "U13","U11"))))</f>
        <v>U17,U19</v>
      </c>
      <c r="F123" s="96"/>
      <c r="G123" s="115">
        <v>1036</v>
      </c>
      <c r="H123" s="95" t="e">
        <f>IF(OR(ISNA(MATCH(A123,I.Stupen!#REF!:I.Stupen!#REF!,0)), ISBLANK(INDEX(I.Stupen!#REF!:I.Stupen!#REF!,MATCH(A123,I.Stupen!#REF!:I.Stupen!#REF!,0)) )), "",   INDEX(I.Stupen!#REF!:I.Stupen!#REF!,MATCH(A123,I.Stupen!#REF!:I.Stupen!#REF!,0)) )</f>
        <v>#REF!</v>
      </c>
      <c r="I123" s="118"/>
      <c r="J123" s="110">
        <v>31</v>
      </c>
      <c r="K123">
        <f>IF($F123="x",GETPIVOTDATA("St. Č",Prehledy!$A$6)-H123+1,0)</f>
        <v>0</v>
      </c>
      <c r="L123">
        <v>97</v>
      </c>
      <c r="M123">
        <f t="shared" si="3"/>
        <v>97</v>
      </c>
      <c r="N123" t="str">
        <f>IF(IFERROR(VLOOKUP($B123,#REF!,1,FALSE),0)=0,"N","P")</f>
        <v>N</v>
      </c>
      <c r="O123" t="str">
        <f>IF(IFERROR(VLOOKUP($B123,#REF!,1,FALSE),0)=0,"N","P")</f>
        <v>N</v>
      </c>
    </row>
    <row r="124" spans="1:15" customFormat="1" ht="14.25">
      <c r="A124" s="115">
        <v>123</v>
      </c>
      <c r="B124" s="116" t="s">
        <v>65</v>
      </c>
      <c r="C124" s="116" t="s">
        <v>187</v>
      </c>
      <c r="D124" s="103">
        <v>2008</v>
      </c>
      <c r="E124" s="119" t="str">
        <f>IF( $D124=0, "", IF( AND($D124&lt;=Prehledy!$K$3,$D124&gt;=Prehledy!$L$3),"U17,U19",  IF( AND($D124&lt;=Prehledy!$K$4,$D124&gt;=Prehledy!$L$4), "U15",  IF( AND($D124&lt;=Prehledy!$K$5, $D124&gt;=Prehledy!$L$5), "U13","U11"))))</f>
        <v>U17,U19</v>
      </c>
      <c r="F124" s="96" t="s">
        <v>28</v>
      </c>
      <c r="G124" s="115">
        <v>1007</v>
      </c>
      <c r="H124" s="95" t="e">
        <f>IF(OR(ISNA(MATCH(A124,I.Stupen!#REF!:I.Stupen!#REF!,0)), ISBLANK(INDEX(I.Stupen!#REF!:I.Stupen!#REF!,MATCH(A124,I.Stupen!#REF!:I.Stupen!#REF!,0)) )), "",   INDEX(I.Stupen!#REF!:I.Stupen!#REF!,MATCH(A124,I.Stupen!#REF!:I.Stupen!#REF!,0)) )</f>
        <v>#REF!</v>
      </c>
      <c r="I124" s="118"/>
      <c r="J124" s="110">
        <v>49</v>
      </c>
      <c r="K124" t="e">
        <f>IF($F124="x",GETPIVOTDATA("St. Č",Prehledy!$A$6)-H124+1,0)</f>
        <v>#REF!</v>
      </c>
      <c r="L124">
        <v>57</v>
      </c>
      <c r="M124" t="e">
        <f t="shared" si="3"/>
        <v>#REF!</v>
      </c>
      <c r="N124" t="str">
        <f>IF(IFERROR(VLOOKUP($B124,#REF!,1,FALSE),0)=0,"N","P")</f>
        <v>N</v>
      </c>
      <c r="O124" t="str">
        <f>IF(IFERROR(VLOOKUP($B124,#REF!,1,FALSE),0)=0,"N","P")</f>
        <v>N</v>
      </c>
    </row>
    <row r="125" spans="1:15" customFormat="1" ht="14.25">
      <c r="A125" s="115">
        <v>124</v>
      </c>
      <c r="B125" s="116" t="s">
        <v>45</v>
      </c>
      <c r="C125" s="116" t="s">
        <v>189</v>
      </c>
      <c r="D125" s="103">
        <v>2008</v>
      </c>
      <c r="E125" s="119" t="str">
        <f>IF( $D125=0, "", IF( AND($D125&lt;=Prehledy!$K$3,$D125&gt;=Prehledy!$L$3),"U17,U19",  IF( AND($D125&lt;=Prehledy!$K$4,$D125&gt;=Prehledy!$L$4), "U15",  IF( AND($D125&lt;=Prehledy!$K$5, $D125&gt;=Prehledy!$L$5), "U13","U11"))))</f>
        <v>U17,U19</v>
      </c>
      <c r="F125" s="96"/>
      <c r="G125" s="115">
        <v>992</v>
      </c>
      <c r="H125" s="95" t="e">
        <f>IF(OR(ISNA(MATCH(A125,I.Stupen!#REF!:I.Stupen!#REF!,0)), ISBLANK(INDEX(I.Stupen!#REF!:I.Stupen!#REF!,MATCH(A125,I.Stupen!#REF!:I.Stupen!#REF!,0)) )), "",   INDEX(I.Stupen!#REF!:I.Stupen!#REF!,MATCH(A125,I.Stupen!#REF!:I.Stupen!#REF!,0)) )</f>
        <v>#REF!</v>
      </c>
      <c r="I125" s="118"/>
      <c r="J125" s="110">
        <v>44</v>
      </c>
      <c r="K125">
        <f>IF($F125="x",GETPIVOTDATA("St. Č",Prehledy!$A$6)-H125+1,0)</f>
        <v>0</v>
      </c>
      <c r="L125">
        <v>85</v>
      </c>
      <c r="M125">
        <f t="shared" si="3"/>
        <v>85</v>
      </c>
      <c r="N125" t="str">
        <f>IF(IFERROR(VLOOKUP($B125,#REF!,1,FALSE),0)=0,"N","P")</f>
        <v>N</v>
      </c>
      <c r="O125" t="str">
        <f>IF(IFERROR(VLOOKUP($B125,#REF!,1,FALSE),0)=0,"N","P")</f>
        <v>N</v>
      </c>
    </row>
    <row r="126" spans="1:15" customFormat="1" ht="14.25">
      <c r="A126" s="115">
        <v>125</v>
      </c>
      <c r="B126" s="116" t="s">
        <v>93</v>
      </c>
      <c r="C126" s="116" t="s">
        <v>190</v>
      </c>
      <c r="D126" s="103">
        <v>2007</v>
      </c>
      <c r="E126" s="119" t="str">
        <f>IF( $D126=0, "", IF( AND($D126&lt;=Prehledy!$K$3,$D126&gt;=Prehledy!$L$3),"U17,U19",  IF( AND($D126&lt;=Prehledy!$K$4,$D126&gt;=Prehledy!$L$4), "U15",  IF( AND($D126&lt;=Prehledy!$K$5, $D126&gt;=Prehledy!$L$5), "U13","U11"))))</f>
        <v>U17,U19</v>
      </c>
      <c r="F126" s="96"/>
      <c r="G126" s="115">
        <v>979</v>
      </c>
      <c r="H126" s="95" t="e">
        <f>IF(OR(ISNA(MATCH(A126,I.Stupen!#REF!:I.Stupen!#REF!,0)), ISBLANK(INDEX(I.Stupen!#REF!:I.Stupen!#REF!,MATCH(A126,I.Stupen!#REF!:I.Stupen!#REF!,0)) )), "",   INDEX(I.Stupen!#REF!:I.Stupen!#REF!,MATCH(A126,I.Stupen!#REF!:I.Stupen!#REF!,0)) )</f>
        <v>#REF!</v>
      </c>
      <c r="I126" s="118"/>
      <c r="J126" s="110">
        <v>36</v>
      </c>
      <c r="K126">
        <f>IF($F126="x",GETPIVOTDATA("St. Č",Prehledy!$A$6)-H126+1,0)</f>
        <v>0</v>
      </c>
      <c r="L126">
        <v>64</v>
      </c>
      <c r="M126">
        <f t="shared" si="3"/>
        <v>64</v>
      </c>
      <c r="N126" t="str">
        <f>IF(IFERROR(VLOOKUP($B126,#REF!,1,FALSE),0)=0,"N","P")</f>
        <v>N</v>
      </c>
      <c r="O126" t="str">
        <f>IF(IFERROR(VLOOKUP($B126,#REF!,1,FALSE),0)=0,"N","P")</f>
        <v>N</v>
      </c>
    </row>
    <row r="127" spans="1:15" customFormat="1" ht="14.25">
      <c r="A127" s="115">
        <v>126</v>
      </c>
      <c r="B127" s="116" t="s">
        <v>116</v>
      </c>
      <c r="C127" s="116" t="s">
        <v>188</v>
      </c>
      <c r="D127" s="103">
        <v>2009</v>
      </c>
      <c r="E127" s="119" t="str">
        <f>IF( $D127=0, "", IF( AND($D127&lt;=Prehledy!$K$3,$D127&gt;=Prehledy!$L$3),"U17,U19",  IF( AND($D127&lt;=Prehledy!$K$4,$D127&gt;=Prehledy!$L$4), "U15",  IF( AND($D127&lt;=Prehledy!$K$5, $D127&gt;=Prehledy!$L$5), "U13","U11"))))</f>
        <v>U17,U19</v>
      </c>
      <c r="F127" s="96"/>
      <c r="G127" s="115">
        <v>952</v>
      </c>
      <c r="H127" s="95" t="e">
        <f>IF(OR(ISNA(MATCH(A127,I.Stupen!#REF!:I.Stupen!#REF!,0)), ISBLANK(INDEX(I.Stupen!#REF!:I.Stupen!#REF!,MATCH(A127,I.Stupen!#REF!:I.Stupen!#REF!,0)) )), "",   INDEX(I.Stupen!#REF!:I.Stupen!#REF!,MATCH(A127,I.Stupen!#REF!:I.Stupen!#REF!,0)) )</f>
        <v>#REF!</v>
      </c>
      <c r="I127" s="118"/>
      <c r="J127" s="110">
        <v>60</v>
      </c>
      <c r="K127">
        <f>IF($F127="x",GETPIVOTDATA("St. Č",Prehledy!$A$6)-H127+1,0)</f>
        <v>0</v>
      </c>
      <c r="L127">
        <v>29</v>
      </c>
      <c r="M127">
        <f t="shared" si="3"/>
        <v>29</v>
      </c>
      <c r="N127" t="str">
        <f>IF(IFERROR(VLOOKUP($B127,#REF!,1,FALSE),0)=0,"N","P")</f>
        <v>N</v>
      </c>
      <c r="O127" t="str">
        <f>IF(IFERROR(VLOOKUP($B127,#REF!,1,FALSE),0)=0,"N","P")</f>
        <v>N</v>
      </c>
    </row>
    <row r="128" spans="1:15" customFormat="1" ht="14.25">
      <c r="A128" s="115">
        <v>127</v>
      </c>
      <c r="B128" s="116" t="s">
        <v>122</v>
      </c>
      <c r="C128" s="116" t="s">
        <v>187</v>
      </c>
      <c r="D128" s="103">
        <v>2009</v>
      </c>
      <c r="E128" s="119" t="str">
        <f>IF( $D128=0, "", IF( AND($D128&lt;=Prehledy!$K$3,$D128&gt;=Prehledy!$L$3),"U17,U19",  IF( AND($D128&lt;=Prehledy!$K$4,$D128&gt;=Prehledy!$L$4), "U15",  IF( AND($D128&lt;=Prehledy!$K$5, $D128&gt;=Prehledy!$L$5), "U13","U11"))))</f>
        <v>U17,U19</v>
      </c>
      <c r="F128" s="96"/>
      <c r="G128" s="115">
        <v>949</v>
      </c>
      <c r="H128" s="95" t="e">
        <f>IF(OR(ISNA(MATCH(A128,I.Stupen!#REF!:I.Stupen!#REF!,0)), ISBLANK(INDEX(I.Stupen!#REF!:I.Stupen!#REF!,MATCH(A128,I.Stupen!#REF!:I.Stupen!#REF!,0)) )), "",   INDEX(I.Stupen!#REF!:I.Stupen!#REF!,MATCH(A128,I.Stupen!#REF!:I.Stupen!#REF!,0)) )</f>
        <v>#REF!</v>
      </c>
      <c r="I128" s="118"/>
      <c r="J128" s="110">
        <v>109</v>
      </c>
      <c r="K128">
        <f>IF($F128="x",GETPIVOTDATA("St. Č",Prehledy!$A$6)-H128+1,0)</f>
        <v>0</v>
      </c>
      <c r="L128">
        <v>49</v>
      </c>
      <c r="M128">
        <f t="shared" si="3"/>
        <v>49</v>
      </c>
      <c r="N128" t="str">
        <f>IF(IFERROR(VLOOKUP($B128,#REF!,1,FALSE),0)=0,"N","P")</f>
        <v>N</v>
      </c>
      <c r="O128" t="str">
        <f>IF(IFERROR(VLOOKUP($B128,#REF!,1,FALSE),0)=0,"N","P")</f>
        <v>N</v>
      </c>
    </row>
    <row r="129" spans="1:15" customFormat="1" ht="14.25">
      <c r="A129" s="115">
        <v>128</v>
      </c>
      <c r="B129" s="116" t="s">
        <v>43</v>
      </c>
      <c r="C129" s="116" t="s">
        <v>187</v>
      </c>
      <c r="D129" s="103">
        <v>2007</v>
      </c>
      <c r="E129" s="119" t="str">
        <f>IF( $D129=0, "", IF( AND($D129&lt;=Prehledy!$K$3,$D129&gt;=Prehledy!$L$3),"U17,U19",  IF( AND($D129&lt;=Prehledy!$K$4,$D129&gt;=Prehledy!$L$4), "U15",  IF( AND($D129&lt;=Prehledy!$K$5, $D129&gt;=Prehledy!$L$5), "U13","U11"))))</f>
        <v>U17,U19</v>
      </c>
      <c r="F129" s="96"/>
      <c r="G129" s="115">
        <v>947</v>
      </c>
      <c r="H129" s="95" t="e">
        <f>IF(OR(ISNA(MATCH(A129,I.Stupen!#REF!:I.Stupen!#REF!,0)), ISBLANK(INDEX(I.Stupen!#REF!:I.Stupen!#REF!,MATCH(A129,I.Stupen!#REF!:I.Stupen!#REF!,0)) )), "",   INDEX(I.Stupen!#REF!:I.Stupen!#REF!,MATCH(A129,I.Stupen!#REF!:I.Stupen!#REF!,0)) )</f>
        <v>#REF!</v>
      </c>
      <c r="I129" s="118"/>
      <c r="J129" s="110">
        <v>15</v>
      </c>
      <c r="K129">
        <f>IF($F129="x",GETPIVOTDATA("St. Č",Prehledy!$A$6)-H129+1,0)</f>
        <v>0</v>
      </c>
      <c r="L129">
        <v>33</v>
      </c>
      <c r="M129">
        <f t="shared" si="3"/>
        <v>33</v>
      </c>
      <c r="N129" t="str">
        <f>IF(IFERROR(VLOOKUP($B129,#REF!,1,FALSE),0)=0,"N","P")</f>
        <v>N</v>
      </c>
      <c r="O129" t="str">
        <f>IF(IFERROR(VLOOKUP($B129,#REF!,1,FALSE),0)=0,"N","P")</f>
        <v>N</v>
      </c>
    </row>
    <row r="130" spans="1:15" customFormat="1" ht="14.25">
      <c r="A130" s="115">
        <v>129</v>
      </c>
      <c r="B130" s="116" t="s">
        <v>66</v>
      </c>
      <c r="C130" s="116" t="s">
        <v>187</v>
      </c>
      <c r="D130" s="103">
        <v>2009</v>
      </c>
      <c r="E130" s="119" t="str">
        <f>IF( $D130=0, "", IF( AND($D130&lt;=Prehledy!$K$3,$D130&gt;=Prehledy!$L$3),"U17,U19",  IF( AND($D130&lt;=Prehledy!$K$4,$D130&gt;=Prehledy!$L$4), "U15",  IF( AND($D130&lt;=Prehledy!$K$5, $D130&gt;=Prehledy!$L$5), "U13","U11"))))</f>
        <v>U17,U19</v>
      </c>
      <c r="F130" s="96"/>
      <c r="G130" s="115">
        <v>915</v>
      </c>
      <c r="H130" s="95" t="e">
        <f>IF(OR(ISNA(MATCH(A130,I.Stupen!#REF!:I.Stupen!#REF!,0)), ISBLANK(INDEX(I.Stupen!#REF!:I.Stupen!#REF!,MATCH(A130,I.Stupen!#REF!:I.Stupen!#REF!,0)) )), "",   INDEX(I.Stupen!#REF!:I.Stupen!#REF!,MATCH(A130,I.Stupen!#REF!:I.Stupen!#REF!,0)) )</f>
        <v>#REF!</v>
      </c>
      <c r="I130" s="118"/>
      <c r="J130" s="110">
        <v>20</v>
      </c>
      <c r="K130">
        <f>IF($F130="x",GETPIVOTDATA("St. Č",Prehledy!$A$6)-H130+1,0)</f>
        <v>0</v>
      </c>
      <c r="L130">
        <v>45</v>
      </c>
      <c r="M130">
        <f t="shared" ref="M130:M147" si="4">K130+L130</f>
        <v>45</v>
      </c>
      <c r="N130" t="str">
        <f>IF(IFERROR(VLOOKUP($B130,#REF!,1,FALSE),0)=0,"N","P")</f>
        <v>N</v>
      </c>
      <c r="O130" t="str">
        <f>IF(IFERROR(VLOOKUP($B130,#REF!,1,FALSE),0)=0,"N","P")</f>
        <v>N</v>
      </c>
    </row>
    <row r="131" spans="1:15" customFormat="1" ht="14.25">
      <c r="A131" s="115">
        <v>130</v>
      </c>
      <c r="B131" s="116" t="s">
        <v>55</v>
      </c>
      <c r="C131" s="116" t="s">
        <v>189</v>
      </c>
      <c r="D131" s="103">
        <v>2008</v>
      </c>
      <c r="E131" s="119" t="str">
        <f>IF( $D131=0, "", IF( AND($D131&lt;=Prehledy!$K$3,$D131&gt;=Prehledy!$L$3),"U17,U19",  IF( AND($D131&lt;=Prehledy!$K$4,$D131&gt;=Prehledy!$L$4), "U15",  IF( AND($D131&lt;=Prehledy!$K$5, $D131&gt;=Prehledy!$L$5), "U13","U11"))))</f>
        <v>U17,U19</v>
      </c>
      <c r="F131" s="96"/>
      <c r="G131" s="115">
        <v>876</v>
      </c>
      <c r="H131" s="95" t="e">
        <f>IF(OR(ISNA(MATCH(A131,I.Stupen!#REF!:I.Stupen!#REF!,0)), ISBLANK(INDEX(I.Stupen!#REF!:I.Stupen!#REF!,MATCH(A131,I.Stupen!#REF!:I.Stupen!#REF!,0)) )), "",   INDEX(I.Stupen!#REF!:I.Stupen!#REF!,MATCH(A131,I.Stupen!#REF!:I.Stupen!#REF!,0)) )</f>
        <v>#REF!</v>
      </c>
      <c r="I131" s="118"/>
      <c r="J131" s="110">
        <v>50</v>
      </c>
      <c r="K131">
        <f>IF($F131="x",GETPIVOTDATA("St. Č",Prehledy!$A$6)-H131+1,0)</f>
        <v>0</v>
      </c>
      <c r="L131">
        <v>26</v>
      </c>
      <c r="M131">
        <f t="shared" si="4"/>
        <v>26</v>
      </c>
      <c r="N131" t="str">
        <f>IF(IFERROR(VLOOKUP($B131,#REF!,1,FALSE),0)=0,"N","P")</f>
        <v>N</v>
      </c>
      <c r="O131" t="str">
        <f>IF(IFERROR(VLOOKUP($B131,#REF!,1,FALSE),0)=0,"N","P")</f>
        <v>N</v>
      </c>
    </row>
    <row r="132" spans="1:15" customFormat="1" ht="14.25">
      <c r="A132" s="115">
        <v>131</v>
      </c>
      <c r="B132" s="116" t="s">
        <v>75</v>
      </c>
      <c r="C132" s="116" t="s">
        <v>187</v>
      </c>
      <c r="D132" s="103">
        <v>2009</v>
      </c>
      <c r="E132" s="119" t="str">
        <f>IF( $D132=0, "", IF( AND($D132&lt;=Prehledy!$K$3,$D132&gt;=Prehledy!$L$3),"U17,U19",  IF( AND($D132&lt;=Prehledy!$K$4,$D132&gt;=Prehledy!$L$4), "U15",  IF( AND($D132&lt;=Prehledy!$K$5, $D132&gt;=Prehledy!$L$5), "U13","U11"))))</f>
        <v>U17,U19</v>
      </c>
      <c r="F132" s="96"/>
      <c r="G132" s="115">
        <v>824</v>
      </c>
      <c r="H132" s="95" t="e">
        <f>IF(OR(ISNA(MATCH(A132,I.Stupen!#REF!:I.Stupen!#REF!,0)), ISBLANK(INDEX(I.Stupen!#REF!:I.Stupen!#REF!,MATCH(A132,I.Stupen!#REF!:I.Stupen!#REF!,0)) )), "",   INDEX(I.Stupen!#REF!:I.Stupen!#REF!,MATCH(A132,I.Stupen!#REF!:I.Stupen!#REF!,0)) )</f>
        <v>#REF!</v>
      </c>
      <c r="I132" s="118"/>
      <c r="J132" s="110">
        <v>55</v>
      </c>
      <c r="K132">
        <f>IF($F132="x",GETPIVOTDATA("St. Č",Prehledy!$A$6)-H132+1,0)</f>
        <v>0</v>
      </c>
      <c r="L132">
        <v>32</v>
      </c>
      <c r="M132">
        <f t="shared" si="4"/>
        <v>32</v>
      </c>
      <c r="N132" t="str">
        <f>IF(IFERROR(VLOOKUP($B132,#REF!,1,FALSE),0)=0,"N","P")</f>
        <v>N</v>
      </c>
      <c r="O132" t="str">
        <f>IF(IFERROR(VLOOKUP($B132,#REF!,1,FALSE),0)=0,"N","P")</f>
        <v>N</v>
      </c>
    </row>
    <row r="133" spans="1:15" customFormat="1" ht="14.25">
      <c r="A133" s="115">
        <v>132</v>
      </c>
      <c r="B133" s="116" t="s">
        <v>123</v>
      </c>
      <c r="C133" s="116" t="s">
        <v>199</v>
      </c>
      <c r="D133" s="103">
        <v>2006</v>
      </c>
      <c r="E133" s="119" t="str">
        <f>IF( $D133=0, "", IF( AND($D133&lt;=Prehledy!$K$3,$D133&gt;=Prehledy!$L$3),"U17,U19",  IF( AND($D133&lt;=Prehledy!$K$4,$D133&gt;=Prehledy!$L$4), "U15",  IF( AND($D133&lt;=Prehledy!$K$5, $D133&gt;=Prehledy!$L$5), "U13","U11"))))</f>
        <v>U17,U19</v>
      </c>
      <c r="F133" s="96"/>
      <c r="G133" s="115">
        <v>819</v>
      </c>
      <c r="H133" s="95" t="e">
        <f>IF(OR(ISNA(MATCH(A133,I.Stupen!#REF!:I.Stupen!#REF!,0)), ISBLANK(INDEX(I.Stupen!#REF!:I.Stupen!#REF!,MATCH(A133,I.Stupen!#REF!:I.Stupen!#REF!,0)) )), "",   INDEX(I.Stupen!#REF!:I.Stupen!#REF!,MATCH(A133,I.Stupen!#REF!:I.Stupen!#REF!,0)) )</f>
        <v>#REF!</v>
      </c>
      <c r="I133" s="118"/>
      <c r="J133" s="110">
        <v>110</v>
      </c>
      <c r="K133">
        <f>IF($F133="x",GETPIVOTDATA("St. Č",Prehledy!$A$6)-H133+1,0)</f>
        <v>0</v>
      </c>
      <c r="L133">
        <v>48</v>
      </c>
      <c r="M133">
        <f t="shared" si="4"/>
        <v>48</v>
      </c>
      <c r="N133" t="str">
        <f>IF(IFERROR(VLOOKUP($B133,#REF!,1,FALSE),0)=0,"N","P")</f>
        <v>N</v>
      </c>
      <c r="O133" t="str">
        <f>IF(IFERROR(VLOOKUP($B133,#REF!,1,FALSE),0)=0,"N","P")</f>
        <v>N</v>
      </c>
    </row>
    <row r="134" spans="1:15" customFormat="1" ht="14.25">
      <c r="A134" s="115">
        <v>133</v>
      </c>
      <c r="B134" s="116" t="s">
        <v>121</v>
      </c>
      <c r="C134" s="116" t="s">
        <v>193</v>
      </c>
      <c r="D134" s="103">
        <v>2009</v>
      </c>
      <c r="E134" s="119" t="str">
        <f>IF( $D134=0, "", IF( AND($D134&lt;=Prehledy!$K$3,$D134&gt;=Prehledy!$L$3),"U17,U19",  IF( AND($D134&lt;=Prehledy!$K$4,$D134&gt;=Prehledy!$L$4), "U15",  IF( AND($D134&lt;=Prehledy!$K$5, $D134&gt;=Prehledy!$L$5), "U13","U11"))))</f>
        <v>U17,U19</v>
      </c>
      <c r="F134" s="96"/>
      <c r="G134" s="115">
        <v>791</v>
      </c>
      <c r="H134" s="95" t="e">
        <f>IF(OR(ISNA(MATCH(A134,I.Stupen!#REF!:I.Stupen!#REF!,0)), ISBLANK(INDEX(I.Stupen!#REF!:I.Stupen!#REF!,MATCH(A134,I.Stupen!#REF!:I.Stupen!#REF!,0)) )), "",   INDEX(I.Stupen!#REF!:I.Stupen!#REF!,MATCH(A134,I.Stupen!#REF!:I.Stupen!#REF!,0)) )</f>
        <v>#REF!</v>
      </c>
      <c r="I134" s="118"/>
      <c r="J134" s="110">
        <v>93</v>
      </c>
      <c r="K134">
        <f>IF($F134="x",GETPIVOTDATA("St. Č",Prehledy!$A$6)-H134+1,0)</f>
        <v>0</v>
      </c>
      <c r="L134">
        <v>28</v>
      </c>
      <c r="M134">
        <f t="shared" si="4"/>
        <v>28</v>
      </c>
      <c r="N134" t="str">
        <f>IF(IFERROR(VLOOKUP($B134,#REF!,1,FALSE),0)=0,"N","P")</f>
        <v>N</v>
      </c>
      <c r="O134" t="str">
        <f>IF(IFERROR(VLOOKUP($B134,#REF!,1,FALSE),0)=0,"N","P")</f>
        <v>N</v>
      </c>
    </row>
    <row r="135" spans="1:15" customFormat="1" ht="14.25">
      <c r="A135" s="115">
        <v>134</v>
      </c>
      <c r="B135" s="116" t="s">
        <v>54</v>
      </c>
      <c r="C135" s="116" t="s">
        <v>190</v>
      </c>
      <c r="D135" s="103">
        <v>2009</v>
      </c>
      <c r="E135" s="119" t="str">
        <f>IF( $D135=0, "", IF( AND($D135&lt;=Prehledy!$K$3,$D135&gt;=Prehledy!$L$3),"U17,U19",  IF( AND($D135&lt;=Prehledy!$K$4,$D135&gt;=Prehledy!$L$4), "U15",  IF( AND($D135&lt;=Prehledy!$K$5, $D135&gt;=Prehledy!$L$5), "U13","U11"))))</f>
        <v>U17,U19</v>
      </c>
      <c r="F135" s="96" t="s">
        <v>28</v>
      </c>
      <c r="G135" s="115">
        <v>756</v>
      </c>
      <c r="H135" s="95" t="e">
        <f>IF(OR(ISNA(MATCH(A135,I.Stupen!#REF!:I.Stupen!#REF!,0)), ISBLANK(INDEX(I.Stupen!#REF!:I.Stupen!#REF!,MATCH(A135,I.Stupen!#REF!:I.Stupen!#REF!,0)) )), "",   INDEX(I.Stupen!#REF!:I.Stupen!#REF!,MATCH(A135,I.Stupen!#REF!:I.Stupen!#REF!,0)) )</f>
        <v>#REF!</v>
      </c>
      <c r="I135" s="118"/>
      <c r="J135" s="110">
        <v>58</v>
      </c>
      <c r="K135" t="e">
        <f>IF($F135="x",GETPIVOTDATA("St. Č",Prehledy!$A$6)-H135+1,0)</f>
        <v>#REF!</v>
      </c>
      <c r="L135">
        <v>41</v>
      </c>
      <c r="M135" t="e">
        <f t="shared" si="4"/>
        <v>#REF!</v>
      </c>
      <c r="N135" t="str">
        <f>IF(IFERROR(VLOOKUP($B135,#REF!,1,FALSE),0)=0,"N","P")</f>
        <v>N</v>
      </c>
      <c r="O135" t="str">
        <f>IF(IFERROR(VLOOKUP($B135,#REF!,1,FALSE),0)=0,"N","P")</f>
        <v>N</v>
      </c>
    </row>
    <row r="136" spans="1:15" customFormat="1" ht="14.25">
      <c r="A136" s="115">
        <v>135</v>
      </c>
      <c r="B136" s="116" t="s">
        <v>133</v>
      </c>
      <c r="C136" s="116" t="s">
        <v>187</v>
      </c>
      <c r="D136" s="103">
        <v>2009</v>
      </c>
      <c r="E136" s="119" t="str">
        <f>IF( $D136=0, "", IF( AND($D136&lt;=Prehledy!$K$3,$D136&gt;=Prehledy!$L$3),"U17,U19",  IF( AND($D136&lt;=Prehledy!$K$4,$D136&gt;=Prehledy!$L$4), "U15",  IF( AND($D136&lt;=Prehledy!$K$5, $D136&gt;=Prehledy!$L$5), "U13","U11"))))</f>
        <v>U17,U19</v>
      </c>
      <c r="F136" s="96"/>
      <c r="G136" s="115">
        <v>700</v>
      </c>
      <c r="H136" s="95" t="e">
        <f>IF(OR(ISNA(MATCH(A136,I.Stupen!#REF!:I.Stupen!#REF!,0)), ISBLANK(INDEX(I.Stupen!#REF!:I.Stupen!#REF!,MATCH(A136,I.Stupen!#REF!:I.Stupen!#REF!,0)) )), "",   INDEX(I.Stupen!#REF!:I.Stupen!#REF!,MATCH(A136,I.Stupen!#REF!:I.Stupen!#REF!,0)) )</f>
        <v>#REF!</v>
      </c>
      <c r="I136" s="118"/>
      <c r="J136" s="110">
        <v>117</v>
      </c>
      <c r="K136">
        <f>IF($F136="x",GETPIVOTDATA("St. Č",Prehledy!$A$6)-H136+1,0)</f>
        <v>0</v>
      </c>
      <c r="L136">
        <v>24</v>
      </c>
      <c r="M136">
        <f t="shared" si="4"/>
        <v>24</v>
      </c>
      <c r="N136" t="str">
        <f>IF(IFERROR(VLOOKUP($B136,#REF!,1,FALSE),0)=0,"N","P")</f>
        <v>N</v>
      </c>
      <c r="O136" t="str">
        <f>IF(IFERROR(VLOOKUP($B136,#REF!,1,FALSE),0)=0,"N","P")</f>
        <v>N</v>
      </c>
    </row>
    <row r="137" spans="1:15" customFormat="1" ht="14.25">
      <c r="A137" s="115">
        <v>136</v>
      </c>
      <c r="B137" s="116" t="s">
        <v>126</v>
      </c>
      <c r="C137" s="116" t="s">
        <v>202</v>
      </c>
      <c r="D137" s="103">
        <v>2008</v>
      </c>
      <c r="E137" s="119" t="str">
        <f>IF( $D137=0, "", IF( AND($D137&lt;=Prehledy!$K$3,$D137&gt;=Prehledy!$L$3),"U17,U19",  IF( AND($D137&lt;=Prehledy!$K$4,$D137&gt;=Prehledy!$L$4), "U15",  IF( AND($D137&lt;=Prehledy!$K$5, $D137&gt;=Prehledy!$L$5), "U13","U11"))))</f>
        <v>U17,U19</v>
      </c>
      <c r="F137" s="96" t="s">
        <v>28</v>
      </c>
      <c r="G137" s="115">
        <v>675</v>
      </c>
      <c r="H137" s="95" t="e">
        <f>IF(OR(ISNA(MATCH(A137,I.Stupen!#REF!:I.Stupen!#REF!,0)), ISBLANK(INDEX(I.Stupen!#REF!:I.Stupen!#REF!,MATCH(A137,I.Stupen!#REF!:I.Stupen!#REF!,0)) )), "",   INDEX(I.Stupen!#REF!:I.Stupen!#REF!,MATCH(A137,I.Stupen!#REF!:I.Stupen!#REF!,0)) )</f>
        <v>#REF!</v>
      </c>
      <c r="I137" s="118"/>
      <c r="J137" s="110">
        <v>116</v>
      </c>
      <c r="K137" t="e">
        <f>IF($F137="x",GETPIVOTDATA("St. Č",Prehledy!$A$6)-H137+1,0)</f>
        <v>#REF!</v>
      </c>
      <c r="L137">
        <v>15</v>
      </c>
      <c r="M137" t="e">
        <f t="shared" si="4"/>
        <v>#REF!</v>
      </c>
      <c r="N137" t="str">
        <f>IF(IFERROR(VLOOKUP($B137,#REF!,1,FALSE),0)=0,"N","P")</f>
        <v>N</v>
      </c>
      <c r="O137" t="str">
        <f>IF(IFERROR(VLOOKUP($B137,#REF!,1,FALSE),0)=0,"N","P")</f>
        <v>N</v>
      </c>
    </row>
    <row r="138" spans="1:15" customFormat="1" ht="14.25">
      <c r="A138" s="115">
        <v>137</v>
      </c>
      <c r="B138" s="116" t="s">
        <v>38</v>
      </c>
      <c r="C138" s="116" t="s">
        <v>190</v>
      </c>
      <c r="D138" s="103">
        <v>2006</v>
      </c>
      <c r="E138" s="119" t="str">
        <f>IF( $D138=0, "", IF( AND($D138&lt;=Prehledy!$K$3,$D138&gt;=Prehledy!$L$3),"U17,U19",  IF( AND($D138&lt;=Prehledy!$K$4,$D138&gt;=Prehledy!$L$4), "U15",  IF( AND($D138&lt;=Prehledy!$K$5, $D138&gt;=Prehledy!$L$5), "U13","U11"))))</f>
        <v>U17,U19</v>
      </c>
      <c r="F138" s="96"/>
      <c r="G138" s="115">
        <v>672</v>
      </c>
      <c r="H138" s="95" t="e">
        <f>IF(OR(ISNA(MATCH(A138,I.Stupen!#REF!:I.Stupen!#REF!,0)), ISBLANK(INDEX(I.Stupen!#REF!:I.Stupen!#REF!,MATCH(A138,I.Stupen!#REF!:I.Stupen!#REF!,0)) )), "",   INDEX(I.Stupen!#REF!:I.Stupen!#REF!,MATCH(A138,I.Stupen!#REF!:I.Stupen!#REF!,0)) )</f>
        <v>#REF!</v>
      </c>
      <c r="I138" s="118"/>
      <c r="J138" s="110">
        <v>73</v>
      </c>
      <c r="K138">
        <f>IF($F138="x",GETPIVOTDATA("St. Č",Prehledy!$A$6)-H138+1,0)</f>
        <v>0</v>
      </c>
      <c r="L138">
        <v>7</v>
      </c>
      <c r="M138">
        <f t="shared" si="4"/>
        <v>7</v>
      </c>
      <c r="N138" t="str">
        <f>IF(IFERROR(VLOOKUP($B138,#REF!,1,FALSE),0)=0,"N","P")</f>
        <v>N</v>
      </c>
      <c r="O138" t="str">
        <f>IF(IFERROR(VLOOKUP($B138,#REF!,1,FALSE),0)=0,"N","P")</f>
        <v>N</v>
      </c>
    </row>
    <row r="139" spans="1:15" customFormat="1" ht="14.25">
      <c r="A139" s="115">
        <v>138</v>
      </c>
      <c r="B139" s="116" t="s">
        <v>79</v>
      </c>
      <c r="C139" s="116" t="s">
        <v>189</v>
      </c>
      <c r="D139" s="103">
        <v>2008</v>
      </c>
      <c r="E139" s="119" t="str">
        <f>IF( $D139=0, "", IF( AND($D139&lt;=Prehledy!$K$3,$D139&gt;=Prehledy!$L$3),"U17,U19",  IF( AND($D139&lt;=Prehledy!$K$4,$D139&gt;=Prehledy!$L$4), "U15",  IF( AND($D139&lt;=Prehledy!$K$5, $D139&gt;=Prehledy!$L$5), "U13","U11"))))</f>
        <v>U17,U19</v>
      </c>
      <c r="F139" s="96"/>
      <c r="G139" s="115">
        <v>668</v>
      </c>
      <c r="H139" s="95" t="e">
        <f>IF(OR(ISNA(MATCH(A139,I.Stupen!#REF!:I.Stupen!#REF!,0)), ISBLANK(INDEX(I.Stupen!#REF!:I.Stupen!#REF!,MATCH(A139,I.Stupen!#REF!:I.Stupen!#REF!,0)) )), "",   INDEX(I.Stupen!#REF!:I.Stupen!#REF!,MATCH(A139,I.Stupen!#REF!:I.Stupen!#REF!,0)) )</f>
        <v>#REF!</v>
      </c>
      <c r="I139" s="118"/>
      <c r="J139" s="110">
        <v>114</v>
      </c>
      <c r="K139">
        <f>IF($F139="x",GETPIVOTDATA("St. Č",Prehledy!$A$6)-H139+1,0)</f>
        <v>0</v>
      </c>
      <c r="L139">
        <v>12</v>
      </c>
      <c r="M139">
        <f t="shared" si="4"/>
        <v>12</v>
      </c>
      <c r="N139" t="str">
        <f>IF(IFERROR(VLOOKUP($B139,#REF!,1,FALSE),0)=0,"N","P")</f>
        <v>N</v>
      </c>
      <c r="O139" t="str">
        <f>IF(IFERROR(VLOOKUP($B139,#REF!,1,FALSE),0)=0,"N","P")</f>
        <v>N</v>
      </c>
    </row>
    <row r="140" spans="1:15" customFormat="1" ht="14.25">
      <c r="A140" s="115">
        <v>139</v>
      </c>
      <c r="B140" s="116" t="s">
        <v>33</v>
      </c>
      <c r="C140" s="116" t="s">
        <v>189</v>
      </c>
      <c r="D140" s="103">
        <v>2006</v>
      </c>
      <c r="E140" s="119" t="str">
        <f>IF( $D140=0, "", IF( AND($D140&lt;=Prehledy!$K$3,$D140&gt;=Prehledy!$L$3),"U17,U19",  IF( AND($D140&lt;=Prehledy!$K$4,$D140&gt;=Prehledy!$L$4), "U15",  IF( AND($D140&lt;=Prehledy!$K$5, $D140&gt;=Prehledy!$L$5), "U13","U11"))))</f>
        <v>U17,U19</v>
      </c>
      <c r="F140" s="96"/>
      <c r="G140" s="115">
        <v>668</v>
      </c>
      <c r="H140" s="95" t="e">
        <f>IF(OR(ISNA(MATCH(A140,I.Stupen!#REF!:I.Stupen!#REF!,0)), ISBLANK(INDEX(I.Stupen!#REF!:I.Stupen!#REF!,MATCH(A140,I.Stupen!#REF!:I.Stupen!#REF!,0)) )), "",   INDEX(I.Stupen!#REF!:I.Stupen!#REF!,MATCH(A140,I.Stupen!#REF!:I.Stupen!#REF!,0)) )</f>
        <v>#REF!</v>
      </c>
      <c r="I140" s="118"/>
      <c r="J140" s="110">
        <v>74</v>
      </c>
      <c r="K140">
        <f>IF($F140="x",GETPIVOTDATA("St. Č",Prehledy!$A$6)-H140+1,0)</f>
        <v>0</v>
      </c>
      <c r="L140">
        <v>12</v>
      </c>
      <c r="M140">
        <f t="shared" si="4"/>
        <v>12</v>
      </c>
      <c r="N140" t="str">
        <f>IF(IFERROR(VLOOKUP($B140,#REF!,1,FALSE),0)=0,"N","P")</f>
        <v>N</v>
      </c>
      <c r="O140" t="str">
        <f>IF(IFERROR(VLOOKUP($B140,#REF!,1,FALSE),0)=0,"N","P")</f>
        <v>N</v>
      </c>
    </row>
    <row r="141" spans="1:15" customFormat="1" ht="14.25">
      <c r="A141" s="115">
        <v>140</v>
      </c>
      <c r="B141" s="116" t="s">
        <v>35</v>
      </c>
      <c r="C141" s="116" t="s">
        <v>190</v>
      </c>
      <c r="D141" s="103">
        <v>2006</v>
      </c>
      <c r="E141" s="119" t="str">
        <f>IF( $D141=0, "", IF( AND($D141&lt;=Prehledy!$K$3,$D141&gt;=Prehledy!$L$3),"U17,U19",  IF( AND($D141&lt;=Prehledy!$K$4,$D141&gt;=Prehledy!$L$4), "U15",  IF( AND($D141&lt;=Prehledy!$K$5, $D141&gt;=Prehledy!$L$5), "U13","U11"))))</f>
        <v>U17,U19</v>
      </c>
      <c r="F141" s="96"/>
      <c r="G141" s="115">
        <v>624</v>
      </c>
      <c r="H141" s="95" t="e">
        <f>IF(OR(ISNA(MATCH(A141,I.Stupen!#REF!:I.Stupen!#REF!,0)), ISBLANK(INDEX(I.Stupen!#REF!:I.Stupen!#REF!,MATCH(A141,I.Stupen!#REF!:I.Stupen!#REF!,0)) )), "",   INDEX(I.Stupen!#REF!:I.Stupen!#REF!,MATCH(A141,I.Stupen!#REF!:I.Stupen!#REF!,0)) )</f>
        <v>#REF!</v>
      </c>
      <c r="I141" s="118"/>
      <c r="J141" s="110">
        <v>83</v>
      </c>
      <c r="K141">
        <f>IF($F141="x",GETPIVOTDATA("St. Č",Prehledy!$A$6)-H141+1,0)</f>
        <v>0</v>
      </c>
      <c r="L141">
        <v>0</v>
      </c>
      <c r="M141">
        <f t="shared" si="4"/>
        <v>0</v>
      </c>
      <c r="N141" t="str">
        <f>IF(IFERROR(VLOOKUP($B141,#REF!,1,FALSE),0)=0,"N","P")</f>
        <v>N</v>
      </c>
      <c r="O141" t="str">
        <f>IF(IFERROR(VLOOKUP($B141,#REF!,1,FALSE),0)=0,"N","P")</f>
        <v>N</v>
      </c>
    </row>
    <row r="142" spans="1:15" customFormat="1" ht="14.25">
      <c r="A142" s="115">
        <v>141</v>
      </c>
      <c r="B142" s="116" t="s">
        <v>41</v>
      </c>
      <c r="C142" s="116" t="s">
        <v>189</v>
      </c>
      <c r="D142" s="103">
        <v>2008</v>
      </c>
      <c r="E142" s="119" t="str">
        <f>IF( $D142=0, "", IF( AND($D142&lt;=Prehledy!$K$3,$D142&gt;=Prehledy!$L$3),"U17,U19",  IF( AND($D142&lt;=Prehledy!$K$4,$D142&gt;=Prehledy!$L$4), "U15",  IF( AND($D142&lt;=Prehledy!$K$5, $D142&gt;=Prehledy!$L$5), "U13","U11"))))</f>
        <v>U17,U19</v>
      </c>
      <c r="F142" s="96"/>
      <c r="G142" s="115">
        <v>612</v>
      </c>
      <c r="H142" s="95" t="e">
        <f>IF(OR(ISNA(MATCH(A142,I.Stupen!#REF!:I.Stupen!#REF!,0)), ISBLANK(INDEX(I.Stupen!#REF!:I.Stupen!#REF!,MATCH(A142,I.Stupen!#REF!:I.Stupen!#REF!,0)) )), "",   INDEX(I.Stupen!#REF!:I.Stupen!#REF!,MATCH(A142,I.Stupen!#REF!:I.Stupen!#REF!,0)) )</f>
        <v>#REF!</v>
      </c>
      <c r="I142" s="118"/>
      <c r="J142" s="110">
        <v>87</v>
      </c>
      <c r="K142">
        <f>IF($F142="x",GETPIVOTDATA("St. Č",Prehledy!$A$6)-H142+1,0)</f>
        <v>0</v>
      </c>
      <c r="L142">
        <v>0</v>
      </c>
      <c r="M142">
        <f t="shared" si="4"/>
        <v>0</v>
      </c>
      <c r="N142" t="str">
        <f>IF(IFERROR(VLOOKUP($B142,#REF!,1,FALSE),0)=0,"N","P")</f>
        <v>N</v>
      </c>
      <c r="O142" t="str">
        <f>IF(IFERROR(VLOOKUP($B142,#REF!,1,FALSE),0)=0,"N","P")</f>
        <v>N</v>
      </c>
    </row>
    <row r="143" spans="1:15" customFormat="1" ht="14.25">
      <c r="A143" s="115">
        <v>142</v>
      </c>
      <c r="B143" s="116" t="s">
        <v>115</v>
      </c>
      <c r="C143" s="116" t="s">
        <v>198</v>
      </c>
      <c r="D143" s="103">
        <v>2009</v>
      </c>
      <c r="E143" s="119" t="str">
        <f>IF( $D143=0, "", IF( AND($D143&lt;=Prehledy!$K$3,$D143&gt;=Prehledy!$L$3),"U17,U19",  IF( AND($D143&lt;=Prehledy!$K$4,$D143&gt;=Prehledy!$L$4), "U15",  IF( AND($D143&lt;=Prehledy!$K$5, $D143&gt;=Prehledy!$L$5), "U13","U11"))))</f>
        <v>U17,U19</v>
      </c>
      <c r="F143" s="96" t="s">
        <v>28</v>
      </c>
      <c r="G143" s="115">
        <v>604</v>
      </c>
      <c r="H143" s="95" t="e">
        <f>IF(OR(ISNA(MATCH(A143,I.Stupen!#REF!:I.Stupen!#REF!,0)), ISBLANK(INDEX(I.Stupen!#REF!:I.Stupen!#REF!,MATCH(A143,I.Stupen!#REF!:I.Stupen!#REF!,0)) )), "",   INDEX(I.Stupen!#REF!:I.Stupen!#REF!,MATCH(A143,I.Stupen!#REF!:I.Stupen!#REF!,0)) )</f>
        <v>#REF!</v>
      </c>
      <c r="I143" s="118"/>
      <c r="J143" s="110">
        <v>68</v>
      </c>
      <c r="K143" t="e">
        <f>IF($F143="x",GETPIVOTDATA("St. Č",Prehledy!$A$6)-H143+1,0)</f>
        <v>#REF!</v>
      </c>
      <c r="L143">
        <v>0</v>
      </c>
      <c r="M143" t="e">
        <f t="shared" si="4"/>
        <v>#REF!</v>
      </c>
      <c r="N143" t="str">
        <f>IF(IFERROR(VLOOKUP($B143,#REF!,1,FALSE),0)=0,"N","P")</f>
        <v>N</v>
      </c>
      <c r="O143" t="str">
        <f>IF(IFERROR(VLOOKUP($B143,#REF!,1,FALSE),0)=0,"N","P")</f>
        <v>N</v>
      </c>
    </row>
    <row r="144" spans="1:15" customFormat="1" ht="14.25">
      <c r="A144" s="115">
        <v>143</v>
      </c>
      <c r="B144" s="116" t="s">
        <v>89</v>
      </c>
      <c r="C144" s="116" t="s">
        <v>188</v>
      </c>
      <c r="D144" s="103">
        <v>2009</v>
      </c>
      <c r="E144" s="119" t="str">
        <f>IF( $D144=0, "", IF( AND($D144&lt;=Prehledy!$K$3,$D144&gt;=Prehledy!$L$3),"U17,U19",  IF( AND($D144&lt;=Prehledy!$K$4,$D144&gt;=Prehledy!$L$4), "U15",  IF( AND($D144&lt;=Prehledy!$K$5, $D144&gt;=Prehledy!$L$5), "U13","U11"))))</f>
        <v>U17,U19</v>
      </c>
      <c r="F144" s="96"/>
      <c r="G144" s="115">
        <v>576</v>
      </c>
      <c r="H144" s="95" t="e">
        <f>IF(OR(ISNA(MATCH(A144,I.Stupen!#REF!:I.Stupen!#REF!,0)), ISBLANK(INDEX(I.Stupen!#REF!:I.Stupen!#REF!,MATCH(A144,I.Stupen!#REF!:I.Stupen!#REF!,0)) )), "",   INDEX(I.Stupen!#REF!:I.Stupen!#REF!,MATCH(A144,I.Stupen!#REF!:I.Stupen!#REF!,0)) )</f>
        <v>#REF!</v>
      </c>
      <c r="I144" s="118"/>
      <c r="J144" s="110">
        <v>98</v>
      </c>
      <c r="K144">
        <f>IF($F144="x",GETPIVOTDATA("St. Č",Prehledy!$A$6)-H144+1,0)</f>
        <v>0</v>
      </c>
      <c r="L144">
        <v>0</v>
      </c>
      <c r="M144">
        <f t="shared" si="4"/>
        <v>0</v>
      </c>
      <c r="N144" t="str">
        <f>IF(IFERROR(VLOOKUP($B144,#REF!,1,FALSE),0)=0,"N","P")</f>
        <v>N</v>
      </c>
      <c r="O144" t="str">
        <f>IF(IFERROR(VLOOKUP($B144,#REF!,1,FALSE),0)=0,"N","P")</f>
        <v>N</v>
      </c>
    </row>
    <row r="145" spans="1:15" customFormat="1" ht="14.25">
      <c r="A145" s="115">
        <v>144</v>
      </c>
      <c r="B145" s="116" t="s">
        <v>208</v>
      </c>
      <c r="C145" s="116" t="s">
        <v>189</v>
      </c>
      <c r="D145" s="103">
        <v>2009</v>
      </c>
      <c r="E145" s="119" t="str">
        <f>IF( $D145=0, "", IF( AND($D145&lt;=Prehledy!$K$3,$D145&gt;=Prehledy!$L$3),"U17,U19",  IF( AND($D145&lt;=Prehledy!$K$4,$D145&gt;=Prehledy!$L$4), "U15",  IF( AND($D145&lt;=Prehledy!$K$5, $D145&gt;=Prehledy!$L$5), "U13","U11"))))</f>
        <v>U17,U19</v>
      </c>
      <c r="F145" s="96"/>
      <c r="G145" s="115">
        <v>575</v>
      </c>
      <c r="H145" s="95" t="e">
        <f>IF(OR(ISNA(MATCH(A145,I.Stupen!#REF!:I.Stupen!#REF!,0)), ISBLANK(INDEX(I.Stupen!#REF!:I.Stupen!#REF!,MATCH(A145,I.Stupen!#REF!:I.Stupen!#REF!,0)) )), "",   INDEX(I.Stupen!#REF!:I.Stupen!#REF!,MATCH(A145,I.Stupen!#REF!:I.Stupen!#REF!,0)) )</f>
        <v>#REF!</v>
      </c>
      <c r="I145" s="118"/>
      <c r="J145" s="110">
        <v>134</v>
      </c>
      <c r="K145">
        <f>IF($F145="x",GETPIVOTDATA("St. Č",Prehledy!$A$6)-H145+1,0)</f>
        <v>0</v>
      </c>
      <c r="L145">
        <v>0</v>
      </c>
      <c r="M145">
        <f t="shared" si="4"/>
        <v>0</v>
      </c>
      <c r="N145" t="str">
        <f>IF(IFERROR(VLOOKUP($B145,#REF!,1,FALSE),0)=0,"N","P")</f>
        <v>N</v>
      </c>
      <c r="O145" t="str">
        <f>IF(IFERROR(VLOOKUP($B145,#REF!,1,FALSE),0)=0,"N","P")</f>
        <v>N</v>
      </c>
    </row>
    <row r="146" spans="1:15" customFormat="1" ht="14.25">
      <c r="A146" s="115">
        <v>145</v>
      </c>
      <c r="B146" s="116" t="s">
        <v>76</v>
      </c>
      <c r="C146" s="116" t="s">
        <v>190</v>
      </c>
      <c r="D146" s="103">
        <v>2009</v>
      </c>
      <c r="E146" s="119" t="str">
        <f>IF( $D146=0, "", IF( AND($D146&lt;=Prehledy!$K$3,$D146&gt;=Prehledy!$L$3),"U17,U19",  IF( AND($D146&lt;=Prehledy!$K$4,$D146&gt;=Prehledy!$L$4), "U15",  IF( AND($D146&lt;=Prehledy!$K$5, $D146&gt;=Prehledy!$L$5), "U13","U11"))))</f>
        <v>U17,U19</v>
      </c>
      <c r="F146" s="96" t="s">
        <v>28</v>
      </c>
      <c r="G146" s="115">
        <v>561</v>
      </c>
      <c r="H146" s="95" t="e">
        <f>IF(OR(ISNA(MATCH(A146,I.Stupen!#REF!:I.Stupen!#REF!,0)), ISBLANK(INDEX(I.Stupen!#REF!:I.Stupen!#REF!,MATCH(A146,I.Stupen!#REF!:I.Stupen!#REF!,0)) )), "",   INDEX(I.Stupen!#REF!:I.Stupen!#REF!,MATCH(A146,I.Stupen!#REF!:I.Stupen!#REF!,0)) )</f>
        <v>#REF!</v>
      </c>
      <c r="I146" s="118"/>
      <c r="J146" s="110">
        <v>69</v>
      </c>
      <c r="K146" t="e">
        <f>IF($F146="x",GETPIVOTDATA("St. Č",Prehledy!$A$6)-H146+1,0)</f>
        <v>#REF!</v>
      </c>
      <c r="L146">
        <v>0</v>
      </c>
      <c r="M146" t="e">
        <f t="shared" si="4"/>
        <v>#REF!</v>
      </c>
      <c r="N146" t="str">
        <f>IF(IFERROR(VLOOKUP($B146,#REF!,1,FALSE),0)=0,"N","P")</f>
        <v>N</v>
      </c>
      <c r="O146" t="str">
        <f>IF(IFERROR(VLOOKUP($B146,#REF!,1,FALSE),0)=0,"N","P")</f>
        <v>N</v>
      </c>
    </row>
    <row r="147" spans="1:15" customFormat="1" ht="14.25">
      <c r="A147" s="115">
        <v>146</v>
      </c>
      <c r="B147" s="116" t="s">
        <v>148</v>
      </c>
      <c r="C147" s="116" t="s">
        <v>194</v>
      </c>
      <c r="D147" s="103">
        <v>2009</v>
      </c>
      <c r="E147" s="119" t="str">
        <f>IF( $D147=0, "", IF( AND($D147&lt;=Prehledy!$K$3,$D147&gt;=Prehledy!$L$3),"U17,U19",  IF( AND($D147&lt;=Prehledy!$K$4,$D147&gt;=Prehledy!$L$4), "U15",  IF( AND($D147&lt;=Prehledy!$K$5, $D147&gt;=Prehledy!$L$5), "U13","U11"))))</f>
        <v>U17,U19</v>
      </c>
      <c r="F147" s="96"/>
      <c r="G147" s="115">
        <v>508</v>
      </c>
      <c r="H147" s="95" t="e">
        <f>IF(OR(ISNA(MATCH(A147,I.Stupen!#REF!:I.Stupen!#REF!,0)), ISBLANK(INDEX(I.Stupen!#REF!:I.Stupen!#REF!,MATCH(A147,I.Stupen!#REF!:I.Stupen!#REF!,0)) )), "",   INDEX(I.Stupen!#REF!:I.Stupen!#REF!,MATCH(A147,I.Stupen!#REF!:I.Stupen!#REF!,0)) )</f>
        <v>#REF!</v>
      </c>
      <c r="I147" s="118"/>
      <c r="J147" s="110">
        <v>124</v>
      </c>
      <c r="K147">
        <f>IF($F147="x",GETPIVOTDATA("St. Č",Prehledy!$A$6)-H147+1,0)</f>
        <v>0</v>
      </c>
      <c r="L147">
        <v>0</v>
      </c>
      <c r="M147">
        <f t="shared" si="4"/>
        <v>0</v>
      </c>
      <c r="N147" t="str">
        <f>IF(IFERROR(VLOOKUP($B147,#REF!,1,FALSE),0)=0,"N","P")</f>
        <v>N</v>
      </c>
      <c r="O147" t="str">
        <f>IF(IFERROR(VLOOKUP($B147,#REF!,1,FALSE),0)=0,"N","P")</f>
        <v>N</v>
      </c>
    </row>
  </sheetData>
  <autoFilter ref="A1:M147" xr:uid="{00000000-0001-0000-0000-000000000000}">
    <sortState xmlns:xlrd2="http://schemas.microsoft.com/office/spreadsheetml/2017/richdata2" ref="A104:M146">
      <sortCondition ref="F1:F147"/>
    </sortState>
  </autoFilter>
  <sortState xmlns:xlrd2="http://schemas.microsoft.com/office/spreadsheetml/2017/richdata2" ref="A2:O147">
    <sortCondition ref="E2:E147"/>
    <sortCondition descending="1" ref="G2:G147"/>
  </sortState>
  <dataConsolidate/>
  <phoneticPr fontId="0" type="noConversion"/>
  <conditionalFormatting sqref="B104:C120">
    <cfRule type="expression" dxfId="50" priority="323">
      <formula>$F104="x"</formula>
    </cfRule>
  </conditionalFormatting>
  <conditionalFormatting sqref="B121">
    <cfRule type="expression" dxfId="49" priority="20">
      <formula>$F121="x"</formula>
    </cfRule>
  </conditionalFormatting>
  <conditionalFormatting sqref="C121:C124">
    <cfRule type="expression" dxfId="48" priority="12">
      <formula>$F121="x"</formula>
    </cfRule>
  </conditionalFormatting>
  <conditionalFormatting sqref="B125:B147">
    <cfRule type="expression" dxfId="47" priority="11">
      <formula>$F125="x"</formula>
    </cfRule>
  </conditionalFormatting>
  <conditionalFormatting sqref="C125:C147">
    <cfRule type="expression" dxfId="46" priority="9">
      <formula>$F125="x"</formula>
    </cfRule>
  </conditionalFormatting>
  <conditionalFormatting sqref="B122:B124">
    <cfRule type="expression" dxfId="45" priority="8">
      <formula>$F122="x"</formula>
    </cfRule>
  </conditionalFormatting>
  <conditionalFormatting sqref="B3:C100">
    <cfRule type="expression" dxfId="44" priority="7">
      <formula>$F3="x"</formula>
    </cfRule>
  </conditionalFormatting>
  <conditionalFormatting sqref="B2">
    <cfRule type="expression" dxfId="43" priority="6">
      <formula>$F2="x"</formula>
    </cfRule>
  </conditionalFormatting>
  <conditionalFormatting sqref="C2">
    <cfRule type="expression" dxfId="42" priority="5">
      <formula>$F2="x"</formula>
    </cfRule>
  </conditionalFormatting>
  <conditionalFormatting sqref="C101:C102">
    <cfRule type="expression" dxfId="41" priority="4">
      <formula>$F101="x"</formula>
    </cfRule>
  </conditionalFormatting>
  <conditionalFormatting sqref="B103">
    <cfRule type="expression" dxfId="40" priority="3">
      <formula>$F103="x"</formula>
    </cfRule>
  </conditionalFormatting>
  <conditionalFormatting sqref="C103">
    <cfRule type="expression" dxfId="39" priority="2">
      <formula>$F103="x"</formula>
    </cfRule>
  </conditionalFormatting>
  <conditionalFormatting sqref="B101:B102">
    <cfRule type="expression" dxfId="38" priority="1">
      <formula>$F101="x"</formula>
    </cfRule>
  </conditionalFormatting>
  <pageMargins left="0.23622047244094491" right="0.23622047244094491" top="3.937007874015748E-2" bottom="3.937007874015748E-2" header="0" footer="0"/>
  <pageSetup paperSize="9" scale="88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35196-9C02-4F58-9E45-C8246CEEA657}">
  <sheetPr codeName="List9"/>
  <dimension ref="A1:Y17"/>
  <sheetViews>
    <sheetView workbookViewId="0">
      <selection activeCell="N16" sqref="N16"/>
    </sheetView>
  </sheetViews>
  <sheetFormatPr defaultRowHeight="12.75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>
      <c r="A1" s="249" t="s">
        <v>10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N1" s="249" t="s">
        <v>11</v>
      </c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</row>
    <row r="2" spans="1:25">
      <c r="A2" s="26">
        <v>1</v>
      </c>
      <c r="B2" s="27" t="str">
        <f>pav_U15!C3</f>
        <v>Barták Lukáš</v>
      </c>
      <c r="C2" s="28" t="s">
        <v>9</v>
      </c>
      <c r="D2" s="4" t="str">
        <f>pav_U15!C5</f>
        <v>------</v>
      </c>
      <c r="E2" s="19" t="s">
        <v>237</v>
      </c>
      <c r="F2" s="20" t="s">
        <v>237</v>
      </c>
      <c r="G2" s="20" t="s">
        <v>237</v>
      </c>
      <c r="H2" s="20"/>
      <c r="I2" s="33"/>
      <c r="J2" s="32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11" t="s">
        <v>7</v>
      </c>
      <c r="L2" s="1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26">
        <v>1</v>
      </c>
      <c r="O2" s="27" t="str">
        <f>pav_U15!D4</f>
        <v>Barták Lukáš</v>
      </c>
      <c r="P2" s="28" t="s">
        <v>9</v>
      </c>
      <c r="Q2" s="4" t="str">
        <f>pav_U15!D8</f>
        <v>Přikrylová Adéla</v>
      </c>
      <c r="R2" s="19" t="s">
        <v>178</v>
      </c>
      <c r="S2" s="20" t="s">
        <v>172</v>
      </c>
      <c r="T2" s="20" t="s">
        <v>173</v>
      </c>
      <c r="U2" s="20"/>
      <c r="V2" s="33"/>
      <c r="W2" s="31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11" t="s">
        <v>7</v>
      </c>
      <c r="Y2" s="12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29">
        <v>2</v>
      </c>
      <c r="B3" s="24" t="str">
        <f>pav_U15!C7</f>
        <v>Přikrylová Adéla</v>
      </c>
      <c r="C3" s="25" t="s">
        <v>9</v>
      </c>
      <c r="D3" s="5" t="str">
        <f>pav_U15!C9</f>
        <v>Jonášová Karolína</v>
      </c>
      <c r="E3" s="21" t="s">
        <v>168</v>
      </c>
      <c r="F3" s="18" t="s">
        <v>182</v>
      </c>
      <c r="G3" s="18" t="s">
        <v>174</v>
      </c>
      <c r="H3" s="18"/>
      <c r="I3" s="34"/>
      <c r="J3" s="32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13" t="s">
        <v>7</v>
      </c>
      <c r="L3" s="14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29">
        <v>2</v>
      </c>
      <c r="O3" s="24" t="str">
        <f>pav_U15!D12</f>
        <v>Kovář Jakub</v>
      </c>
      <c r="P3" s="25" t="s">
        <v>9</v>
      </c>
      <c r="Q3" s="24" t="str">
        <f>pav_U15!D16</f>
        <v>Doležel Ondřej</v>
      </c>
      <c r="R3" s="21" t="s">
        <v>170</v>
      </c>
      <c r="S3" s="18" t="s">
        <v>170</v>
      </c>
      <c r="T3" s="18" t="s">
        <v>167</v>
      </c>
      <c r="U3" s="18" t="s">
        <v>179</v>
      </c>
      <c r="V3" s="34"/>
      <c r="W3" s="32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13" t="s">
        <v>7</v>
      </c>
      <c r="Y3" s="14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29">
        <v>3</v>
      </c>
      <c r="B4" s="24" t="str">
        <f>pav_U15!C11</f>
        <v>Kovář Jakub</v>
      </c>
      <c r="C4" s="25" t="s">
        <v>9</v>
      </c>
      <c r="D4" s="5" t="str">
        <f>pav_U15!C13</f>
        <v>------</v>
      </c>
      <c r="E4" s="39" t="s">
        <v>237</v>
      </c>
      <c r="F4" s="40" t="s">
        <v>237</v>
      </c>
      <c r="G4" s="40" t="s">
        <v>237</v>
      </c>
      <c r="H4" s="18"/>
      <c r="I4" s="34"/>
      <c r="J4" s="32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13" t="s">
        <v>7</v>
      </c>
      <c r="L4" s="14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29">
        <v>3</v>
      </c>
      <c r="O4" s="24" t="str">
        <f>pav_U15!D20</f>
        <v>Bárta Martin</v>
      </c>
      <c r="P4" s="25" t="s">
        <v>9</v>
      </c>
      <c r="Q4" s="5" t="str">
        <f>pav_U15!D24</f>
        <v>Chloupek Tomáš</v>
      </c>
      <c r="R4" s="21" t="s">
        <v>171</v>
      </c>
      <c r="S4" s="18" t="s">
        <v>166</v>
      </c>
      <c r="T4" s="18" t="s">
        <v>165</v>
      </c>
      <c r="U4" s="18" t="s">
        <v>174</v>
      </c>
      <c r="V4" s="34" t="s">
        <v>178</v>
      </c>
      <c r="W4" s="32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13" t="s">
        <v>7</v>
      </c>
      <c r="Y4" s="14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 ht="13.5" thickBot="1">
      <c r="A5" s="29">
        <v>4</v>
      </c>
      <c r="B5" s="24" t="str">
        <f>pav_U15!C15</f>
        <v>------</v>
      </c>
      <c r="C5" s="25" t="s">
        <v>9</v>
      </c>
      <c r="D5" s="5" t="str">
        <f>pav_U15!C17</f>
        <v>Doležel Ondřej</v>
      </c>
      <c r="E5" s="21" t="s">
        <v>239</v>
      </c>
      <c r="F5" s="18" t="s">
        <v>239</v>
      </c>
      <c r="G5" s="18" t="s">
        <v>239</v>
      </c>
      <c r="H5" s="18"/>
      <c r="I5" s="34"/>
      <c r="J5" s="32">
        <f t="shared" si="0"/>
        <v>0</v>
      </c>
      <c r="K5" s="13" t="s">
        <v>7</v>
      </c>
      <c r="L5" s="14">
        <f t="shared" si="1"/>
        <v>3</v>
      </c>
      <c r="N5" s="30">
        <v>4</v>
      </c>
      <c r="O5" s="35" t="str">
        <f>pav_U15!D28</f>
        <v>Ježek Oskar</v>
      </c>
      <c r="P5" s="36" t="s">
        <v>9</v>
      </c>
      <c r="Q5" s="6" t="str">
        <f>pav_U15!D32</f>
        <v>Zouharová Zuzana</v>
      </c>
      <c r="R5" s="22" t="s">
        <v>167</v>
      </c>
      <c r="S5" s="23" t="s">
        <v>181</v>
      </c>
      <c r="T5" s="23" t="s">
        <v>170</v>
      </c>
      <c r="U5" s="23" t="s">
        <v>165</v>
      </c>
      <c r="V5" s="37"/>
      <c r="W5" s="38">
        <f t="shared" si="2"/>
        <v>1</v>
      </c>
      <c r="X5" s="15" t="s">
        <v>7</v>
      </c>
      <c r="Y5" s="16">
        <f t="shared" si="3"/>
        <v>3</v>
      </c>
    </row>
    <row r="6" spans="1:25">
      <c r="A6" s="29">
        <v>5</v>
      </c>
      <c r="B6" s="24" t="str">
        <f>pav_U15!C19</f>
        <v>Bárta Martin</v>
      </c>
      <c r="C6" s="25" t="s">
        <v>9</v>
      </c>
      <c r="D6" s="5" t="str">
        <f>pav_U15!C21</f>
        <v>------</v>
      </c>
      <c r="E6" s="39" t="s">
        <v>237</v>
      </c>
      <c r="F6" s="40" t="s">
        <v>237</v>
      </c>
      <c r="G6" s="40" t="s">
        <v>237</v>
      </c>
      <c r="H6" s="18"/>
      <c r="I6" s="34"/>
      <c r="J6" s="32">
        <f t="shared" si="0"/>
        <v>3</v>
      </c>
      <c r="K6" s="13" t="s">
        <v>7</v>
      </c>
      <c r="L6" s="14">
        <f t="shared" si="1"/>
        <v>0</v>
      </c>
    </row>
    <row r="7" spans="1:25">
      <c r="A7" s="29">
        <v>6</v>
      </c>
      <c r="B7" s="24" t="str">
        <f>pav_U15!C23</f>
        <v>------</v>
      </c>
      <c r="C7" s="25" t="s">
        <v>9</v>
      </c>
      <c r="D7" s="5" t="str">
        <f>pav_U15!C25</f>
        <v>Chloupek Tomáš</v>
      </c>
      <c r="E7" s="21" t="s">
        <v>239</v>
      </c>
      <c r="F7" s="18" t="s">
        <v>239</v>
      </c>
      <c r="G7" s="18" t="s">
        <v>239</v>
      </c>
      <c r="H7" s="18"/>
      <c r="I7" s="34"/>
      <c r="J7" s="32">
        <f t="shared" si="0"/>
        <v>0</v>
      </c>
      <c r="K7" s="13" t="s">
        <v>7</v>
      </c>
      <c r="L7" s="14">
        <f t="shared" si="1"/>
        <v>3</v>
      </c>
    </row>
    <row r="8" spans="1:25">
      <c r="A8" s="29">
        <v>7</v>
      </c>
      <c r="B8" s="24" t="str">
        <f>pav_U15!C27</f>
        <v>Ježek Oskar</v>
      </c>
      <c r="C8" s="25" t="s">
        <v>9</v>
      </c>
      <c r="D8" s="5" t="str">
        <f>pav_U15!C29</f>
        <v>------</v>
      </c>
      <c r="E8" s="39" t="s">
        <v>237</v>
      </c>
      <c r="F8" s="40" t="s">
        <v>237</v>
      </c>
      <c r="G8" s="40" t="s">
        <v>237</v>
      </c>
      <c r="H8" s="18"/>
      <c r="I8" s="34"/>
      <c r="J8" s="32">
        <f t="shared" si="0"/>
        <v>3</v>
      </c>
      <c r="K8" s="13" t="s">
        <v>7</v>
      </c>
      <c r="L8" s="14">
        <f t="shared" si="1"/>
        <v>0</v>
      </c>
    </row>
    <row r="9" spans="1:25" ht="13.5" thickBot="1">
      <c r="A9" s="30">
        <v>8</v>
      </c>
      <c r="B9" s="35" t="str">
        <f>pav_U15!C31</f>
        <v>------</v>
      </c>
      <c r="C9" s="36" t="s">
        <v>9</v>
      </c>
      <c r="D9" s="6" t="str">
        <f>pav_U15!C33</f>
        <v>Zouharová Zuzana</v>
      </c>
      <c r="E9" s="22" t="s">
        <v>239</v>
      </c>
      <c r="F9" s="23" t="s">
        <v>239</v>
      </c>
      <c r="G9" s="23" t="s">
        <v>239</v>
      </c>
      <c r="H9" s="23"/>
      <c r="I9" s="37"/>
      <c r="J9" s="38">
        <f t="shared" si="0"/>
        <v>0</v>
      </c>
      <c r="K9" s="15" t="s">
        <v>7</v>
      </c>
      <c r="L9" s="16">
        <f>IF(AND(LEN(E9)&gt;0,MID(E9,1,1)="-"),"1","0")+IF(AND(LEN(F9)&gt;0,MID(F9,1,1)="-"),"1","0")+IF(AND(LEN(G9)&gt;0,MID(G9,1,1)="-"),"1","0")+IF(AND(LEN(H9)&gt;0,MID(H9,1,1)="-"),"1","0")+IF(AND(LEN(I9)&gt;0,MID(I9,1,1)="-"),"1","0")</f>
        <v>3</v>
      </c>
    </row>
    <row r="10" spans="1:25" ht="13.5" thickBot="1">
      <c r="N10" s="250" t="s">
        <v>12</v>
      </c>
      <c r="O10" s="250"/>
      <c r="P10" s="250"/>
      <c r="Q10" s="250"/>
      <c r="R10" s="249"/>
      <c r="S10" s="249"/>
      <c r="T10" s="249"/>
      <c r="U10" s="249"/>
      <c r="V10" s="249"/>
      <c r="W10" s="249"/>
      <c r="X10" s="249"/>
      <c r="Y10" s="249"/>
    </row>
    <row r="11" spans="1:25">
      <c r="N11" s="26">
        <v>1</v>
      </c>
      <c r="O11" s="27" t="str">
        <f>pav_U15!E6</f>
        <v>Barták Lukáš</v>
      </c>
      <c r="P11" s="28" t="s">
        <v>9</v>
      </c>
      <c r="Q11" s="41" t="str">
        <f>pav_U15!E14</f>
        <v>Doležel Ondřej</v>
      </c>
      <c r="R11" s="19" t="s">
        <v>176</v>
      </c>
      <c r="S11" s="20" t="s">
        <v>178</v>
      </c>
      <c r="T11" s="20" t="s">
        <v>178</v>
      </c>
      <c r="U11" s="20"/>
      <c r="V11" s="33"/>
      <c r="W11" s="31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11" t="s">
        <v>7</v>
      </c>
      <c r="Y11" s="12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.5" thickBot="1">
      <c r="N12" s="30">
        <v>2</v>
      </c>
      <c r="O12" s="35" t="str">
        <f>pav_U15!E22</f>
        <v>Bárta Martin</v>
      </c>
      <c r="P12" s="36" t="s">
        <v>9</v>
      </c>
      <c r="Q12" s="6" t="str">
        <f>pav_U15!E30</f>
        <v>Zouharová Zuzana</v>
      </c>
      <c r="R12" s="22" t="s">
        <v>166</v>
      </c>
      <c r="S12" s="23" t="s">
        <v>176</v>
      </c>
      <c r="T12" s="23" t="s">
        <v>175</v>
      </c>
      <c r="U12" s="23" t="s">
        <v>181</v>
      </c>
      <c r="V12" s="37"/>
      <c r="W12" s="3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15" t="s">
        <v>7</v>
      </c>
      <c r="Y12" s="16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5" spans="1:25" ht="13.5" thickBot="1">
      <c r="N15" s="250" t="s">
        <v>13</v>
      </c>
      <c r="O15" s="250"/>
      <c r="P15" s="250"/>
      <c r="Q15" s="250"/>
      <c r="R15" s="249"/>
      <c r="S15" s="249"/>
      <c r="T15" s="249"/>
      <c r="U15" s="249"/>
      <c r="V15" s="249"/>
      <c r="W15" s="249"/>
      <c r="X15" s="249"/>
      <c r="Y15" s="249"/>
    </row>
    <row r="16" spans="1:25">
      <c r="N16" s="26" t="s">
        <v>242</v>
      </c>
      <c r="O16" s="27" t="str">
        <f>pav_U15!F10</f>
        <v>Barták Lukáš</v>
      </c>
      <c r="P16" s="28" t="s">
        <v>9</v>
      </c>
      <c r="Q16" s="41" t="str">
        <f>pav_U15!F26</f>
        <v>Zouharová Zuzana</v>
      </c>
      <c r="R16" s="19" t="s">
        <v>173</v>
      </c>
      <c r="S16" s="20" t="s">
        <v>172</v>
      </c>
      <c r="T16" s="20" t="s">
        <v>173</v>
      </c>
      <c r="U16" s="20"/>
      <c r="V16" s="33"/>
      <c r="W16" s="31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11" t="s">
        <v>7</v>
      </c>
      <c r="Y16" s="12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4:25" ht="13.5" thickBot="1">
      <c r="N17" s="30" t="s">
        <v>243</v>
      </c>
      <c r="O17" s="35" t="str">
        <f>pav_U15!F34</f>
        <v>Doležel Ondřej</v>
      </c>
      <c r="P17" s="36" t="s">
        <v>9</v>
      </c>
      <c r="Q17" s="42" t="str">
        <f>pav_U15!F38</f>
        <v>Bárta Martin</v>
      </c>
      <c r="R17" s="22" t="s">
        <v>178</v>
      </c>
      <c r="S17" s="23" t="s">
        <v>173</v>
      </c>
      <c r="T17" s="23" t="s">
        <v>178</v>
      </c>
      <c r="U17" s="23"/>
      <c r="V17" s="37"/>
      <c r="W17" s="38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15" t="s">
        <v>7</v>
      </c>
      <c r="Y17" s="16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</sheetData>
  <mergeCells count="4">
    <mergeCell ref="A1:L1"/>
    <mergeCell ref="N1:Y1"/>
    <mergeCell ref="N10:Y10"/>
    <mergeCell ref="N15:Y15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4"/>
  <dimension ref="A1:G38"/>
  <sheetViews>
    <sheetView view="pageBreakPreview" topLeftCell="A4" zoomScaleNormal="100" zoomScaleSheetLayoutView="100" workbookViewId="0">
      <selection activeCell="G18" sqref="G18"/>
    </sheetView>
  </sheetViews>
  <sheetFormatPr defaultRowHeight="12.75"/>
  <cols>
    <col min="1" max="1" width="5.42578125" style="2" customWidth="1"/>
    <col min="2" max="2" width="4.2851562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3" customHeight="1">
      <c r="A1" s="76"/>
      <c r="B1" s="248" t="s">
        <v>61</v>
      </c>
      <c r="C1" s="248"/>
      <c r="D1" s="248"/>
      <c r="E1" s="248"/>
      <c r="F1" s="248"/>
      <c r="G1" s="248"/>
    </row>
    <row r="2" spans="1:7" ht="12" customHeight="1">
      <c r="A2" s="227">
        <v>106</v>
      </c>
      <c r="B2" s="227">
        <v>1</v>
      </c>
      <c r="C2" s="77" t="str">
        <f>IF(A2&gt;0,VLOOKUP(A2,seznam!$A$2:$C$147,3),"------")</f>
        <v>KST Orel Olešnice</v>
      </c>
      <c r="D2" s="43"/>
      <c r="E2" s="43"/>
      <c r="F2" s="43"/>
      <c r="G2" s="43"/>
    </row>
    <row r="3" spans="1:7" ht="12" customHeight="1">
      <c r="A3" s="227"/>
      <c r="B3" s="227"/>
      <c r="C3" s="78" t="str">
        <f>IF(A2&gt;0,VLOOKUP(A2,seznam!$A$2:$C$147,2),"------")</f>
        <v>Krejčí Štěpán</v>
      </c>
      <c r="D3" s="43"/>
      <c r="E3" s="43"/>
      <c r="F3" s="43"/>
      <c r="G3" s="43"/>
    </row>
    <row r="4" spans="1:7" ht="12" customHeight="1">
      <c r="A4" s="227">
        <v>0</v>
      </c>
      <c r="B4" s="203">
        <v>2</v>
      </c>
      <c r="C4" s="113" t="str">
        <f>IF(A4&gt;0,VLOOKUP(A4,seznam!$A$2:$C$147,3),"------")</f>
        <v>------</v>
      </c>
      <c r="D4" s="44" t="str">
        <f>IF(zap_U17U19!J2&gt;zap_U17U19!L2,zap_U17U19!B2,IF(zap_U17U19!J2&lt;zap_U17U19!L2,zap_U17U19!D2," "))</f>
        <v>Krejčí Štěpán</v>
      </c>
      <c r="E4" s="43"/>
      <c r="F4" s="43"/>
      <c r="G4" s="43"/>
    </row>
    <row r="5" spans="1:7" ht="12" customHeight="1">
      <c r="A5" s="203"/>
      <c r="B5" s="245"/>
      <c r="C5" s="112" t="str">
        <f>IF(A4&gt;0,VLOOKUP(A4,seznam!$A$2:$C$147,2),"------")</f>
        <v>------</v>
      </c>
      <c r="D5" s="43" t="str">
        <f>IF(zap_U17U19!J2&gt;zap_U17U19!L2,CONCATENATE(zap_U17U19!J2,":",zap_U17U19!L2,"   (",zap_U17U19!E2,";",zap_U17U19!F2,";",zap_U17U19!G2,";",zap_U17U19!H2,";",zap_U17U19!I2,")"),IF(zap_U17U19!J2&lt;zap_U17U19!L2,CONCATENATE(zap_U17U19!L2,":",zap_U17U19!J2,"   (",IF(zap_U17U19!E2="0","-0",-zap_U17U19!E2),";",IF(zap_U17U19!F2="0","-0",-zap_U17U19!F2),";",IF(zap_U17U19!G2="0","-0",-zap_U17U19!G2),";",IF(zap_U17U19!H2="0","-0",IF(LEN(zap_U17U19!H2)&gt;0,-zap_U17U19!H2,zap_U17U19!H2)),";",IF(LEN(zap_U17U19!I2)&gt;0,-zap_U17U19!I2,zap_U17U19!I2),")")," "))</f>
        <v>3:0   (0;0;0;;)</v>
      </c>
      <c r="E5" s="45"/>
      <c r="F5" s="43"/>
      <c r="G5" s="43"/>
    </row>
    <row r="6" spans="1:7" ht="12" customHeight="1">
      <c r="A6" s="227">
        <v>145</v>
      </c>
      <c r="B6" s="227">
        <v>3</v>
      </c>
      <c r="C6" s="77" t="str">
        <f>IF(A6&gt;0,VLOOKUP(A6,seznam!$A$2:$C$147,3),"------")</f>
        <v>KST Kunštát</v>
      </c>
      <c r="D6" s="43"/>
      <c r="E6" s="46" t="str">
        <f>IF(zap_U17U19!W2&gt;zap_U17U19!Y2,zap_U17U19!O2,IF(zap_U17U19!W2&lt;zap_U17U19!Y2,zap_U17U19!Q2," "))</f>
        <v>Janků Pavel</v>
      </c>
      <c r="F6" s="43"/>
      <c r="G6" s="43"/>
    </row>
    <row r="7" spans="1:7" ht="12" customHeight="1">
      <c r="A7" s="227"/>
      <c r="B7" s="227"/>
      <c r="C7" s="78" t="str">
        <f>IF(A6&gt;0,VLOOKUP(A6,seznam!$A$2:$C$147,2),"------")</f>
        <v>Dlapa Tomáš</v>
      </c>
      <c r="D7" s="43"/>
      <c r="E7" s="45" t="str">
        <f>IF(zap_U17U19!W2&gt;zap_U17U19!Y2,CONCATENATE(zap_U17U19!W2,":",zap_U17U19!Y2,"   (",zap_U17U19!R2,";",zap_U17U19!S2,";",zap_U17U19!T2,";",zap_U17U19!U2,";",zap_U17U19!V2,")"),IF(zap_U17U19!W2&lt;zap_U17U19!Y2,CONCATENATE(zap_U17U19!Y2,":",zap_U17U19!W2,"   (",IF(zap_U17U19!R2="0","-0",-zap_U17U19!R2),";",IF(zap_U17U19!S2="0","-0",-zap_U17U19!S2),";",IF(zap_U17U19!T2="0","-0",-zap_U17U19!T2),";",IF(zap_U17U19!U2="0","-0",IF(LEN(zap_U17U19!U2)&gt;0,-zap_U17U19!U2,zap_U17U19!U2)),";",IF(LEN(zap_U17U19!V2)&gt;0,-zap_U17U19!V2,zap_U17U19!V2),")")," "))</f>
        <v>3:1   (7;-10;7;6;)</v>
      </c>
      <c r="F7" s="45"/>
      <c r="G7" s="43"/>
    </row>
    <row r="8" spans="1:7" ht="12" customHeight="1">
      <c r="A8" s="227">
        <v>103</v>
      </c>
      <c r="B8" s="203">
        <v>4</v>
      </c>
      <c r="C8" s="114" t="str">
        <f>IF(A8&gt;0,VLOOKUP(A8,seznam!$A$2:$C$147,3),"------")</f>
        <v>Orel Jednota Boskovice</v>
      </c>
      <c r="D8" s="44" t="str">
        <f>IF(zap_U17U19!J3&gt;zap_U17U19!L3,zap_U17U19!B3,IF(zap_U17U19!J3&lt;zap_U17U19!L3,zap_U17U19!D3," "))</f>
        <v>Janků Pavel</v>
      </c>
      <c r="E8" s="45"/>
      <c r="F8" s="45"/>
      <c r="G8" s="43"/>
    </row>
    <row r="9" spans="1:7" ht="12" customHeight="1">
      <c r="A9" s="203"/>
      <c r="B9" s="245"/>
      <c r="C9" s="112" t="str">
        <f>IF(A8&gt;0,VLOOKUP(A8,seznam!$A$2:$C$147,2),"------")</f>
        <v>Janků Pavel</v>
      </c>
      <c r="D9" s="43" t="str">
        <f>IF(zap_U17U19!J3&gt;zap_U17U19!L3,CONCATENATE(zap_U17U19!J3,":",zap_U17U19!L3,"   (",zap_U17U19!E3,";",zap_U17U19!F3,";",zap_U17U19!G3,";",zap_U17U19!H3,";",zap_U17U19!I3,")"),IF(zap_U17U19!J3&lt;zap_U17U19!L3,CONCATENATE(zap_U17U19!L3,":",zap_U17U19!J3,"   (",IF(zap_U17U19!E3="0","-0",-zap_U17U19!E3),";",IF(zap_U17U19!F3="0","-0",-zap_U17U19!F3),";",IF(zap_U17U19!G3="0","-0",-zap_U17U19!G3),";",IF(zap_U17U19!H3="0","-0",IF(LEN(zap_U17U19!H3)&gt;0,-zap_U17U19!H3,zap_U17U19!H3)),";",IF(LEN(zap_U17U19!I3)&gt;0,-zap_U17U19!I3,zap_U17U19!I3),")")," "))</f>
        <v>3:0   (9;5;5;;)</v>
      </c>
      <c r="E9" s="43"/>
      <c r="F9" s="45"/>
      <c r="G9" s="43"/>
    </row>
    <row r="10" spans="1:7" ht="12" customHeight="1">
      <c r="A10" s="151">
        <v>134</v>
      </c>
      <c r="B10" s="245">
        <v>5</v>
      </c>
      <c r="C10" s="77" t="str">
        <f>IF(A10&gt;0,VLOOKUP(A10,seznam!$A$2:$C$147,3),"------")</f>
        <v>KST Kunštát</v>
      </c>
      <c r="D10" s="43"/>
      <c r="E10" s="43"/>
      <c r="F10" s="46" t="str">
        <f>IF(zap_U17U19!W11&gt;zap_U17U19!Y11,zap_U17U19!O11,IF(zap_U17U19!W11&lt;zap_U17U19!Y11,zap_U17U19!Q11," "))</f>
        <v>Janků Pavel</v>
      </c>
      <c r="G10" s="43"/>
    </row>
    <row r="11" spans="1:7" ht="12" customHeight="1">
      <c r="A11" s="227"/>
      <c r="B11" s="151"/>
      <c r="C11" s="78" t="str">
        <f>IF(A10&gt;0,VLOOKUP(A10,seznam!$A$2:$C$147,2),"------")</f>
        <v>Chloupek Jan</v>
      </c>
      <c r="D11" s="43"/>
      <c r="E11" s="43"/>
      <c r="F11" s="45" t="str">
        <f>IF(zap_U17U19!W11&gt;zap_U17U19!Y11,CONCATENATE(zap_U17U19!W11,":",zap_U17U19!Y11,"   (",zap_U17U19!R11,";",zap_U17U19!S11,";",zap_U17U19!T11,";",zap_U17U19!U11,";",zap_U17U19!V11,")"),IF(zap_U17U19!W11&lt;zap_U17U19!Y11,CONCATENATE(zap_U17U19!Y11,":",zap_U17U19!W11,"   (",IF(zap_U17U19!R11="0","-0",-zap_U17U19!R11),";",IF(zap_U17U19!S11="0","-0",-zap_U17U19!S11),";",IF(zap_U17U19!T11="0","-0",-zap_U17U19!T11),";",IF(zap_U17U19!U11="0","-0",IF(LEN(zap_U17U19!U11)&gt;0,-zap_U17U19!U11,zap_U17U19!U11)),";",IF(LEN(zap_U17U19!V11)&gt;0,-zap_U17U19!V11,zap_U17U19!V11),")")," "))</f>
        <v>3:2   (2;-5;-7;4;8)</v>
      </c>
      <c r="G11" s="45"/>
    </row>
    <row r="12" spans="1:7" ht="12" customHeight="1">
      <c r="A12" s="227">
        <v>136</v>
      </c>
      <c r="B12" s="203">
        <v>6</v>
      </c>
      <c r="C12" s="114" t="str">
        <f>IF(A12&gt;0,VLOOKUP(A12,seznam!$A$2:$C$147,3),"------")</f>
        <v>TJ Šošůvka</v>
      </c>
      <c r="D12" s="44" t="str">
        <f>IF(zap_U17U19!J4&gt;zap_U17U19!L4,zap_U17U19!B4,IF(zap_U17U19!J4&lt;zap_U17U19!L4,zap_U17U19!D4," "))</f>
        <v>Chloupek Jan</v>
      </c>
      <c r="E12" s="43"/>
      <c r="F12" s="45"/>
      <c r="G12" s="45"/>
    </row>
    <row r="13" spans="1:7" ht="12" customHeight="1">
      <c r="A13" s="203"/>
      <c r="B13" s="245"/>
      <c r="C13" s="112" t="str">
        <f>IF(A12&gt;0,VLOOKUP(A12,seznam!$A$2:$C$147,2),"------")</f>
        <v>Zouhar Jakub</v>
      </c>
      <c r="D13" s="43" t="str">
        <f>IF(zap_U17U19!J4&gt;zap_U17U19!L4,CONCATENATE(zap_U17U19!J4,":",zap_U17U19!L4,"   (",zap_U17U19!E4,";",zap_U17U19!F4,";",zap_U17U19!G4,";",zap_U17U19!H4,";",zap_U17U19!I4,")"),IF(zap_U17U19!J4&lt;zap_U17U19!L4,CONCATENATE(zap_U17U19!L4,":",zap_U17U19!J4,"   (",IF(zap_U17U19!E4="0","-0",-zap_U17U19!E4),";",IF(zap_U17U19!F4="0","-0",-zap_U17U19!F4),";",IF(zap_U17U19!G4="0","-0",-zap_U17U19!G4),";",IF(zap_U17U19!H4="0","-0",IF(LEN(zap_U17U19!H4)&gt;0,-zap_U17U19!H4,zap_U17U19!H4)),";",IF(LEN(zap_U17U19!I4)&gt;0,-zap_U17U19!I4,zap_U17U19!I4),")")," "))</f>
        <v>3:2   (7;-3;-11;4;3)</v>
      </c>
      <c r="E13" s="45"/>
      <c r="F13" s="45"/>
      <c r="G13" s="45"/>
    </row>
    <row r="14" spans="1:7" ht="12" customHeight="1">
      <c r="A14" s="151">
        <v>114</v>
      </c>
      <c r="B14" s="245">
        <v>7</v>
      </c>
      <c r="C14" s="77" t="str">
        <f>IF(A14&gt;0,VLOOKUP(A14,seznam!$A$2:$C$147,3),"------")</f>
        <v>TJ Sokol Bořitov</v>
      </c>
      <c r="D14" s="43"/>
      <c r="E14" s="46" t="str">
        <f>IF(zap_U17U19!W3&gt;zap_U17U19!Y3,zap_U17U19!O3,IF(zap_U17U19!W3&lt;zap_U17U19!Y3,zap_U17U19!Q3," "))</f>
        <v>Fousková Jarmila</v>
      </c>
      <c r="F14" s="45"/>
      <c r="G14" s="45"/>
    </row>
    <row r="15" spans="1:7" ht="12" customHeight="1">
      <c r="A15" s="227"/>
      <c r="B15" s="151"/>
      <c r="C15" s="78" t="str">
        <f>IF(A14&gt;0,VLOOKUP(A14,seznam!$A$2:$C$147,2),"------")</f>
        <v>Kovář Jan</v>
      </c>
      <c r="D15" s="43"/>
      <c r="E15" s="45" t="str">
        <f>IF(zap_U17U19!W3&gt;zap_U17U19!Y3,CONCATENATE(zap_U17U19!W3,":",zap_U17U19!Y3,"   (",zap_U17U19!R3,";",zap_U17U19!S3,";",zap_U17U19!T3,";",zap_U17U19!U3,";",zap_U17U19!V3,")"),IF(zap_U17U19!W3&lt;zap_U17U19!Y3,CONCATENATE(zap_U17U19!Y3,":",zap_U17U19!W3,"   (",IF(zap_U17U19!R3="0","-0",-zap_U17U19!R3),";",IF(zap_U17U19!S3="0","-0",-zap_U17U19!S3),";",IF(zap_U17U19!T3="0","-0",-zap_U17U19!T3),";",IF(zap_U17U19!U3="0","-0",IF(LEN(zap_U17U19!U3)&gt;0,-zap_U17U19!U3,zap_U17U19!U3)),";",IF(LEN(zap_U17U19!V3)&gt;0,-zap_U17U19!V3,zap_U17U19!V3),")")," "))</f>
        <v>3:0   (1;2;2;;)</v>
      </c>
      <c r="F15" s="43"/>
      <c r="G15" s="45"/>
    </row>
    <row r="16" spans="1:7" ht="12" customHeight="1">
      <c r="A16" s="227">
        <v>107</v>
      </c>
      <c r="B16" s="203">
        <v>8</v>
      </c>
      <c r="C16" s="114" t="str">
        <f>IF(A16&gt;0,VLOOKUP(A16,seznam!$A$2:$C$147,3),"------")</f>
        <v>KST Blansko</v>
      </c>
      <c r="D16" s="44" t="str">
        <f>IF(zap_U17U19!J5&gt;zap_U17U19!L5,zap_U17U19!B5,IF(zap_U17U19!J5&lt;zap_U17U19!L5,zap_U17U19!D5," "))</f>
        <v>Fousková Jarmila</v>
      </c>
      <c r="E16" s="45"/>
      <c r="F16" s="43"/>
      <c r="G16" s="45"/>
    </row>
    <row r="17" spans="1:7" ht="12" customHeight="1" thickBot="1">
      <c r="A17" s="246"/>
      <c r="B17" s="247"/>
      <c r="C17" s="142" t="str">
        <f>IF(A16&gt;0,VLOOKUP(A16,seznam!$A$2:$C$147,2),"------")</f>
        <v>Fousková Jarmila</v>
      </c>
      <c r="D17" s="43" t="str">
        <f>IF(zap_U17U19!J5&gt;zap_U17U19!L5,CONCATENATE(zap_U17U19!J5,":",zap_U17U19!L5,"   (",zap_U17U19!E5,";",zap_U17U19!F5,";",zap_U17U19!G5,";",zap_U17U19!H5,";",zap_U17U19!I5,")"),IF(zap_U17U19!J5&lt;zap_U17U19!L5,CONCATENATE(zap_U17U19!L5,":",zap_U17U19!J5,"   (",IF(zap_U17U19!E5="0","-0",-zap_U17U19!E5),";",IF(zap_U17U19!F5="0","-0",-zap_U17U19!F5),";",IF(zap_U17U19!G5="0","-0",-zap_U17U19!G5),";",IF(zap_U17U19!H5="0","-0",IF(LEN(zap_U17U19!H5)&gt;0,-zap_U17U19!H5,zap_U17U19!H5)),";",IF(LEN(zap_U17U19!I5)&gt;0,-zap_U17U19!I5,zap_U17U19!I5),")")," "))</f>
        <v>3:1   (7;11;-6;7;)</v>
      </c>
      <c r="E17" s="43"/>
      <c r="F17" s="43"/>
      <c r="G17" s="45"/>
    </row>
    <row r="18" spans="1:7" ht="12" customHeight="1">
      <c r="A18" s="227">
        <v>109</v>
      </c>
      <c r="B18" s="203">
        <v>9</v>
      </c>
      <c r="C18" s="77" t="str">
        <f>IF(A18&gt;0,VLOOKUP(A18,seznam!$A$2:$C$147,3),"------")</f>
        <v>KST Orel Olešnice</v>
      </c>
      <c r="D18" s="43"/>
      <c r="E18" s="43"/>
      <c r="F18" s="43"/>
      <c r="G18" s="46" t="str">
        <f>IF(zap_U17U19!W16&gt;zap_U17U19!Y16,zap_U17U19!O16,IF(zap_U17U19!W16&lt;zap_U17U19!Y16,zap_U17U19!Q16," "))</f>
        <v>Pelíšek Jan</v>
      </c>
    </row>
    <row r="19" spans="1:7" ht="12" customHeight="1">
      <c r="A19" s="227"/>
      <c r="B19" s="151"/>
      <c r="C19" s="78" t="str">
        <f>IF(A18&gt;0,VLOOKUP(A18,seznam!$A$2:$C$147,2),"------")</f>
        <v>Krejčí Vojtěch</v>
      </c>
      <c r="D19" s="43"/>
      <c r="E19" s="43"/>
      <c r="F19" s="43"/>
      <c r="G19" s="138" t="str">
        <f>IF(zap_U17U19!W16&gt;zap_U17U19!Y16,CONCATENATE(zap_U17U19!W16,":",zap_U17U19!Y16,"   (",zap_U17U19!R16,";",zap_U17U19!S16,";",zap_U17U19!T16,";",zap_U17U19!U16,";",zap_U17U19!V16,")"),IF(zap_U17U19!W16&lt;zap_U17U19!Y16,CONCATENATE(zap_U17U19!Y16,":",zap_U17U19!W16,"   (",IF(zap_U17U19!R16="0","-0",-zap_U17U19!R16),";",IF(zap_U17U19!S16="0","-0",-zap_U17U19!S16),";",IF(zap_U17U19!T16="0","-0",-zap_U17U19!T16),";",IF(zap_U17U19!U16="0","-0",IF(LEN(zap_U17U19!U16)&gt;0,-zap_U17U19!U16,zap_U17U19!U16)),";",IF(LEN(zap_U17U19!V16)&gt;0,-zap_U17U19!V16,zap_U17U19!V16),")")," "))</f>
        <v>3:1   (3;-7;10;7;)</v>
      </c>
    </row>
    <row r="20" spans="1:7" ht="12" customHeight="1">
      <c r="A20" s="227">
        <v>0</v>
      </c>
      <c r="B20" s="203">
        <v>10</v>
      </c>
      <c r="C20" s="114" t="str">
        <f>IF(A20&gt;0,VLOOKUP(A20,seznam!$A$2:$C$147,3),"------")</f>
        <v>------</v>
      </c>
      <c r="D20" s="44" t="str">
        <f>IF(zap_U17U19!J6&gt;zap_U17U19!L6,zap_U17U19!B6,IF(zap_U17U19!J6&lt;zap_U17U19!L6,zap_U17U19!D6," "))</f>
        <v>Krejčí Vojtěch</v>
      </c>
      <c r="E20" s="43"/>
      <c r="F20" s="43"/>
      <c r="G20" s="45"/>
    </row>
    <row r="21" spans="1:7" ht="12" customHeight="1">
      <c r="A21" s="203"/>
      <c r="B21" s="245"/>
      <c r="C21" s="112" t="str">
        <f>IF(A20&gt;0,VLOOKUP(A20,seznam!$A$2:$C$147,2),"------")</f>
        <v>------</v>
      </c>
      <c r="D21" s="43" t="str">
        <f>IF(zap_U17U19!J6&gt;zap_U17U19!L6,CONCATENATE(zap_U17U19!J6,":",zap_U17U19!L6,"   (",zap_U17U19!E6,";",zap_U17U19!F6,";",zap_U17U19!G6,";",zap_U17U19!H6,";",zap_U17U19!I6,")"),IF(zap_U17U19!J6&lt;zap_U17U19!L6,CONCATENATE(zap_U17U19!L6,":",zap_U17U19!J6,"   (",IF(zap_U17U19!E6="0","-0",-zap_U17U19!E6),";",IF(zap_U17U19!F6="0","-0",-zap_U17U19!F6),";",IF(zap_U17U19!G6="0","-0",-zap_U17U19!G6),";",IF(zap_U17U19!H6="0","-0",IF(LEN(zap_U17U19!H6)&gt;0,-zap_U17U19!H6,zap_U17U19!H6)),";",IF(LEN(zap_U17U19!I6)&gt;0,-zap_U17U19!I6,zap_U17U19!I6),")")," "))</f>
        <v>3:0   (0;0;0;;)</v>
      </c>
      <c r="E21" s="45"/>
      <c r="F21" s="43"/>
      <c r="G21" s="45"/>
    </row>
    <row r="22" spans="1:7" ht="12" customHeight="1">
      <c r="A22" s="151">
        <v>142</v>
      </c>
      <c r="B22" s="245">
        <v>11</v>
      </c>
      <c r="C22" s="77" t="str">
        <f>IF(A22&gt;0,VLOOKUP(A22,seznam!$A$2:$C$147,3),"------")</f>
        <v>TJ Vysočany</v>
      </c>
      <c r="D22" s="43"/>
      <c r="E22" s="46" t="str">
        <f>IF(zap_U17U19!W4&gt;zap_U17U19!Y4,zap_U17U19!O4,IF(zap_U17U19!W4&lt;zap_U17U19!Y4,zap_U17U19!Q4," "))</f>
        <v>Krejčí Vojtěch</v>
      </c>
      <c r="F22" s="43"/>
      <c r="G22" s="45"/>
    </row>
    <row r="23" spans="1:7" ht="12" customHeight="1">
      <c r="A23" s="227"/>
      <c r="B23" s="151"/>
      <c r="C23" s="78" t="str">
        <f>IF(A22&gt;0,VLOOKUP(A22,seznam!$A$2:$C$147,2),"------")</f>
        <v>Matoušek Michal</v>
      </c>
      <c r="D23" s="43"/>
      <c r="E23" s="45" t="str">
        <f>IF(zap_U17U19!W4&gt;zap_U17U19!Y4,CONCATENATE(zap_U17U19!W4,":",zap_U17U19!Y4,"   (",zap_U17U19!R4,";",zap_U17U19!S4,";",zap_U17U19!T4,";",zap_U17U19!U4,";",zap_U17U19!V4,")"),IF(zap_U17U19!W4&lt;zap_U17U19!Y4,CONCATENATE(zap_U17U19!Y4,":",zap_U17U19!W4,"   (",IF(zap_U17U19!R4="0","-0",-zap_U17U19!R4),";",IF(zap_U17U19!S4="0","-0",-zap_U17U19!S4),";",IF(zap_U17U19!T4="0","-0",-zap_U17U19!T4),";",IF(zap_U17U19!U4="0","-0",IF(LEN(zap_U17U19!U4)&gt;0,-zap_U17U19!U4,zap_U17U19!U4)),";",IF(LEN(zap_U17U19!V4)&gt;0,-zap_U17U19!V4,zap_U17U19!V4),")")," "))</f>
        <v>3:0   (6;7;9;;)</v>
      </c>
      <c r="F23" s="45"/>
      <c r="G23" s="45"/>
    </row>
    <row r="24" spans="1:7" ht="12" customHeight="1">
      <c r="A24" s="227">
        <v>121</v>
      </c>
      <c r="B24" s="203">
        <v>12</v>
      </c>
      <c r="C24" s="114" t="str">
        <f>IF(A24&gt;0,VLOOKUP(A24,seznam!$A$2:$C$147,3),"------")</f>
        <v>KST Blansko</v>
      </c>
      <c r="D24" s="44" t="str">
        <f>IF(zap_U17U19!J7&gt;zap_U17U19!L7,zap_U17U19!B7,IF(zap_U17U19!J7&lt;zap_U17U19!L7,zap_U17U19!D7," "))</f>
        <v>Kopanický Aleš</v>
      </c>
      <c r="E24" s="45"/>
      <c r="F24" s="45"/>
      <c r="G24" s="45"/>
    </row>
    <row r="25" spans="1:7" ht="12" customHeight="1">
      <c r="A25" s="203"/>
      <c r="B25" s="245"/>
      <c r="C25" s="112" t="str">
        <f>IF(A24&gt;0,VLOOKUP(A24,seznam!$A$2:$C$147,2),"------")</f>
        <v>Kopanický Aleš</v>
      </c>
      <c r="D25" s="43" t="str">
        <f>IF(zap_U17U19!J7&gt;zap_U17U19!L7,CONCATENATE(zap_U17U19!J7,":",zap_U17U19!L7,"   (",zap_U17U19!E7,";",zap_U17U19!F7,";",zap_U17U19!G7,";",zap_U17U19!H7,";",zap_U17U19!I7,")"),IF(zap_U17U19!J7&lt;zap_U17U19!L7,CONCATENATE(zap_U17U19!L7,":",zap_U17U19!J7,"   (",IF(zap_U17U19!E7="0","-0",-zap_U17U19!E7),";",IF(zap_U17U19!F7="0","-0",-zap_U17U19!F7),";",IF(zap_U17U19!G7="0","-0",-zap_U17U19!G7),";",IF(zap_U17U19!H7="0","-0",IF(LEN(zap_U17U19!H7)&gt;0,-zap_U17U19!H7,zap_U17U19!H7)),";",IF(LEN(zap_U17U19!I7)&gt;0,-zap_U17U19!I7,zap_U17U19!I7),")")," "))</f>
        <v>3:1   (4;-12;5;11;)</v>
      </c>
      <c r="E25" s="43"/>
      <c r="F25" s="45"/>
      <c r="G25" s="45"/>
    </row>
    <row r="26" spans="1:7" ht="12" customHeight="1">
      <c r="A26" s="151">
        <v>123</v>
      </c>
      <c r="B26" s="245">
        <v>13</v>
      </c>
      <c r="C26" s="77" t="str">
        <f>IF(A26&gt;0,VLOOKUP(A26,seznam!$A$2:$C$147,3),"------")</f>
        <v>KST Blansko</v>
      </c>
      <c r="D26" s="43"/>
      <c r="E26" s="43"/>
      <c r="F26" s="46" t="str">
        <f>IF(zap_U17U19!W12&gt;zap_U17U19!Y12,zap_U17U19!O12,IF(zap_U17U19!W12&lt;zap_U17U19!Y12,zap_U17U19!Q12," "))</f>
        <v>Pelíšek Jan</v>
      </c>
      <c r="G26" s="45"/>
    </row>
    <row r="27" spans="1:7" ht="12" customHeight="1">
      <c r="A27" s="227"/>
      <c r="B27" s="151"/>
      <c r="C27" s="78" t="str">
        <f>IF(A26&gt;0,VLOOKUP(A26,seznam!$A$2:$C$147,2),"------")</f>
        <v>Odstrčil Filip</v>
      </c>
      <c r="D27" s="43"/>
      <c r="E27" s="43"/>
      <c r="F27" s="45" t="str">
        <f>IF(zap_U17U19!W12&gt;zap_U17U19!Y12,CONCATENATE(zap_U17U19!W12,":",zap_U17U19!Y12,"   (",zap_U17U19!R12,";",zap_U17U19!S12,";",zap_U17U19!T12,";",zap_U17U19!U12,";",zap_U17U19!V12,")"),IF(zap_U17U19!W12&lt;zap_U17U19!Y12,CONCATENATE(zap_U17U19!Y12,":",zap_U17U19!W12,"   (",IF(zap_U17U19!R12="0","-0",-zap_U17U19!R12),";",IF(zap_U17U19!S12="0","-0",-zap_U17U19!S12),";",IF(zap_U17U19!T12="0","-0",-zap_U17U19!T12),";",IF(zap_U17U19!U12="0","-0",IF(LEN(zap_U17U19!U12)&gt;0,-zap_U17U19!U12,zap_U17U19!U12)),";",IF(LEN(zap_U17U19!V12)&gt;0,-zap_U17U19!V12,zap_U17U19!V12),")")," "))</f>
        <v>3:0   (6;9;11;;)</v>
      </c>
      <c r="G27" s="43"/>
    </row>
    <row r="28" spans="1:7" ht="12" customHeight="1">
      <c r="A28" s="227">
        <v>116</v>
      </c>
      <c r="B28" s="203">
        <v>14</v>
      </c>
      <c r="C28" s="114" t="str">
        <f>IF(A28&gt;0,VLOOKUP(A28,seznam!$A$2:$C$147,3),"------")</f>
        <v>KST Blansko</v>
      </c>
      <c r="D28" s="44" t="str">
        <f>IF(zap_U17U19!J8&gt;zap_U17U19!L8,zap_U17U19!B8,IF(zap_U17U19!J8&lt;zap_U17U19!L8,zap_U17U19!D8," "))</f>
        <v>Kuchar Štěpán</v>
      </c>
      <c r="E28" s="43"/>
      <c r="F28" s="45"/>
      <c r="G28" s="43"/>
    </row>
    <row r="29" spans="1:7" ht="12" customHeight="1">
      <c r="A29" s="203"/>
      <c r="B29" s="245"/>
      <c r="C29" s="112" t="str">
        <f>IF(A28&gt;0,VLOOKUP(A28,seznam!$A$2:$C$147,2),"------")</f>
        <v>Kuchar Štěpán</v>
      </c>
      <c r="D29" s="43" t="str">
        <f>IF(zap_U17U19!J8&gt;zap_U17U19!L8,CONCATENATE(zap_U17U19!J8,":",zap_U17U19!L8,"   (",zap_U17U19!E8,";",zap_U17U19!F8,";",zap_U17U19!G8,";",zap_U17U19!H8,";",zap_U17U19!I8,")"),IF(zap_U17U19!J8&lt;zap_U17U19!L8,CONCATENATE(zap_U17U19!L8,":",zap_U17U19!J8,"   (",IF(zap_U17U19!E8="0","-0",-zap_U17U19!E8),";",IF(zap_U17U19!F8="0","-0",-zap_U17U19!F8),";",IF(zap_U17U19!G8="0","-0",-zap_U17U19!G8),";",IF(zap_U17U19!H8="0","-0",IF(LEN(zap_U17U19!H8)&gt;0,-zap_U17U19!H8,zap_U17U19!H8)),";",IF(LEN(zap_U17U19!I8)&gt;0,-zap_U17U19!I8,zap_U17U19!I8),")")," "))</f>
        <v>3:2   (7;9;-9;-3;6)</v>
      </c>
      <c r="E29" s="45"/>
      <c r="F29" s="45"/>
      <c r="G29" s="43"/>
    </row>
    <row r="30" spans="1:7" ht="12" customHeight="1">
      <c r="A30" s="151">
        <v>0</v>
      </c>
      <c r="B30" s="245">
        <v>15</v>
      </c>
      <c r="C30" s="77" t="str">
        <f>IF(A30&gt;0,VLOOKUP(A30,seznam!$A$2:$C$147,3),"------")</f>
        <v>------</v>
      </c>
      <c r="D30" s="43"/>
      <c r="E30" s="46" t="str">
        <f>IF(zap_U17U19!W5&gt;zap_U17U19!Y5,zap_U17U19!O5,IF(zap_U17U19!W5&lt;zap_U17U19!Y5,zap_U17U19!Q5," "))</f>
        <v>Pelíšek Jan</v>
      </c>
      <c r="F30" s="45"/>
      <c r="G30" s="43"/>
    </row>
    <row r="31" spans="1:7" ht="12" customHeight="1">
      <c r="A31" s="227"/>
      <c r="B31" s="151"/>
      <c r="C31" s="78" t="str">
        <f>IF(A30&gt;0,VLOOKUP(A30,seznam!$A$2:$C$147,2),"------")</f>
        <v>------</v>
      </c>
      <c r="D31" s="43"/>
      <c r="E31" s="45" t="str">
        <f>IF(zap_U17U19!W5&gt;zap_U17U19!Y5,CONCATENATE(zap_U17U19!W5,":",zap_U17U19!Y5,"   (",zap_U17U19!R5,";",zap_U17U19!S5,";",zap_U17U19!T5,";",zap_U17U19!U5,";",zap_U17U19!V5,")"),IF(zap_U17U19!W5&lt;zap_U17U19!Y5,CONCATENATE(zap_U17U19!Y5,":",zap_U17U19!W5,"   (",IF(zap_U17U19!R5="0","-0",-zap_U17U19!R5),";",IF(zap_U17U19!S5="0","-0",-zap_U17U19!S5),";",IF(zap_U17U19!T5="0","-0",-zap_U17U19!T5),";",IF(zap_U17U19!U5="0","-0",IF(LEN(zap_U17U19!U5)&gt;0,-zap_U17U19!U5,zap_U17U19!U5)),";",IF(LEN(zap_U17U19!V5)&gt;0,-zap_U17U19!V5,zap_U17U19!V5),")")," "))</f>
        <v>3:2   (-9;9;7;-9;11)</v>
      </c>
      <c r="F31" s="43"/>
      <c r="G31" s="43"/>
    </row>
    <row r="32" spans="1:7" ht="12" customHeight="1">
      <c r="A32" s="227">
        <v>104</v>
      </c>
      <c r="B32" s="203">
        <v>16</v>
      </c>
      <c r="C32" s="114" t="str">
        <f>IF(A32&gt;0,VLOOKUP(A32,seznam!$A$2:$C$147,3),"------")</f>
        <v>Letokruh svč Letovice</v>
      </c>
      <c r="D32" s="44" t="str">
        <f>IF(zap_U17U19!J9&gt;zap_U17U19!L9,zap_U17U19!B9,IF(zap_U17U19!J9&lt;zap_U17U19!L9,zap_U17U19!D9," "))</f>
        <v>Pelíšek Jan</v>
      </c>
      <c r="E32" s="45"/>
    </row>
    <row r="33" spans="1:7" ht="12" customHeight="1">
      <c r="A33" s="203"/>
      <c r="B33" s="245"/>
      <c r="C33" s="112" t="str">
        <f>IF(A32&gt;0,VLOOKUP(A32,seznam!$A$2:$C$147,2),"------")</f>
        <v>Pelíšek Jan</v>
      </c>
      <c r="D33" s="43" t="str">
        <f>IF(zap_U17U19!J9&gt;zap_U17U19!L9,CONCATENATE(zap_U17U19!J9,":",zap_U17U19!L9,"   (",zap_U17U19!E9,";",zap_U17U19!F9,";",zap_U17U19!G9,";",zap_U17U19!H9,";",zap_U17U19!I9,")"),IF(zap_U17U19!J9&lt;zap_U17U19!L9,CONCATENATE(zap_U17U19!L9,":",zap_U17U19!J9,"   (",IF(zap_U17U19!E9="0","-0",-zap_U17U19!E9),";",IF(zap_U17U19!F9="0","-0",-zap_U17U19!F9),";",IF(zap_U17U19!G9="0","-0",-zap_U17U19!G9),";",IF(zap_U17U19!H9="0","-0",IF(LEN(zap_U17U19!H9)&gt;0,-zap_U17U19!H9,zap_U17U19!H9)),";",IF(LEN(zap_U17U19!I9)&gt;0,-zap_U17U19!I9,zap_U17U19!I9),")")," "))</f>
        <v>3:0   (0;0;0;;)</v>
      </c>
      <c r="E33" s="43"/>
    </row>
    <row r="34" spans="1:7" ht="12" customHeight="1">
      <c r="A34" s="227"/>
      <c r="B34" s="227"/>
      <c r="C34" s="77"/>
      <c r="D34" s="43"/>
      <c r="E34" s="43"/>
      <c r="F34" s="43" t="str">
        <f>IF(zap_U17U19!W11&lt;zap_U17U19!Y11,zap_U17U19!O11,IF(zap_U17U19!W11&gt;zap_U17U19!Y11,zap_U17U19!Q11," "))</f>
        <v>Fousková Jarmila</v>
      </c>
      <c r="G34" s="43" t="s">
        <v>119</v>
      </c>
    </row>
    <row r="35" spans="1:7" ht="12" customHeight="1">
      <c r="A35" s="227"/>
      <c r="B35" s="227"/>
      <c r="C35" s="139"/>
      <c r="D35" s="43"/>
      <c r="E35" s="43"/>
      <c r="F35" s="140"/>
      <c r="G35" s="43"/>
    </row>
    <row r="36" spans="1:7" ht="12" customHeight="1">
      <c r="B36" s="227"/>
      <c r="C36" s="77"/>
      <c r="E36" s="43"/>
      <c r="F36" s="47"/>
      <c r="G36" s="46" t="str">
        <f>IF(zap_U17U19!W17&gt;zap_U17U19!Y17,zap_U17U19!O17,IF(zap_U17U19!W17&lt;zap_U17U19!Y17,zap_U17U19!Q17," "))</f>
        <v>Krejčí Vojtěch</v>
      </c>
    </row>
    <row r="37" spans="1:7" ht="12" customHeight="1">
      <c r="B37" s="227"/>
      <c r="C37" s="139"/>
      <c r="E37" s="43"/>
      <c r="F37" s="47"/>
      <c r="G37" s="43" t="str">
        <f>IF(zap_U17U19!W17&gt;zap_U17U19!Y17,CONCATENATE(zap_U17U19!W17,":",zap_U17U19!Y17,"   (",zap_U17U19!R17,";",zap_U17U19!S17,";",zap_U17U19!T17,";",zap_U17U19!U17,";",zap_U17U19!V17,")"),IF(zap_U17U19!W17&lt;zap_U17U19!Y17,CONCATENATE(zap_U17U19!Y17,":",zap_U17U19!W17,"   (",IF(zap_U17U19!R17="0","-0",-zap_U17U19!R17),";",IF(zap_U17U19!S17="0","-0",-zap_U17U19!S17),";",IF(zap_U17U19!T17="0","-0",-zap_U17U19!T17),";",IF(zap_U17U19!U17="0","-0",IF(LEN(zap_U17U19!U17)&gt;0,-zap_U17U19!U17,zap_U17U19!U17)),";",IF(LEN(zap_U17U19!V17)&gt;0,-zap_U17U19!V17,zap_U17U19!V17),")")," "))</f>
        <v>3:0   (5;3;7;;)</v>
      </c>
    </row>
    <row r="38" spans="1:7">
      <c r="F38" s="48" t="str">
        <f>IF(zap_U17U19!W12&lt;zap_U17U19!Y12,zap_U17U19!O12,IF(zap_U17U19!W12&gt;zap_U17U19!Y12,zap_U17U19!Q12," "))</f>
        <v>Krejčí Vojtěch</v>
      </c>
      <c r="G38" s="43"/>
    </row>
  </sheetData>
  <mergeCells count="36">
    <mergeCell ref="A2:A3"/>
    <mergeCell ref="A4:A5"/>
    <mergeCell ref="A6:A7"/>
    <mergeCell ref="A8:A9"/>
    <mergeCell ref="A30:A31"/>
    <mergeCell ref="A18:A19"/>
    <mergeCell ref="A10:A11"/>
    <mergeCell ref="A12:A13"/>
    <mergeCell ref="A14:A15"/>
    <mergeCell ref="A16:A17"/>
    <mergeCell ref="A20:A21"/>
    <mergeCell ref="A22:A23"/>
    <mergeCell ref="A24:A25"/>
    <mergeCell ref="A26:A27"/>
    <mergeCell ref="A28:A29"/>
    <mergeCell ref="B16:B17"/>
    <mergeCell ref="B30:B31"/>
    <mergeCell ref="B32:B33"/>
    <mergeCell ref="A32:A33"/>
    <mergeCell ref="A34:A35"/>
    <mergeCell ref="B36:B37"/>
    <mergeCell ref="B1:G1"/>
    <mergeCell ref="B34:B35"/>
    <mergeCell ref="B2:B3"/>
    <mergeCell ref="B4:B5"/>
    <mergeCell ref="B6:B7"/>
    <mergeCell ref="B8:B9"/>
    <mergeCell ref="B26:B27"/>
    <mergeCell ref="B28:B29"/>
    <mergeCell ref="B18:B19"/>
    <mergeCell ref="B20:B21"/>
    <mergeCell ref="B22:B23"/>
    <mergeCell ref="B24:B25"/>
    <mergeCell ref="B10:B11"/>
    <mergeCell ref="B12:B13"/>
    <mergeCell ref="B14:B15"/>
  </mergeCells>
  <phoneticPr fontId="0" type="noConversion"/>
  <pageMargins left="0.19685039370078741" right="0.19685039370078741" top="0" bottom="0.59055118110236227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5"/>
  <dimension ref="A1:Y17"/>
  <sheetViews>
    <sheetView workbookViewId="0">
      <selection activeCell="V16" sqref="V16"/>
    </sheetView>
  </sheetViews>
  <sheetFormatPr defaultRowHeight="12.75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>
      <c r="A1" s="249" t="s">
        <v>10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N1" s="249" t="s">
        <v>11</v>
      </c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</row>
    <row r="2" spans="1:25">
      <c r="A2" s="26">
        <v>1</v>
      </c>
      <c r="B2" s="27" t="str">
        <f>pav_U17U19!C3</f>
        <v>Krejčí Štěpán</v>
      </c>
      <c r="C2" s="28" t="s">
        <v>9</v>
      </c>
      <c r="D2" s="4" t="str">
        <f>pav_U17U19!C5</f>
        <v>------</v>
      </c>
      <c r="E2" s="19" t="s">
        <v>237</v>
      </c>
      <c r="F2" s="20" t="s">
        <v>237</v>
      </c>
      <c r="G2" s="20" t="s">
        <v>237</v>
      </c>
      <c r="H2" s="20"/>
      <c r="I2" s="33"/>
      <c r="J2" s="32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11" t="s">
        <v>7</v>
      </c>
      <c r="L2" s="1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26">
        <v>1</v>
      </c>
      <c r="O2" s="27" t="str">
        <f>pav_U17U19!D4</f>
        <v>Krejčí Štěpán</v>
      </c>
      <c r="P2" s="28" t="s">
        <v>9</v>
      </c>
      <c r="Q2" s="4" t="str">
        <f>pav_U17U19!D8</f>
        <v>Janků Pavel</v>
      </c>
      <c r="R2" s="19" t="s">
        <v>164</v>
      </c>
      <c r="S2" s="20" t="s">
        <v>172</v>
      </c>
      <c r="T2" s="20" t="s">
        <v>164</v>
      </c>
      <c r="U2" s="20" t="s">
        <v>179</v>
      </c>
      <c r="V2" s="33"/>
      <c r="W2" s="31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1</v>
      </c>
      <c r="X2" s="11" t="s">
        <v>7</v>
      </c>
      <c r="Y2" s="12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>
      <c r="A3" s="29">
        <v>2</v>
      </c>
      <c r="B3" s="24" t="str">
        <f>pav_U17U19!C7</f>
        <v>Dlapa Tomáš</v>
      </c>
      <c r="C3" s="25" t="s">
        <v>9</v>
      </c>
      <c r="D3" s="5" t="str">
        <f>pav_U17U19!C9</f>
        <v>Janků Pavel</v>
      </c>
      <c r="E3" s="21" t="s">
        <v>170</v>
      </c>
      <c r="F3" s="18" t="s">
        <v>165</v>
      </c>
      <c r="G3" s="18" t="s">
        <v>165</v>
      </c>
      <c r="H3" s="18"/>
      <c r="I3" s="34"/>
      <c r="J3" s="32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13" t="s">
        <v>7</v>
      </c>
      <c r="L3" s="14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29">
        <v>2</v>
      </c>
      <c r="O3" s="24" t="str">
        <f>pav_U17U19!D12</f>
        <v>Chloupek Jan</v>
      </c>
      <c r="P3" s="25" t="s">
        <v>9</v>
      </c>
      <c r="Q3" s="24" t="str">
        <f>pav_U17U19!D16</f>
        <v>Fousková Jarmila</v>
      </c>
      <c r="R3" s="21" t="s">
        <v>180</v>
      </c>
      <c r="S3" s="18" t="s">
        <v>183</v>
      </c>
      <c r="T3" s="18" t="s">
        <v>183</v>
      </c>
      <c r="U3" s="18"/>
      <c r="V3" s="34"/>
      <c r="W3" s="32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13" t="s">
        <v>7</v>
      </c>
      <c r="Y3" s="14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>
      <c r="A4" s="29">
        <v>3</v>
      </c>
      <c r="B4" s="24" t="str">
        <f>pav_U17U19!C11</f>
        <v>Chloupek Jan</v>
      </c>
      <c r="C4" s="25" t="s">
        <v>9</v>
      </c>
      <c r="D4" s="5" t="str">
        <f>pav_U17U19!C13</f>
        <v>Zouhar Jakub</v>
      </c>
      <c r="E4" s="39" t="s">
        <v>173</v>
      </c>
      <c r="F4" s="40" t="s">
        <v>175</v>
      </c>
      <c r="G4" s="40" t="s">
        <v>240</v>
      </c>
      <c r="H4" s="18" t="s">
        <v>177</v>
      </c>
      <c r="I4" s="34" t="s">
        <v>168</v>
      </c>
      <c r="J4" s="32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13" t="s">
        <v>7</v>
      </c>
      <c r="L4" s="14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2</v>
      </c>
      <c r="N4" s="29">
        <v>3</v>
      </c>
      <c r="O4" s="24" t="str">
        <f>pav_U17U19!D20</f>
        <v>Krejčí Vojtěch</v>
      </c>
      <c r="P4" s="25" t="s">
        <v>9</v>
      </c>
      <c r="Q4" s="5" t="str">
        <f>pav_U17U19!D24</f>
        <v>Kopanický Aleš</v>
      </c>
      <c r="R4" s="21" t="s">
        <v>176</v>
      </c>
      <c r="S4" s="18" t="s">
        <v>173</v>
      </c>
      <c r="T4" s="18" t="s">
        <v>178</v>
      </c>
      <c r="U4" s="18"/>
      <c r="V4" s="34"/>
      <c r="W4" s="32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13" t="s">
        <v>7</v>
      </c>
      <c r="Y4" s="14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.5" thickBot="1">
      <c r="A5" s="29">
        <v>4</v>
      </c>
      <c r="B5" s="24" t="str">
        <f>pav_U17U19!C15</f>
        <v>Kovář Jan</v>
      </c>
      <c r="C5" s="25" t="s">
        <v>9</v>
      </c>
      <c r="D5" s="5" t="str">
        <f>pav_U17U19!C17</f>
        <v>Fousková Jarmila</v>
      </c>
      <c r="E5" s="21" t="s">
        <v>164</v>
      </c>
      <c r="F5" s="18" t="s">
        <v>240</v>
      </c>
      <c r="G5" s="18" t="s">
        <v>176</v>
      </c>
      <c r="H5" s="18" t="s">
        <v>164</v>
      </c>
      <c r="I5" s="34"/>
      <c r="J5" s="32">
        <f t="shared" si="0"/>
        <v>1</v>
      </c>
      <c r="K5" s="13" t="s">
        <v>7</v>
      </c>
      <c r="L5" s="14">
        <f t="shared" si="1"/>
        <v>3</v>
      </c>
      <c r="N5" s="30">
        <v>4</v>
      </c>
      <c r="O5" s="35" t="str">
        <f>pav_U17U19!D28</f>
        <v>Kuchar Štěpán</v>
      </c>
      <c r="P5" s="36" t="s">
        <v>9</v>
      </c>
      <c r="Q5" s="6" t="str">
        <f>pav_U17U19!D32</f>
        <v>Pelíšek Jan</v>
      </c>
      <c r="R5" s="22" t="s">
        <v>178</v>
      </c>
      <c r="S5" s="23" t="s">
        <v>170</v>
      </c>
      <c r="T5" s="23" t="s">
        <v>164</v>
      </c>
      <c r="U5" s="23" t="s">
        <v>178</v>
      </c>
      <c r="V5" s="37" t="s">
        <v>240</v>
      </c>
      <c r="W5" s="38">
        <f t="shared" si="2"/>
        <v>2</v>
      </c>
      <c r="X5" s="15" t="s">
        <v>7</v>
      </c>
      <c r="Y5" s="16">
        <f t="shared" si="3"/>
        <v>3</v>
      </c>
    </row>
    <row r="6" spans="1:25">
      <c r="A6" s="29">
        <v>5</v>
      </c>
      <c r="B6" s="24" t="str">
        <f>pav_U17U19!C19</f>
        <v>Krejčí Vojtěch</v>
      </c>
      <c r="C6" s="25" t="s">
        <v>9</v>
      </c>
      <c r="D6" s="5" t="str">
        <f>pav_U17U19!C21</f>
        <v>------</v>
      </c>
      <c r="E6" s="39" t="s">
        <v>237</v>
      </c>
      <c r="F6" s="40" t="s">
        <v>237</v>
      </c>
      <c r="G6" s="40" t="s">
        <v>237</v>
      </c>
      <c r="H6" s="18"/>
      <c r="I6" s="34"/>
      <c r="J6" s="32">
        <f t="shared" si="0"/>
        <v>3</v>
      </c>
      <c r="K6" s="13" t="s">
        <v>7</v>
      </c>
      <c r="L6" s="14">
        <f t="shared" si="1"/>
        <v>0</v>
      </c>
    </row>
    <row r="7" spans="1:25">
      <c r="A7" s="29">
        <v>6</v>
      </c>
      <c r="B7" s="24" t="str">
        <f>pav_U17U19!C23</f>
        <v>Matoušek Michal</v>
      </c>
      <c r="C7" s="25" t="s">
        <v>9</v>
      </c>
      <c r="D7" s="5" t="str">
        <f>pav_U17U19!C25</f>
        <v>Kopanický Aleš</v>
      </c>
      <c r="E7" s="21" t="s">
        <v>181</v>
      </c>
      <c r="F7" s="18" t="s">
        <v>171</v>
      </c>
      <c r="G7" s="18" t="s">
        <v>165</v>
      </c>
      <c r="H7" s="18" t="s">
        <v>240</v>
      </c>
      <c r="I7" s="34"/>
      <c r="J7" s="32">
        <f t="shared" si="0"/>
        <v>1</v>
      </c>
      <c r="K7" s="13" t="s">
        <v>7</v>
      </c>
      <c r="L7" s="14">
        <f t="shared" si="1"/>
        <v>3</v>
      </c>
    </row>
    <row r="8" spans="1:25">
      <c r="A8" s="29">
        <v>7</v>
      </c>
      <c r="B8" s="24" t="str">
        <f>pav_U17U19!C27</f>
        <v>Odstrčil Filip</v>
      </c>
      <c r="C8" s="25" t="s">
        <v>9</v>
      </c>
      <c r="D8" s="5" t="str">
        <f>pav_U17U19!C29</f>
        <v>Kuchar Štěpán</v>
      </c>
      <c r="E8" s="39" t="s">
        <v>164</v>
      </c>
      <c r="F8" s="40" t="s">
        <v>170</v>
      </c>
      <c r="G8" s="40" t="s">
        <v>178</v>
      </c>
      <c r="H8" s="18" t="s">
        <v>168</v>
      </c>
      <c r="I8" s="34" t="s">
        <v>179</v>
      </c>
      <c r="J8" s="32">
        <f t="shared" si="0"/>
        <v>2</v>
      </c>
      <c r="K8" s="13" t="s">
        <v>7</v>
      </c>
      <c r="L8" s="14">
        <f t="shared" si="1"/>
        <v>3</v>
      </c>
    </row>
    <row r="9" spans="1:25" ht="13.5" thickBot="1">
      <c r="A9" s="30">
        <v>8</v>
      </c>
      <c r="B9" s="35" t="str">
        <f>pav_U17U19!C31</f>
        <v>------</v>
      </c>
      <c r="C9" s="36" t="s">
        <v>9</v>
      </c>
      <c r="D9" s="6" t="str">
        <f>pav_U17U19!C33</f>
        <v>Pelíšek Jan</v>
      </c>
      <c r="E9" s="22" t="s">
        <v>239</v>
      </c>
      <c r="F9" s="23" t="s">
        <v>239</v>
      </c>
      <c r="G9" s="23" t="s">
        <v>239</v>
      </c>
      <c r="H9" s="23"/>
      <c r="I9" s="37"/>
      <c r="J9" s="38">
        <f t="shared" si="0"/>
        <v>0</v>
      </c>
      <c r="K9" s="15" t="s">
        <v>7</v>
      </c>
      <c r="L9" s="16">
        <f>IF(AND(LEN(E9)&gt;0,MID(E9,1,1)="-"),"1","0")+IF(AND(LEN(F9)&gt;0,MID(F9,1,1)="-"),"1","0")+IF(AND(LEN(G9)&gt;0,MID(G9,1,1)="-"),"1","0")+IF(AND(LEN(H9)&gt;0,MID(H9,1,1)="-"),"1","0")+IF(AND(LEN(I9)&gt;0,MID(I9,1,1)="-"),"1","0")</f>
        <v>3</v>
      </c>
    </row>
    <row r="10" spans="1:25" ht="13.5" thickBot="1">
      <c r="N10" s="250" t="s">
        <v>12</v>
      </c>
      <c r="O10" s="250"/>
      <c r="P10" s="250"/>
      <c r="Q10" s="250"/>
      <c r="R10" s="249"/>
      <c r="S10" s="249"/>
      <c r="T10" s="249"/>
      <c r="U10" s="249"/>
      <c r="V10" s="249"/>
      <c r="W10" s="249"/>
      <c r="X10" s="249"/>
      <c r="Y10" s="249"/>
    </row>
    <row r="11" spans="1:25">
      <c r="N11" s="26">
        <v>1</v>
      </c>
      <c r="O11" s="27" t="str">
        <f>pav_U17U19!E6</f>
        <v>Janků Pavel</v>
      </c>
      <c r="P11" s="28" t="s">
        <v>9</v>
      </c>
      <c r="Q11" s="41" t="str">
        <f>pav_U17U19!E14</f>
        <v>Fousková Jarmila</v>
      </c>
      <c r="R11" s="19" t="s">
        <v>169</v>
      </c>
      <c r="S11" s="20" t="s">
        <v>165</v>
      </c>
      <c r="T11" s="20" t="s">
        <v>164</v>
      </c>
      <c r="U11" s="20" t="s">
        <v>177</v>
      </c>
      <c r="V11" s="33" t="s">
        <v>174</v>
      </c>
      <c r="W11" s="31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11" t="s">
        <v>7</v>
      </c>
      <c r="Y11" s="12">
        <f>IF(AND(LEN(R11)&gt;0,MID(R11,1,1)="-"),"1","0")+IF(AND(LEN(S11)&gt;0,MID(S11,1,1)="-"),"1","0")+IF(AND(LEN(T11)&gt;0,MID(T11,1,1)="-"),"1","0")+IF(AND(LEN(U11)&gt;0,MID(U11,1,1)="-"),"1","0")+IF(AND(LEN(V11)&gt;0,MID(V11,1,1)="-"),"1","0")</f>
        <v>2</v>
      </c>
    </row>
    <row r="12" spans="1:25" ht="13.5" thickBot="1">
      <c r="N12" s="30">
        <v>2</v>
      </c>
      <c r="O12" s="35" t="str">
        <f>pav_U17U19!E22</f>
        <v>Krejčí Vojtěch</v>
      </c>
      <c r="P12" s="36" t="s">
        <v>9</v>
      </c>
      <c r="Q12" s="6" t="str">
        <f>pav_U17U19!E30</f>
        <v>Pelíšek Jan</v>
      </c>
      <c r="R12" s="22" t="s">
        <v>179</v>
      </c>
      <c r="S12" s="23" t="s">
        <v>170</v>
      </c>
      <c r="T12" s="23" t="s">
        <v>240</v>
      </c>
      <c r="U12" s="23"/>
      <c r="V12" s="37"/>
      <c r="W12" s="3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15" t="s">
        <v>7</v>
      </c>
      <c r="Y12" s="16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5" spans="1:25" ht="13.5" thickBot="1">
      <c r="N15" s="250" t="s">
        <v>13</v>
      </c>
      <c r="O15" s="250"/>
      <c r="P15" s="250"/>
      <c r="Q15" s="250"/>
      <c r="R15" s="249"/>
      <c r="S15" s="249"/>
      <c r="T15" s="249"/>
      <c r="U15" s="249"/>
      <c r="V15" s="249"/>
      <c r="W15" s="249"/>
      <c r="X15" s="249"/>
      <c r="Y15" s="249"/>
    </row>
    <row r="16" spans="1:25">
      <c r="N16" s="26" t="s">
        <v>242</v>
      </c>
      <c r="O16" s="27" t="str">
        <f>pav_U17U19!F10</f>
        <v>Janků Pavel</v>
      </c>
      <c r="P16" s="28" t="s">
        <v>9</v>
      </c>
      <c r="Q16" s="41" t="str">
        <f>pav_U17U19!F26</f>
        <v>Pelíšek Jan</v>
      </c>
      <c r="R16" s="19" t="s">
        <v>175</v>
      </c>
      <c r="S16" s="20" t="s">
        <v>173</v>
      </c>
      <c r="T16" s="20" t="s">
        <v>184</v>
      </c>
      <c r="U16" s="20" t="s">
        <v>164</v>
      </c>
      <c r="V16" s="33"/>
      <c r="W16" s="31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1</v>
      </c>
      <c r="X16" s="11" t="s">
        <v>7</v>
      </c>
      <c r="Y16" s="12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4:25" ht="13.5" thickBot="1">
      <c r="N17" s="30" t="s">
        <v>244</v>
      </c>
      <c r="O17" s="35" t="str">
        <f>pav_U17U19!F34</f>
        <v>Fousková Jarmila</v>
      </c>
      <c r="P17" s="36" t="s">
        <v>9</v>
      </c>
      <c r="Q17" s="42" t="str">
        <f>pav_U17U19!F38</f>
        <v>Krejčí Vojtěch</v>
      </c>
      <c r="R17" s="22" t="s">
        <v>165</v>
      </c>
      <c r="S17" s="23" t="s">
        <v>175</v>
      </c>
      <c r="T17" s="23" t="s">
        <v>164</v>
      </c>
      <c r="U17" s="23"/>
      <c r="V17" s="37"/>
      <c r="W17" s="38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15" t="s">
        <v>7</v>
      </c>
      <c r="Y17" s="16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</sheetData>
  <mergeCells count="4"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2"/>
  <dimension ref="A1:L16"/>
  <sheetViews>
    <sheetView zoomScaleNormal="100" workbookViewId="0">
      <selection activeCell="A18" sqref="A18"/>
    </sheetView>
  </sheetViews>
  <sheetFormatPr defaultRowHeight="12.75"/>
  <cols>
    <col min="1" max="1" width="20.7109375" bestFit="1" customWidth="1"/>
    <col min="2" max="2" width="12.5703125" customWidth="1"/>
    <col min="3" max="3" width="8.42578125" customWidth="1"/>
    <col min="5" max="5" width="9.140625" customWidth="1"/>
    <col min="6" max="6" width="14.7109375" customWidth="1"/>
    <col min="7" max="7" width="12.5703125" customWidth="1"/>
    <col min="10" max="10" width="17" customWidth="1"/>
  </cols>
  <sheetData>
    <row r="1" spans="1:12">
      <c r="C1" s="1"/>
      <c r="D1" s="1"/>
    </row>
    <row r="2" spans="1:12">
      <c r="A2" s="86" t="s">
        <v>20</v>
      </c>
      <c r="B2" s="1"/>
      <c r="C2">
        <f>GETPIVOTDATA("St. Č",Prehledy!$A$6)</f>
        <v>43</v>
      </c>
      <c r="E2" s="80"/>
      <c r="F2" s="85" t="s">
        <v>19</v>
      </c>
      <c r="J2" s="85" t="s">
        <v>22</v>
      </c>
      <c r="K2" s="85" t="s">
        <v>23</v>
      </c>
      <c r="L2" s="85" t="s">
        <v>24</v>
      </c>
    </row>
    <row r="3" spans="1:12">
      <c r="E3" s="80"/>
      <c r="J3" t="s">
        <v>61</v>
      </c>
      <c r="K3" s="102">
        <v>2009</v>
      </c>
      <c r="L3" s="102">
        <v>2006</v>
      </c>
    </row>
    <row r="4" spans="1:12">
      <c r="A4" s="82" t="s">
        <v>18</v>
      </c>
      <c r="B4" t="s">
        <v>28</v>
      </c>
      <c r="E4" s="80"/>
      <c r="F4" s="82" t="s">
        <v>18</v>
      </c>
      <c r="G4" t="s">
        <v>28</v>
      </c>
      <c r="J4" t="s">
        <v>63</v>
      </c>
      <c r="K4" s="102">
        <v>2011</v>
      </c>
      <c r="L4" s="102">
        <v>2010</v>
      </c>
    </row>
    <row r="5" spans="1:12">
      <c r="E5" s="80"/>
      <c r="J5" t="s">
        <v>62</v>
      </c>
      <c r="K5" s="102">
        <v>2013</v>
      </c>
      <c r="L5" s="102">
        <v>2012</v>
      </c>
    </row>
    <row r="6" spans="1:12">
      <c r="A6" s="82" t="s">
        <v>15</v>
      </c>
      <c r="B6" t="s">
        <v>26</v>
      </c>
      <c r="E6" s="80"/>
      <c r="F6" s="82" t="s">
        <v>15</v>
      </c>
      <c r="G6" t="s">
        <v>26</v>
      </c>
      <c r="J6" t="s">
        <v>64</v>
      </c>
      <c r="K6" s="102"/>
      <c r="L6" s="102">
        <v>2014</v>
      </c>
    </row>
    <row r="7" spans="1:12">
      <c r="A7" s="80" t="s">
        <v>187</v>
      </c>
      <c r="B7" s="251">
        <v>19</v>
      </c>
      <c r="E7" s="80"/>
      <c r="F7" s="80" t="s">
        <v>61</v>
      </c>
      <c r="G7" s="251">
        <v>13</v>
      </c>
    </row>
    <row r="8" spans="1:12">
      <c r="A8" s="80" t="s">
        <v>188</v>
      </c>
      <c r="B8" s="251">
        <v>4</v>
      </c>
      <c r="F8" s="80" t="s">
        <v>62</v>
      </c>
      <c r="G8" s="251">
        <v>14</v>
      </c>
    </row>
    <row r="9" spans="1:12">
      <c r="A9" s="80" t="s">
        <v>194</v>
      </c>
      <c r="B9" s="251">
        <v>5</v>
      </c>
      <c r="F9" s="80" t="s">
        <v>63</v>
      </c>
      <c r="G9" s="251">
        <v>9</v>
      </c>
      <c r="K9" t="s">
        <v>17</v>
      </c>
    </row>
    <row r="10" spans="1:12">
      <c r="A10" s="80" t="s">
        <v>190</v>
      </c>
      <c r="B10" s="251">
        <v>8</v>
      </c>
      <c r="F10" s="80" t="s">
        <v>64</v>
      </c>
      <c r="G10" s="251">
        <v>7</v>
      </c>
    </row>
    <row r="11" spans="1:12">
      <c r="A11" s="80" t="s">
        <v>198</v>
      </c>
      <c r="B11" s="251">
        <v>1</v>
      </c>
      <c r="F11" s="80" t="s">
        <v>14</v>
      </c>
      <c r="G11" s="251">
        <v>43</v>
      </c>
    </row>
    <row r="12" spans="1:12">
      <c r="A12" s="80" t="s">
        <v>192</v>
      </c>
      <c r="B12" s="251">
        <v>2</v>
      </c>
    </row>
    <row r="13" spans="1:12">
      <c r="A13" s="80" t="s">
        <v>189</v>
      </c>
      <c r="B13" s="251">
        <v>1</v>
      </c>
    </row>
    <row r="14" spans="1:12">
      <c r="A14" s="80" t="s">
        <v>191</v>
      </c>
      <c r="B14" s="251">
        <v>2</v>
      </c>
    </row>
    <row r="15" spans="1:12">
      <c r="A15" s="80" t="s">
        <v>202</v>
      </c>
      <c r="B15" s="251">
        <v>1</v>
      </c>
    </row>
    <row r="16" spans="1:12">
      <c r="A16" s="80" t="s">
        <v>14</v>
      </c>
      <c r="B16" s="251">
        <v>43</v>
      </c>
    </row>
  </sheetData>
  <pageMargins left="0.7" right="0.7" top="0.78740157499999996" bottom="0.78740157499999996" header="0.3" footer="0.3"/>
  <pageSetup paperSize="9" orientation="portrait" horizontalDpi="300" verticalDpi="3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A1:AL210"/>
  <sheetViews>
    <sheetView tabSelected="1" view="pageBreakPreview" zoomScale="70" zoomScaleNormal="93" zoomScaleSheetLayoutView="70" workbookViewId="0">
      <selection activeCell="C115" sqref="C115"/>
    </sheetView>
  </sheetViews>
  <sheetFormatPr defaultRowHeight="12.75"/>
  <cols>
    <col min="1" max="1" width="4.28515625" style="72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6.28515625" style="73" customWidth="1"/>
    <col min="21" max="22" width="2.5703125" style="2" customWidth="1"/>
    <col min="23" max="23" width="18.7109375" style="69" customWidth="1"/>
    <col min="24" max="24" width="2.7109375" style="3" customWidth="1"/>
    <col min="25" max="25" width="18.7109375" style="69" customWidth="1"/>
    <col min="26" max="30" width="4" style="134" customWidth="1"/>
    <col min="31" max="33" width="3.7109375" style="70" customWidth="1"/>
    <col min="34" max="34" width="3.140625" style="2" customWidth="1"/>
    <col min="35" max="35" width="5.5703125" customWidth="1"/>
    <col min="36" max="36" width="5" customWidth="1"/>
    <col min="37" max="37" width="6.140625" customWidth="1"/>
    <col min="38" max="38" width="4.7109375" customWidth="1"/>
  </cols>
  <sheetData>
    <row r="1" spans="1:38" s="79" customFormat="1" ht="39.950000000000003" customHeight="1">
      <c r="A1" s="72"/>
      <c r="B1" s="182" t="s">
        <v>230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93"/>
    </row>
    <row r="2" spans="1:38" ht="13.5" thickBot="1">
      <c r="T2" s="83"/>
      <c r="AH2" s="94"/>
      <c r="AI2">
        <v>1</v>
      </c>
    </row>
    <row r="3" spans="1:38" ht="13.5" thickBot="1">
      <c r="A3" s="74" t="s">
        <v>2</v>
      </c>
      <c r="B3" s="209" t="s">
        <v>232</v>
      </c>
      <c r="C3" s="210"/>
      <c r="D3" s="161">
        <v>1</v>
      </c>
      <c r="E3" s="178"/>
      <c r="F3" s="179"/>
      <c r="G3" s="177">
        <v>2</v>
      </c>
      <c r="H3" s="178"/>
      <c r="I3" s="179"/>
      <c r="J3" s="177">
        <v>3</v>
      </c>
      <c r="K3" s="178"/>
      <c r="L3" s="179"/>
      <c r="M3" s="177">
        <v>4</v>
      </c>
      <c r="N3" s="178"/>
      <c r="O3" s="186"/>
      <c r="P3" s="161" t="s">
        <v>4</v>
      </c>
      <c r="Q3" s="162"/>
      <c r="R3" s="163"/>
      <c r="S3" s="81" t="s">
        <v>5</v>
      </c>
      <c r="T3" s="75" t="s">
        <v>6</v>
      </c>
      <c r="AH3" s="94"/>
    </row>
    <row r="4" spans="1:38" ht="13.5" thickBot="1">
      <c r="A4" s="216">
        <v>18</v>
      </c>
      <c r="B4" s="212">
        <v>1</v>
      </c>
      <c r="C4" s="50" t="str">
        <f>IF(A4&gt;0,IF(VLOOKUP(A4,seznam!$A$2:$C$147,3)&gt;0,VLOOKUP(A4,seznam!$A$2:$C$147,3),"------"),"------")</f>
        <v>KST Kunštát</v>
      </c>
      <c r="D4" s="213"/>
      <c r="E4" s="205"/>
      <c r="F4" s="206"/>
      <c r="G4" s="168">
        <f>AE7</f>
        <v>3</v>
      </c>
      <c r="H4" s="164" t="str">
        <f>AF7</f>
        <v>:</v>
      </c>
      <c r="I4" s="166">
        <f>AG7</f>
        <v>1</v>
      </c>
      <c r="J4" s="168">
        <f>AG9</f>
        <v>3</v>
      </c>
      <c r="K4" s="164" t="str">
        <f>AF9</f>
        <v>:</v>
      </c>
      <c r="L4" s="166">
        <f>AE9</f>
        <v>1</v>
      </c>
      <c r="M4" s="168">
        <f>AE4</f>
        <v>3</v>
      </c>
      <c r="N4" s="164" t="str">
        <f>AF4</f>
        <v>:</v>
      </c>
      <c r="O4" s="187">
        <f>AG4</f>
        <v>0</v>
      </c>
      <c r="P4" s="198">
        <f>G4+J4+M4</f>
        <v>9</v>
      </c>
      <c r="Q4" s="164" t="s">
        <v>7</v>
      </c>
      <c r="R4" s="166">
        <f>I4+L4+O4</f>
        <v>2</v>
      </c>
      <c r="S4" s="155">
        <f>IF(G4&gt;I4,2,IF(AND(G4&lt;I4,H4=":"),1,0))+IF(J4&gt;L4,2,IF(AND(J4&lt;L4,K4=":"),1,0))+IF(M4&gt;O4,2,IF(AND(M4&lt;O4,N4=":"),1,0))</f>
        <v>6</v>
      </c>
      <c r="T4" s="172">
        <v>1</v>
      </c>
      <c r="U4" s="215"/>
      <c r="V4" s="51">
        <v>1</v>
      </c>
      <c r="W4" s="4" t="str">
        <f>C5</f>
        <v>Prchal Jindřich</v>
      </c>
      <c r="X4" s="7" t="s">
        <v>9</v>
      </c>
      <c r="Y4" s="52" t="str">
        <f>C11</f>
        <v>Voráčová Kateřina</v>
      </c>
      <c r="Z4" s="53" t="s">
        <v>168</v>
      </c>
      <c r="AA4" s="54" t="s">
        <v>177</v>
      </c>
      <c r="AB4" s="54" t="s">
        <v>159</v>
      </c>
      <c r="AC4" s="54"/>
      <c r="AD4" s="55"/>
      <c r="AE4" s="56">
        <f t="shared" ref="AE4:AE9" si="0">IF(OR(VALUE($AJ4)=0,VALUE($AK4)=0), "0",IF(AND(LEN(Z4)&gt;0,MID(Z4,1,1)&lt;&gt;"-"),"1","0")+IF(AND(LEN(AA4)&gt;0,MID(AA4,1,1)&lt;&gt;"-"),"1","0")+IF(AND(LEN(AB4)&gt;0,MID(AB4,1,1)&lt;&gt;"-"),"1","0")+IF(AND(LEN(AC4)&gt;0,MID(AC4,1,1)&lt;&gt;"-"),"1","0")+IF(AND(LEN(AD4)&gt;0,MID(AD4,1,1)&lt;&gt;"-"),"1","0"))</f>
        <v>3</v>
      </c>
      <c r="AF4" s="11" t="s">
        <v>7</v>
      </c>
      <c r="AG4" s="12">
        <f t="shared" ref="AG4:AG9" si="1">IF(OR(VALUE($AJ4)=0,VALUE($AK4)=0), "0",IF(AND(LEN(Z4)&gt;0,MID(Z4,1,1)="-"),"1","0")+IF(AND(LEN(AA4)&gt;0,MID(AA4,1,1)="-"),"1","0")+IF(AND(LEN(AB4)&gt;0,MID(AB4,1,1)="-"),"1","0")+IF(AND(LEN(AC4)&gt;0,MID(AC4,1,1)="-"),"1","0")+IF(AND(LEN(AD4)&gt;0,MID(AD4,1,1)="-"),"1","0"))</f>
        <v>0</v>
      </c>
      <c r="AH4" s="94"/>
      <c r="AI4" t="str">
        <f>IF(OR( AND(A24=AJ4,A26=AK4 ),  AND(A26=AJ4,A24=AK4) ),"a",    IF(OR( AND(A34=AJ4,A36=AK4 ),  AND(A36=AJ4,A34=AK4) ),"b",  ""))</f>
        <v/>
      </c>
      <c r="AJ4">
        <f>IF(ISBLANK(U4), A4,0)</f>
        <v>18</v>
      </c>
      <c r="AK4">
        <f>IF(ISBLANK(U10), A10,0)</f>
        <v>40</v>
      </c>
      <c r="AL4" s="102"/>
    </row>
    <row r="5" spans="1:38" ht="13.5" thickBot="1">
      <c r="A5" s="217"/>
      <c r="B5" s="167"/>
      <c r="C5" s="57" t="str">
        <f>IF(A4&gt;0,IF(VLOOKUP(A4,seznam!$A$2:$C$147,2)&gt;0,VLOOKUP(A4,seznam!$A$2:$C$147,2),"------"),"------")</f>
        <v>Prchal Jindřich</v>
      </c>
      <c r="D5" s="214"/>
      <c r="E5" s="196"/>
      <c r="F5" s="197"/>
      <c r="G5" s="169"/>
      <c r="H5" s="165"/>
      <c r="I5" s="167"/>
      <c r="J5" s="169"/>
      <c r="K5" s="165"/>
      <c r="L5" s="167"/>
      <c r="M5" s="169"/>
      <c r="N5" s="165"/>
      <c r="O5" s="176"/>
      <c r="P5" s="171"/>
      <c r="Q5" s="165"/>
      <c r="R5" s="167"/>
      <c r="S5" s="156"/>
      <c r="T5" s="208"/>
      <c r="U5" s="215"/>
      <c r="V5" s="58">
        <v>2</v>
      </c>
      <c r="W5" s="5" t="str">
        <f>C7</f>
        <v>Peška Lukáš</v>
      </c>
      <c r="X5" s="8" t="s">
        <v>9</v>
      </c>
      <c r="Y5" s="59" t="str">
        <f>C9</f>
        <v>Musil David</v>
      </c>
      <c r="Z5" s="60" t="s">
        <v>164</v>
      </c>
      <c r="AA5" s="61" t="s">
        <v>239</v>
      </c>
      <c r="AB5" s="61" t="s">
        <v>179</v>
      </c>
      <c r="AC5" s="61"/>
      <c r="AD5" s="62"/>
      <c r="AE5" s="56">
        <f t="shared" si="0"/>
        <v>0</v>
      </c>
      <c r="AF5" s="13" t="s">
        <v>7</v>
      </c>
      <c r="AG5" s="12">
        <f t="shared" si="1"/>
        <v>3</v>
      </c>
      <c r="AH5" s="94"/>
      <c r="AI5" t="str">
        <f>IF(OR( AND(A24=AJ5,A26=AK5 ),  AND(A26=AJ5,A24=AK5) ),"a",    IF(OR( AND(A34=AJ5,A36=AK5 ),  AND(A36=AJ5,A34=AK5) ),"b",  ""))</f>
        <v/>
      </c>
      <c r="AJ5">
        <f>IF(ISBLANK(U6), A6,0)</f>
        <v>32</v>
      </c>
      <c r="AK5">
        <f>IF(ISBLANK(U8), A8,0)</f>
        <v>22</v>
      </c>
    </row>
    <row r="6" spans="1:38" ht="13.5" thickBot="1">
      <c r="A6" s="217">
        <v>32</v>
      </c>
      <c r="B6" s="211">
        <v>2</v>
      </c>
      <c r="C6" s="50" t="str">
        <f>IF(A6&gt;0,IF(VLOOKUP(A6,seznam!$A$2:$C$147,3)&gt;0,VLOOKUP(A6,seznam!$A$2:$C$147,3),"------"),"------")</f>
        <v>KST Kunštát</v>
      </c>
      <c r="D6" s="147">
        <f>I4</f>
        <v>1</v>
      </c>
      <c r="E6" s="151" t="str">
        <f>H4</f>
        <v>:</v>
      </c>
      <c r="F6" s="159">
        <f>G4</f>
        <v>3</v>
      </c>
      <c r="G6" s="192"/>
      <c r="H6" s="193"/>
      <c r="I6" s="194"/>
      <c r="J6" s="157">
        <f>AE5</f>
        <v>0</v>
      </c>
      <c r="K6" s="151" t="str">
        <f>AF5</f>
        <v>:</v>
      </c>
      <c r="L6" s="159">
        <f>AG5</f>
        <v>3</v>
      </c>
      <c r="M6" s="157">
        <f>AE8</f>
        <v>3</v>
      </c>
      <c r="N6" s="151" t="str">
        <f>AF8</f>
        <v>:</v>
      </c>
      <c r="O6" s="175">
        <f>AG8</f>
        <v>0</v>
      </c>
      <c r="P6" s="147">
        <f>D6+J6+M6</f>
        <v>4</v>
      </c>
      <c r="Q6" s="151" t="s">
        <v>7</v>
      </c>
      <c r="R6" s="159">
        <f>F6+L6+O6</f>
        <v>6</v>
      </c>
      <c r="S6" s="149">
        <f>IF(D6&gt;F6,2,IF(AND(D6&lt;F6,E6=":"),1,0))+IF(J6&gt;L6,2,IF(AND(J6&lt;L6,K6=":"),1,0))+IF(M6&gt;O6,2,IF(AND(M6&lt;O6,N6=":"),1,0))</f>
        <v>4</v>
      </c>
      <c r="T6" s="153">
        <v>3</v>
      </c>
      <c r="U6" s="215"/>
      <c r="V6" s="58">
        <v>3</v>
      </c>
      <c r="W6" s="5" t="str">
        <f>C11</f>
        <v>Voráčová Kateřina</v>
      </c>
      <c r="X6" s="9" t="s">
        <v>9</v>
      </c>
      <c r="Y6" s="59" t="str">
        <f>C9</f>
        <v>Musil David</v>
      </c>
      <c r="Z6" s="60" t="s">
        <v>181</v>
      </c>
      <c r="AA6" s="61" t="s">
        <v>181</v>
      </c>
      <c r="AB6" s="61" t="s">
        <v>175</v>
      </c>
      <c r="AC6" s="61"/>
      <c r="AD6" s="62"/>
      <c r="AE6" s="56">
        <f t="shared" si="0"/>
        <v>0</v>
      </c>
      <c r="AF6" s="13" t="s">
        <v>7</v>
      </c>
      <c r="AG6" s="12">
        <f t="shared" si="1"/>
        <v>3</v>
      </c>
      <c r="AH6" s="94"/>
      <c r="AI6" t="str">
        <f>IF(OR( AND(A24=AJ6,A26=AK6 ),  AND(A26=AJ6,A24=AK6) ),"a",    IF(OR( AND(A34=AJ6,A36=AK6 ),  AND(A36=AJ6,A34=AK6) ),"b",  ""))</f>
        <v/>
      </c>
      <c r="AJ6">
        <f>IF(ISBLANK(U10), A10,0)</f>
        <v>40</v>
      </c>
      <c r="AK6">
        <f>IF(ISBLANK(U8), A8,0)</f>
        <v>22</v>
      </c>
    </row>
    <row r="7" spans="1:38" ht="13.5" thickBot="1">
      <c r="A7" s="217"/>
      <c r="B7" s="167"/>
      <c r="C7" s="57" t="str">
        <f>IF(A6&gt;0,IF(VLOOKUP(A6,seznam!$A$2:$C$147,2)&gt;0,VLOOKUP(A6,seznam!$A$2:$C$147,2),"------"),"------")</f>
        <v>Peška Lukáš</v>
      </c>
      <c r="D7" s="171"/>
      <c r="E7" s="165"/>
      <c r="F7" s="167"/>
      <c r="G7" s="195"/>
      <c r="H7" s="196"/>
      <c r="I7" s="197"/>
      <c r="J7" s="169"/>
      <c r="K7" s="165"/>
      <c r="L7" s="167"/>
      <c r="M7" s="169"/>
      <c r="N7" s="165"/>
      <c r="O7" s="176"/>
      <c r="P7" s="170"/>
      <c r="Q7" s="203"/>
      <c r="R7" s="173"/>
      <c r="S7" s="156"/>
      <c r="T7" s="208"/>
      <c r="U7" s="215"/>
      <c r="V7" s="58">
        <v>4</v>
      </c>
      <c r="W7" s="5" t="str">
        <f>C5</f>
        <v>Prchal Jindřich</v>
      </c>
      <c r="X7" s="8" t="s">
        <v>9</v>
      </c>
      <c r="Y7" s="59" t="str">
        <f>C7</f>
        <v>Peška Lukáš</v>
      </c>
      <c r="Z7" s="60" t="s">
        <v>166</v>
      </c>
      <c r="AA7" s="61" t="s">
        <v>177</v>
      </c>
      <c r="AB7" s="61" t="s">
        <v>178</v>
      </c>
      <c r="AC7" s="61" t="s">
        <v>176</v>
      </c>
      <c r="AD7" s="62"/>
      <c r="AE7" s="56">
        <f t="shared" si="0"/>
        <v>3</v>
      </c>
      <c r="AF7" s="13" t="s">
        <v>7</v>
      </c>
      <c r="AG7" s="12">
        <f t="shared" si="1"/>
        <v>1</v>
      </c>
      <c r="AH7" s="94"/>
      <c r="AI7" t="str">
        <f>IF(OR( AND(A24=AJ7,A26=AK7 ),  AND(A26=AJ7,A24=AK7) ),"a",    IF(OR( AND(A34=AJ7,A36=AK7 ),  AND(A36=AJ7,A34=AK7) ),"b",  ""))</f>
        <v/>
      </c>
      <c r="AJ7">
        <f>IF(ISBLANK(U4), A4,0)</f>
        <v>18</v>
      </c>
      <c r="AK7">
        <f>IF(ISBLANK(U6), A6,0)</f>
        <v>32</v>
      </c>
    </row>
    <row r="8" spans="1:38" ht="13.5" thickBot="1">
      <c r="A8" s="217">
        <v>22</v>
      </c>
      <c r="B8" s="211">
        <v>3</v>
      </c>
      <c r="C8" s="50" t="str">
        <f>IF(A8&gt;0,IF(VLOOKUP(A8,seznam!$A$2:$C$147,3)&gt;0,VLOOKUP(A8,seznam!$A$2:$C$147,3),"------"),"------")</f>
        <v>KST Blansko</v>
      </c>
      <c r="D8" s="147">
        <f>L4</f>
        <v>1</v>
      </c>
      <c r="E8" s="151" t="str">
        <f>K4</f>
        <v>:</v>
      </c>
      <c r="F8" s="159">
        <f>J4</f>
        <v>3</v>
      </c>
      <c r="G8" s="157">
        <f>L6</f>
        <v>3</v>
      </c>
      <c r="H8" s="151" t="str">
        <f>K6</f>
        <v>:</v>
      </c>
      <c r="I8" s="159">
        <f>J6</f>
        <v>0</v>
      </c>
      <c r="J8" s="192"/>
      <c r="K8" s="193"/>
      <c r="L8" s="194"/>
      <c r="M8" s="157">
        <f>AG6</f>
        <v>3</v>
      </c>
      <c r="N8" s="151" t="str">
        <f>AF6</f>
        <v>:</v>
      </c>
      <c r="O8" s="175">
        <f>AE6</f>
        <v>0</v>
      </c>
      <c r="P8" s="147">
        <f>D8+G8+M8</f>
        <v>7</v>
      </c>
      <c r="Q8" s="151" t="s">
        <v>7</v>
      </c>
      <c r="R8" s="159">
        <f>F8+I8+O8</f>
        <v>3</v>
      </c>
      <c r="S8" s="149">
        <f>IF(D8&gt;F8,2,IF(AND(D8&lt;F8,E8=":"),1,0))+IF(G8&gt;I8,2,IF(AND(G8&lt;I8,H8=":"),1,0))+IF(M8&gt;O8,2,IF(AND(M8&lt;O8,N8=":"),1,0))</f>
        <v>5</v>
      </c>
      <c r="T8" s="153">
        <v>2</v>
      </c>
      <c r="U8" s="215"/>
      <c r="V8" s="58">
        <v>5</v>
      </c>
      <c r="W8" s="5" t="str">
        <f>C7</f>
        <v>Peška Lukáš</v>
      </c>
      <c r="X8" s="8" t="s">
        <v>9</v>
      </c>
      <c r="Y8" s="59" t="str">
        <f>C11</f>
        <v>Voráčová Kateřina</v>
      </c>
      <c r="Z8" s="60" t="s">
        <v>173</v>
      </c>
      <c r="AA8" s="61" t="s">
        <v>167</v>
      </c>
      <c r="AB8" s="61" t="s">
        <v>167</v>
      </c>
      <c r="AC8" s="61"/>
      <c r="AD8" s="62"/>
      <c r="AE8" s="56">
        <f t="shared" si="0"/>
        <v>3</v>
      </c>
      <c r="AF8" s="13" t="s">
        <v>7</v>
      </c>
      <c r="AG8" s="12">
        <f t="shared" si="1"/>
        <v>0</v>
      </c>
      <c r="AH8" s="94"/>
      <c r="AI8" t="str">
        <f>IF(OR( AND(A24=AJ8,A26=AK8 ),  AND(A26=AJ8,A24=AK8) ),"a",    IF(OR( AND(A34=AJ8,A36=AK8 ),  AND(A36=AJ8,A34=AK8) ),"b",  ""))</f>
        <v/>
      </c>
      <c r="AJ8">
        <f>IF(ISBLANK(U6), A6,0)</f>
        <v>32</v>
      </c>
      <c r="AK8">
        <f>IF(ISBLANK(U10), A10,0)</f>
        <v>40</v>
      </c>
    </row>
    <row r="9" spans="1:38" ht="13.5" thickBot="1">
      <c r="A9" s="217"/>
      <c r="B9" s="167"/>
      <c r="C9" s="57" t="str">
        <f>IF(A8&gt;0,IF(VLOOKUP(A8,seznam!$A$2:$C$147,2)&gt;0,VLOOKUP(A8,seznam!$A$2:$C$147,2),"------"),"------")</f>
        <v>Musil David</v>
      </c>
      <c r="D9" s="171"/>
      <c r="E9" s="165"/>
      <c r="F9" s="167"/>
      <c r="G9" s="169"/>
      <c r="H9" s="165"/>
      <c r="I9" s="167"/>
      <c r="J9" s="195"/>
      <c r="K9" s="196"/>
      <c r="L9" s="197"/>
      <c r="M9" s="169"/>
      <c r="N9" s="165"/>
      <c r="O9" s="176"/>
      <c r="P9" s="171"/>
      <c r="Q9" s="165"/>
      <c r="R9" s="167"/>
      <c r="S9" s="156"/>
      <c r="T9" s="208"/>
      <c r="U9" s="215"/>
      <c r="V9" s="64">
        <v>6</v>
      </c>
      <c r="W9" s="6" t="str">
        <f>C9</f>
        <v>Musil David</v>
      </c>
      <c r="X9" s="10" t="s">
        <v>9</v>
      </c>
      <c r="Y9" s="65" t="str">
        <f>C5</f>
        <v>Prchal Jindřich</v>
      </c>
      <c r="Z9" s="66" t="s">
        <v>170</v>
      </c>
      <c r="AA9" s="67" t="s">
        <v>179</v>
      </c>
      <c r="AB9" s="67" t="s">
        <v>167</v>
      </c>
      <c r="AC9" s="67" t="s">
        <v>166</v>
      </c>
      <c r="AD9" s="68"/>
      <c r="AE9" s="104">
        <f t="shared" si="0"/>
        <v>1</v>
      </c>
      <c r="AF9" s="15" t="s">
        <v>7</v>
      </c>
      <c r="AG9" s="49">
        <f t="shared" si="1"/>
        <v>3</v>
      </c>
      <c r="AH9" s="94"/>
      <c r="AI9" t="str">
        <f>IF(OR( AND(A24=AJ9,A26=AK9 ),  AND(A26=AJ9,A24=AK9) ),"a",    IF(OR( AND(A34=AJ9,A36=AK9 ),  AND(A36=AJ9,A34=AK9) ),"b",  ""))</f>
        <v/>
      </c>
      <c r="AJ9">
        <f>IF(ISBLANK(U8), A8,0)</f>
        <v>22</v>
      </c>
      <c r="AK9">
        <f>IF(ISBLANK(U4), A4,0)</f>
        <v>18</v>
      </c>
    </row>
    <row r="10" spans="1:38">
      <c r="A10" s="217">
        <v>40</v>
      </c>
      <c r="B10" s="211">
        <v>4</v>
      </c>
      <c r="C10" s="50" t="str">
        <f>IF(A10&gt;0,IF(VLOOKUP(A10,seznam!$A$2:$C$147,3)&gt;0,VLOOKUP(A10,seznam!$A$2:$C$147,3),"------"),"------")</f>
        <v>KST Blansko</v>
      </c>
      <c r="D10" s="147">
        <f>O4</f>
        <v>0</v>
      </c>
      <c r="E10" s="151" t="str">
        <f>N4</f>
        <v>:</v>
      </c>
      <c r="F10" s="159">
        <f>M4</f>
        <v>3</v>
      </c>
      <c r="G10" s="157">
        <f>O6</f>
        <v>0</v>
      </c>
      <c r="H10" s="151" t="str">
        <f>N6</f>
        <v>:</v>
      </c>
      <c r="I10" s="159">
        <f>M6</f>
        <v>3</v>
      </c>
      <c r="J10" s="157">
        <f>O8</f>
        <v>0</v>
      </c>
      <c r="K10" s="151" t="str">
        <f>N8</f>
        <v>:</v>
      </c>
      <c r="L10" s="159">
        <f>M8</f>
        <v>3</v>
      </c>
      <c r="M10" s="192"/>
      <c r="N10" s="193"/>
      <c r="O10" s="199"/>
      <c r="P10" s="147">
        <f>D10+G10+J10</f>
        <v>0</v>
      </c>
      <c r="Q10" s="151" t="s">
        <v>7</v>
      </c>
      <c r="R10" s="159">
        <f>F10+I10+L10</f>
        <v>9</v>
      </c>
      <c r="S10" s="149">
        <f>IF(D10&gt;F10,2,IF(AND(D10&lt;F10,E10=":"),1,0))+IF(G10&gt;I10,2,IF(AND(G10&lt;I10,H10=":"),1,0))+IF(J10&gt;L10,2,IF(AND(J10&lt;L10,K10=":"),1,0))</f>
        <v>3</v>
      </c>
      <c r="T10" s="174">
        <v>4</v>
      </c>
      <c r="U10" s="219"/>
      <c r="AH10" s="94"/>
    </row>
    <row r="11" spans="1:38" ht="13.5" thickBot="1">
      <c r="A11" s="218"/>
      <c r="B11" s="160"/>
      <c r="C11" s="57" t="str">
        <f>IF(A10&gt;0,IF(VLOOKUP(A10,seznam!$A$2:$C$147,2)&gt;0,VLOOKUP(A10,seznam!$A$2:$C$147,2),"------"),"------")</f>
        <v>Voráčová Kateřina</v>
      </c>
      <c r="D11" s="148"/>
      <c r="E11" s="152"/>
      <c r="F11" s="160"/>
      <c r="G11" s="158"/>
      <c r="H11" s="152"/>
      <c r="I11" s="160"/>
      <c r="J11" s="158"/>
      <c r="K11" s="152"/>
      <c r="L11" s="160"/>
      <c r="M11" s="200"/>
      <c r="N11" s="201"/>
      <c r="O11" s="202"/>
      <c r="P11" s="148"/>
      <c r="Q11" s="152"/>
      <c r="R11" s="160"/>
      <c r="S11" s="150"/>
      <c r="T11" s="207"/>
      <c r="U11" s="219"/>
      <c r="AH11" s="94"/>
    </row>
    <row r="12" spans="1:38" ht="13.5" thickBot="1">
      <c r="C12" s="101"/>
      <c r="AH12" s="94"/>
    </row>
    <row r="13" spans="1:38" ht="13.5" thickBot="1">
      <c r="A13" s="74"/>
      <c r="B13" s="184" t="s">
        <v>233</v>
      </c>
      <c r="C13" s="185"/>
      <c r="D13" s="161">
        <v>1</v>
      </c>
      <c r="E13" s="178"/>
      <c r="F13" s="179"/>
      <c r="G13" s="177">
        <v>2</v>
      </c>
      <c r="H13" s="178"/>
      <c r="I13" s="179"/>
      <c r="J13" s="177">
        <v>3</v>
      </c>
      <c r="K13" s="178"/>
      <c r="L13" s="179"/>
      <c r="M13" s="177">
        <v>4</v>
      </c>
      <c r="N13" s="178"/>
      <c r="O13" s="186"/>
      <c r="P13" s="161" t="s">
        <v>4</v>
      </c>
      <c r="Q13" s="162"/>
      <c r="R13" s="163"/>
      <c r="S13" s="81" t="s">
        <v>5</v>
      </c>
      <c r="T13" s="75" t="s">
        <v>6</v>
      </c>
      <c r="AH13" s="94"/>
    </row>
    <row r="14" spans="1:38" ht="13.5" thickBot="1">
      <c r="A14" s="216"/>
      <c r="B14" s="188">
        <v>1</v>
      </c>
      <c r="C14" s="50" t="str">
        <f>IF(A14&gt;0,IF(VLOOKUP(A14,seznam!$A$2:$C$147,3)&gt;0,VLOOKUP(A14,seznam!$A$2:$C$147,3),"------"),"------")</f>
        <v>------</v>
      </c>
      <c r="D14" s="204"/>
      <c r="E14" s="205"/>
      <c r="F14" s="206"/>
      <c r="G14" s="168" t="str">
        <f>AE17</f>
        <v>0</v>
      </c>
      <c r="H14" s="164" t="str">
        <f>AF17</f>
        <v>:</v>
      </c>
      <c r="I14" s="166" t="str">
        <f>AG17</f>
        <v>0</v>
      </c>
      <c r="J14" s="168" t="str">
        <f>AG19</f>
        <v>0</v>
      </c>
      <c r="K14" s="164" t="str">
        <f>AF19</f>
        <v>:</v>
      </c>
      <c r="L14" s="166" t="str">
        <f>AE19</f>
        <v>0</v>
      </c>
      <c r="M14" s="168" t="str">
        <f>AE14</f>
        <v>0</v>
      </c>
      <c r="N14" s="164" t="str">
        <f>AF14</f>
        <v>:</v>
      </c>
      <c r="O14" s="187" t="str">
        <f>AG14</f>
        <v>0</v>
      </c>
      <c r="P14" s="198">
        <f>G14+J14+M14</f>
        <v>0</v>
      </c>
      <c r="Q14" s="164" t="s">
        <v>7</v>
      </c>
      <c r="R14" s="166">
        <f>I14+L14+O14</f>
        <v>0</v>
      </c>
      <c r="S14" s="155">
        <f>IF(G14&gt;I14,2,IF(AND(G14&lt;I14,H14=":"),1,0))+IF(J14&gt;L14,2,IF(AND(J14&lt;L14,K14=":"),1,0))+IF(M14&gt;O14,2,IF(AND(M14&lt;O14,N14=":"),1,0))</f>
        <v>0</v>
      </c>
      <c r="T14" s="172"/>
      <c r="U14" s="215"/>
      <c r="V14" s="51">
        <v>1</v>
      </c>
      <c r="W14" s="4" t="str">
        <f>C15</f>
        <v>------</v>
      </c>
      <c r="X14" s="7" t="s">
        <v>9</v>
      </c>
      <c r="Y14" s="52" t="str">
        <f>C21</f>
        <v>------</v>
      </c>
      <c r="Z14" s="53"/>
      <c r="AA14" s="54"/>
      <c r="AB14" s="54"/>
      <c r="AC14" s="54"/>
      <c r="AD14" s="55"/>
      <c r="AE14" s="56" t="str">
        <f t="shared" ref="AE14:AE19" si="2">IF(OR(VALUE($AJ14)=0,VALUE($AK14)=0), "0",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)</f>
        <v>0</v>
      </c>
      <c r="AF14" s="11" t="s">
        <v>7</v>
      </c>
      <c r="AG14" s="12" t="str">
        <f t="shared" ref="AG14:AG19" si="3">IF(OR(VALUE($AJ14)=0,VALUE($AK14)=0), "0",IF(AND(LEN(Z14)&gt;0,MID(Z14,1,1)="-"),"1","0")+IF(AND(LEN(AA14)&gt;0,MID(AA14,1,1)="-"),"1","0")+IF(AND(LEN(AB14)&gt;0,MID(AB14,1,1)="-"),"1","0")+IF(AND(LEN(AC14)&gt;0,MID(AC14,1,1)="-"),"1","0")+IF(AND(LEN(AD14)&gt;0,MID(AD14,1,1)="-"),"1","0"))</f>
        <v>0</v>
      </c>
      <c r="AH14" s="94"/>
      <c r="AI14" t="str">
        <f>IF(OR( AND(A28=AJ14,A30=AK14 ),  AND(A30=AJ14,A28=AK14) ),"a",    IF(OR( AND(A38=AJ14,A40=AK14 ),  AND(A40=AJ14,A38=AK14) ),"b",  ""))</f>
        <v>a</v>
      </c>
      <c r="AJ14">
        <f>IF(ISBLANK(U14), A14,0)</f>
        <v>0</v>
      </c>
      <c r="AK14">
        <f>IF(ISBLANK(U20), A20,0)</f>
        <v>0</v>
      </c>
    </row>
    <row r="15" spans="1:38" ht="13.5" thickBot="1">
      <c r="A15" s="217"/>
      <c r="B15" s="189"/>
      <c r="C15" s="57" t="str">
        <f>IF(A14&gt;0,IF(VLOOKUP(A14,seznam!$A$2:$C$147,2)&gt;0,VLOOKUP(A14,seznam!$A$2:$C$147,2),"------"),"------")</f>
        <v>------</v>
      </c>
      <c r="D15" s="196"/>
      <c r="E15" s="196"/>
      <c r="F15" s="197"/>
      <c r="G15" s="169"/>
      <c r="H15" s="165"/>
      <c r="I15" s="167"/>
      <c r="J15" s="169"/>
      <c r="K15" s="165"/>
      <c r="L15" s="167"/>
      <c r="M15" s="169"/>
      <c r="N15" s="165"/>
      <c r="O15" s="176"/>
      <c r="P15" s="171"/>
      <c r="Q15" s="165"/>
      <c r="R15" s="167"/>
      <c r="S15" s="156"/>
      <c r="T15" s="208"/>
      <c r="U15" s="215"/>
      <c r="V15" s="58">
        <v>2</v>
      </c>
      <c r="W15" s="5" t="str">
        <f>C17</f>
        <v>------</v>
      </c>
      <c r="X15" s="8" t="s">
        <v>9</v>
      </c>
      <c r="Y15" s="59" t="str">
        <f>C19</f>
        <v>------</v>
      </c>
      <c r="Z15" s="60"/>
      <c r="AA15" s="61"/>
      <c r="AB15" s="61"/>
      <c r="AC15" s="61"/>
      <c r="AD15" s="62"/>
      <c r="AE15" s="56" t="str">
        <f t="shared" si="2"/>
        <v>0</v>
      </c>
      <c r="AF15" s="13" t="s">
        <v>7</v>
      </c>
      <c r="AG15" s="12" t="str">
        <f t="shared" si="3"/>
        <v>0</v>
      </c>
      <c r="AH15" s="94"/>
      <c r="AI15" t="str">
        <f>IF(OR( AND(A28=AJ15,A30=AK15 ),  AND(A30=AJ15,A28=AK15) ),"a",    IF(OR( AND(A38=AJ15,A40=AK15 ),  AND(A40=AJ15,A38=AK15) ),"b",  ""))</f>
        <v>a</v>
      </c>
      <c r="AJ15">
        <f>IF(ISBLANK(U16), A16,0)</f>
        <v>0</v>
      </c>
      <c r="AK15">
        <f>IF(ISBLANK(U18), A18,0)</f>
        <v>0</v>
      </c>
    </row>
    <row r="16" spans="1:38" ht="13.5" thickBot="1">
      <c r="A16" s="217"/>
      <c r="B16" s="190">
        <v>2</v>
      </c>
      <c r="C16" s="50" t="str">
        <f>IF(A16&gt;0,IF(VLOOKUP(A16,seznam!$A$2:$C$147,3)&gt;0,VLOOKUP(A16,seznam!$A$2:$C$147,3),"------"),"------")</f>
        <v>------</v>
      </c>
      <c r="D16" s="151" t="str">
        <f>I14</f>
        <v>0</v>
      </c>
      <c r="E16" s="151" t="str">
        <f>H14</f>
        <v>:</v>
      </c>
      <c r="F16" s="159" t="str">
        <f>G14</f>
        <v>0</v>
      </c>
      <c r="G16" s="192"/>
      <c r="H16" s="193"/>
      <c r="I16" s="194"/>
      <c r="J16" s="157" t="str">
        <f>AE15</f>
        <v>0</v>
      </c>
      <c r="K16" s="151" t="str">
        <f>AF15</f>
        <v>:</v>
      </c>
      <c r="L16" s="159" t="str">
        <f>AG15</f>
        <v>0</v>
      </c>
      <c r="M16" s="157" t="str">
        <f>AE18</f>
        <v>0</v>
      </c>
      <c r="N16" s="151" t="str">
        <f>AF18</f>
        <v>:</v>
      </c>
      <c r="O16" s="175" t="str">
        <f>AG18</f>
        <v>0</v>
      </c>
      <c r="P16" s="147">
        <f>D16+J16+M16</f>
        <v>0</v>
      </c>
      <c r="Q16" s="151" t="s">
        <v>7</v>
      </c>
      <c r="R16" s="159">
        <f>F16+L16+O16</f>
        <v>0</v>
      </c>
      <c r="S16" s="149">
        <f>IF(D16&gt;F16,2,IF(AND(D16&lt;F16,E16=":"),1,0))+IF(J16&gt;L16,2,IF(AND(J16&lt;L16,K16=":"),1,0))+IF(M16&gt;O16,2,IF(AND(M16&lt;O16,N16=":"),1,0))</f>
        <v>0</v>
      </c>
      <c r="T16" s="174"/>
      <c r="U16" s="215"/>
      <c r="V16" s="58">
        <v>3</v>
      </c>
      <c r="W16" s="5" t="str">
        <f>C21</f>
        <v>------</v>
      </c>
      <c r="X16" s="9" t="s">
        <v>9</v>
      </c>
      <c r="Y16" s="59" t="str">
        <f>C19</f>
        <v>------</v>
      </c>
      <c r="Z16" s="60"/>
      <c r="AA16" s="61"/>
      <c r="AB16" s="61"/>
      <c r="AC16" s="61"/>
      <c r="AD16" s="62"/>
      <c r="AE16" s="56" t="str">
        <f t="shared" si="2"/>
        <v>0</v>
      </c>
      <c r="AF16" s="13" t="s">
        <v>7</v>
      </c>
      <c r="AG16" s="12" t="str">
        <f t="shared" si="3"/>
        <v>0</v>
      </c>
      <c r="AH16" s="94"/>
      <c r="AI16" t="str">
        <f>IF(OR( AND(A28=AJ16,A30=AK16 ),  AND(A30=AJ16,A28=AK16) ),"a",    IF(OR( AND(A38=AJ16,A40=AK16 ),  AND(A40=AJ16,A38=AK16) ),"b",  ""))</f>
        <v>a</v>
      </c>
      <c r="AJ16">
        <f>IF(ISBLANK(U20), A20,0)</f>
        <v>0</v>
      </c>
      <c r="AK16">
        <f>IF(ISBLANK(U18), A18,0)</f>
        <v>0</v>
      </c>
    </row>
    <row r="17" spans="1:37" ht="13.5" thickBot="1">
      <c r="A17" s="217"/>
      <c r="B17" s="189"/>
      <c r="C17" s="57" t="str">
        <f>IF(A16&gt;0,IF(VLOOKUP(A16,seznam!$A$2:$C$147,2)&gt;0,VLOOKUP(A16,seznam!$A$2:$C$147,2),"------"),"------")</f>
        <v>------</v>
      </c>
      <c r="D17" s="165"/>
      <c r="E17" s="165"/>
      <c r="F17" s="167"/>
      <c r="G17" s="195"/>
      <c r="H17" s="196"/>
      <c r="I17" s="197"/>
      <c r="J17" s="169"/>
      <c r="K17" s="165"/>
      <c r="L17" s="167"/>
      <c r="M17" s="169"/>
      <c r="N17" s="165"/>
      <c r="O17" s="176"/>
      <c r="P17" s="170"/>
      <c r="Q17" s="203"/>
      <c r="R17" s="173"/>
      <c r="S17" s="156"/>
      <c r="T17" s="208"/>
      <c r="U17" s="215"/>
      <c r="V17" s="58">
        <v>4</v>
      </c>
      <c r="W17" s="5" t="str">
        <f>C15</f>
        <v>------</v>
      </c>
      <c r="X17" s="8" t="s">
        <v>9</v>
      </c>
      <c r="Y17" s="59" t="str">
        <f>C17</f>
        <v>------</v>
      </c>
      <c r="Z17" s="60"/>
      <c r="AA17" s="61"/>
      <c r="AB17" s="61"/>
      <c r="AC17" s="61"/>
      <c r="AD17" s="62"/>
      <c r="AE17" s="56" t="str">
        <f t="shared" si="2"/>
        <v>0</v>
      </c>
      <c r="AF17" s="13" t="s">
        <v>7</v>
      </c>
      <c r="AG17" s="12" t="str">
        <f t="shared" si="3"/>
        <v>0</v>
      </c>
      <c r="AH17" s="94"/>
      <c r="AI17" t="str">
        <f>IF(OR( AND(A28=AJ17,A30=AK17 ),  AND(A30=AJ17,A28=AK17) ),"a",    IF(OR( AND(A38=AJ17,A40=AK17 ),  AND(A40=AJ17,A38=AK17) ),"b",  ""))</f>
        <v>a</v>
      </c>
      <c r="AJ17">
        <f>IF(ISBLANK(U14), A14,0)</f>
        <v>0</v>
      </c>
      <c r="AK17">
        <f>IF(ISBLANK(U16), A16,0)</f>
        <v>0</v>
      </c>
    </row>
    <row r="18" spans="1:37" ht="13.5" thickBot="1">
      <c r="A18" s="217"/>
      <c r="B18" s="190">
        <v>3</v>
      </c>
      <c r="C18" s="50" t="str">
        <f>IF(A18&gt;0,IF(VLOOKUP(A18,seznam!$A$2:$C$147,3)&gt;0,VLOOKUP(A18,seznam!$A$2:$C$147,3),"------"),"------")</f>
        <v>------</v>
      </c>
      <c r="D18" s="151" t="str">
        <f>L14</f>
        <v>0</v>
      </c>
      <c r="E18" s="151" t="str">
        <f>K14</f>
        <v>:</v>
      </c>
      <c r="F18" s="159" t="str">
        <f>J14</f>
        <v>0</v>
      </c>
      <c r="G18" s="157" t="str">
        <f>L16</f>
        <v>0</v>
      </c>
      <c r="H18" s="151" t="str">
        <f>K16</f>
        <v>:</v>
      </c>
      <c r="I18" s="159" t="str">
        <f>J16</f>
        <v>0</v>
      </c>
      <c r="J18" s="192"/>
      <c r="K18" s="193"/>
      <c r="L18" s="194"/>
      <c r="M18" s="157" t="str">
        <f>AG16</f>
        <v>0</v>
      </c>
      <c r="N18" s="151" t="str">
        <f>AF16</f>
        <v>:</v>
      </c>
      <c r="O18" s="175" t="str">
        <f>AE16</f>
        <v>0</v>
      </c>
      <c r="P18" s="147">
        <f>D18+G18+M18</f>
        <v>0</v>
      </c>
      <c r="Q18" s="151" t="s">
        <v>7</v>
      </c>
      <c r="R18" s="159">
        <f>F18+I18+O18</f>
        <v>0</v>
      </c>
      <c r="S18" s="149">
        <f>IF(D18&gt;F18,2,IF(AND(D18&lt;F18,E18=":"),1,0))+IF(G18&gt;I18,2,IF(AND(G18&lt;I18,H18=":"),1,0))+IF(M18&gt;O18,2,IF(AND(M18&lt;O18,N18=":"),1,0))</f>
        <v>0</v>
      </c>
      <c r="T18" s="153"/>
      <c r="U18" s="215"/>
      <c r="V18" s="58">
        <v>5</v>
      </c>
      <c r="W18" s="5" t="str">
        <f>C17</f>
        <v>------</v>
      </c>
      <c r="X18" s="8" t="s">
        <v>9</v>
      </c>
      <c r="Y18" s="59" t="str">
        <f>C21</f>
        <v>------</v>
      </c>
      <c r="Z18" s="60"/>
      <c r="AA18" s="61"/>
      <c r="AB18" s="61"/>
      <c r="AC18" s="61"/>
      <c r="AD18" s="62"/>
      <c r="AE18" s="56" t="str">
        <f t="shared" si="2"/>
        <v>0</v>
      </c>
      <c r="AF18" s="13" t="s">
        <v>7</v>
      </c>
      <c r="AG18" s="12" t="str">
        <f t="shared" si="3"/>
        <v>0</v>
      </c>
      <c r="AH18" s="94"/>
      <c r="AI18" t="str">
        <f>IF(OR( AND(A28=AJ18,A30=AK18 ),  AND(A30=AJ18,A28=AK18) ),"a",    IF(OR( AND(A38=AJ18,A40=AK18 ),  AND(A40=AJ18,A38=AK18) ),"b",  ""))</f>
        <v>a</v>
      </c>
      <c r="AJ18">
        <f>IF(ISBLANK(U16), A16,0)</f>
        <v>0</v>
      </c>
      <c r="AK18">
        <f>IF(ISBLANK(U20), A20,0)</f>
        <v>0</v>
      </c>
    </row>
    <row r="19" spans="1:37" ht="13.5" thickBot="1">
      <c r="A19" s="217"/>
      <c r="B19" s="189"/>
      <c r="C19" s="57" t="str">
        <f>IF(A18&gt;0,IF(VLOOKUP(A18,seznam!$A$2:$C$147,2)&gt;0,VLOOKUP(A18,seznam!$A$2:$C$147,2),"------"),"------")</f>
        <v>------</v>
      </c>
      <c r="D19" s="165"/>
      <c r="E19" s="165"/>
      <c r="F19" s="167"/>
      <c r="G19" s="169"/>
      <c r="H19" s="165"/>
      <c r="I19" s="167"/>
      <c r="J19" s="195"/>
      <c r="K19" s="196"/>
      <c r="L19" s="197"/>
      <c r="M19" s="169"/>
      <c r="N19" s="165"/>
      <c r="O19" s="176"/>
      <c r="P19" s="171"/>
      <c r="Q19" s="165"/>
      <c r="R19" s="167"/>
      <c r="S19" s="156"/>
      <c r="T19" s="208"/>
      <c r="U19" s="215"/>
      <c r="V19" s="64">
        <v>6</v>
      </c>
      <c r="W19" s="6" t="str">
        <f>C19</f>
        <v>------</v>
      </c>
      <c r="X19" s="10" t="s">
        <v>9</v>
      </c>
      <c r="Y19" s="65" t="str">
        <f>C15</f>
        <v>------</v>
      </c>
      <c r="Z19" s="66"/>
      <c r="AA19" s="67"/>
      <c r="AB19" s="67"/>
      <c r="AC19" s="67"/>
      <c r="AD19" s="68"/>
      <c r="AE19" s="104" t="str">
        <f t="shared" si="2"/>
        <v>0</v>
      </c>
      <c r="AF19" s="15" t="s">
        <v>7</v>
      </c>
      <c r="AG19" s="49" t="str">
        <f t="shared" si="3"/>
        <v>0</v>
      </c>
      <c r="AH19" s="94"/>
      <c r="AI19" t="str">
        <f>IF(OR( AND(A28=AJ19,A30=AK19 ),  AND(A30=AJ19,A28=AK19) ),"a",    IF(OR( AND(A38=AJ19,A40=AK19 ),  AND(A40=AJ19,A38=AK19) ),"b",  ""))</f>
        <v>a</v>
      </c>
      <c r="AJ19">
        <f>IF(ISBLANK(U18), A18,0)</f>
        <v>0</v>
      </c>
      <c r="AK19">
        <f>IF(ISBLANK(U14), A14,0)</f>
        <v>0</v>
      </c>
    </row>
    <row r="20" spans="1:37">
      <c r="A20" s="217"/>
      <c r="B20" s="190">
        <v>4</v>
      </c>
      <c r="C20" s="50" t="str">
        <f>IF(A20&gt;0,IF(VLOOKUP(A20,seznam!$A$2:$C$147,3)&gt;0,VLOOKUP(A20,seznam!$A$2:$C$147,3),"------"),"------")</f>
        <v>------</v>
      </c>
      <c r="D20" s="151" t="str">
        <f>O14</f>
        <v>0</v>
      </c>
      <c r="E20" s="151" t="str">
        <f>N14</f>
        <v>:</v>
      </c>
      <c r="F20" s="159" t="str">
        <f>M14</f>
        <v>0</v>
      </c>
      <c r="G20" s="157" t="str">
        <f>O16</f>
        <v>0</v>
      </c>
      <c r="H20" s="151" t="str">
        <f>N16</f>
        <v>:</v>
      </c>
      <c r="I20" s="159" t="str">
        <f>M16</f>
        <v>0</v>
      </c>
      <c r="J20" s="157" t="str">
        <f>O18</f>
        <v>0</v>
      </c>
      <c r="K20" s="151" t="str">
        <f>N18</f>
        <v>:</v>
      </c>
      <c r="L20" s="159" t="str">
        <f>M18</f>
        <v>0</v>
      </c>
      <c r="M20" s="192"/>
      <c r="N20" s="193"/>
      <c r="O20" s="199"/>
      <c r="P20" s="147">
        <f>D20+G20+J20</f>
        <v>0</v>
      </c>
      <c r="Q20" s="151" t="s">
        <v>7</v>
      </c>
      <c r="R20" s="159">
        <f>F20+I20+L20</f>
        <v>0</v>
      </c>
      <c r="S20" s="149">
        <f>IF(D20&gt;F20,2,IF(AND(D20&lt;F20,E20=":"),1,0))+IF(G20&gt;I20,2,IF(AND(G20&lt;I20,H20=":"),1,0))+IF(J20&gt;L20,2,IF(AND(J20&lt;L20,K20=":"),1,0))</f>
        <v>0</v>
      </c>
      <c r="T20" s="174"/>
      <c r="U20" s="219"/>
      <c r="AH20" s="94"/>
    </row>
    <row r="21" spans="1:37" ht="13.5" thickBot="1">
      <c r="A21" s="218"/>
      <c r="B21" s="191"/>
      <c r="C21" s="71" t="str">
        <f>IF(A20&gt;0,IF(VLOOKUP(A20,seznam!$A$2:$C$147,2)&gt;0,VLOOKUP(A20,seznam!$A$2:$C$147,2),"------"),"------")</f>
        <v>------</v>
      </c>
      <c r="D21" s="152"/>
      <c r="E21" s="152"/>
      <c r="F21" s="160"/>
      <c r="G21" s="158"/>
      <c r="H21" s="152"/>
      <c r="I21" s="160"/>
      <c r="J21" s="158"/>
      <c r="K21" s="152"/>
      <c r="L21" s="160"/>
      <c r="M21" s="200"/>
      <c r="N21" s="201"/>
      <c r="O21" s="202"/>
      <c r="P21" s="148"/>
      <c r="Q21" s="152"/>
      <c r="R21" s="160"/>
      <c r="S21" s="150"/>
      <c r="T21" s="207"/>
      <c r="U21" s="219"/>
      <c r="AH21" s="94"/>
    </row>
    <row r="22" spans="1:37" ht="13.5" thickBot="1">
      <c r="T22" s="83"/>
      <c r="AH22" s="94"/>
    </row>
    <row r="23" spans="1:37" ht="13.5" thickBot="1">
      <c r="A23" s="74"/>
      <c r="B23" s="184" t="s">
        <v>234</v>
      </c>
      <c r="C23" s="185"/>
      <c r="D23" s="161">
        <v>1</v>
      </c>
      <c r="E23" s="178"/>
      <c r="F23" s="179"/>
      <c r="G23" s="177">
        <v>2</v>
      </c>
      <c r="H23" s="178"/>
      <c r="I23" s="179"/>
      <c r="J23" s="177">
        <v>3</v>
      </c>
      <c r="K23" s="178"/>
      <c r="L23" s="179"/>
      <c r="M23" s="177">
        <v>4</v>
      </c>
      <c r="N23" s="178"/>
      <c r="O23" s="186"/>
      <c r="P23" s="161" t="s">
        <v>4</v>
      </c>
      <c r="Q23" s="162"/>
      <c r="R23" s="163"/>
      <c r="S23" s="81" t="s">
        <v>5</v>
      </c>
      <c r="T23" s="84" t="s">
        <v>6</v>
      </c>
      <c r="AH23" s="94"/>
    </row>
    <row r="24" spans="1:37" ht="12.75" customHeight="1" thickBot="1">
      <c r="A24" s="216"/>
      <c r="B24" s="188">
        <v>1</v>
      </c>
      <c r="C24" s="50" t="str">
        <f>IF(A24&gt;0,IF(VLOOKUP(A24,seznam!$A$2:$C$147,3)&gt;0,VLOOKUP(A24,seznam!$A$2:$C$147,3),"------"),"------")</f>
        <v>------</v>
      </c>
      <c r="D24" s="204"/>
      <c r="E24" s="205"/>
      <c r="F24" s="206"/>
      <c r="G24" s="168" t="str">
        <f>AE27</f>
        <v>0</v>
      </c>
      <c r="H24" s="164" t="str">
        <f>AF27</f>
        <v>:</v>
      </c>
      <c r="I24" s="166" t="str">
        <f>AG27</f>
        <v>0</v>
      </c>
      <c r="J24" s="168" t="str">
        <f>AG29</f>
        <v>0</v>
      </c>
      <c r="K24" s="164" t="str">
        <f>AF29</f>
        <v>:</v>
      </c>
      <c r="L24" s="166" t="str">
        <f>AE29</f>
        <v>0</v>
      </c>
      <c r="M24" s="168" t="str">
        <f>AE24</f>
        <v>0</v>
      </c>
      <c r="N24" s="164" t="str">
        <f>AF24</f>
        <v>:</v>
      </c>
      <c r="O24" s="187" t="str">
        <f>AG24</f>
        <v>0</v>
      </c>
      <c r="P24" s="198">
        <f>G24+J24+M24</f>
        <v>0</v>
      </c>
      <c r="Q24" s="164" t="s">
        <v>7</v>
      </c>
      <c r="R24" s="166">
        <f>I24+L24+O24</f>
        <v>0</v>
      </c>
      <c r="S24" s="155">
        <f>IF(G24&gt;I24,2,IF(AND(G24&lt;I24,H24=":"),1,0))+IF(J24&gt;L24,2,IF(AND(J24&lt;L24,K24=":"),1,0))+IF(M24&gt;O24,2,IF(AND(M24&lt;O24,N24=":"),1,0))</f>
        <v>0</v>
      </c>
      <c r="T24" s="172"/>
      <c r="U24" s="215"/>
      <c r="V24" s="51">
        <v>1</v>
      </c>
      <c r="W24" s="4" t="str">
        <f>C25</f>
        <v>------</v>
      </c>
      <c r="X24" s="7" t="s">
        <v>9</v>
      </c>
      <c r="Y24" s="52" t="str">
        <f>C31</f>
        <v>------</v>
      </c>
      <c r="Z24" s="53"/>
      <c r="AA24" s="54"/>
      <c r="AB24" s="54"/>
      <c r="AC24" s="54"/>
      <c r="AD24" s="55"/>
      <c r="AE24" s="56" t="str">
        <f t="shared" ref="AE24:AE29" si="4">IF(OR(VALUE($AJ24)=0,VALUE($AK24)=0), "0",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)</f>
        <v>0</v>
      </c>
      <c r="AF24" s="11" t="s">
        <v>7</v>
      </c>
      <c r="AG24" s="12" t="str">
        <f t="shared" ref="AG24:AG29" si="5">IF(OR(VALUE($AJ24)=0,VALUE($AK24)=0), "0",IF(AND(LEN(Z24)&gt;0,MID(Z24,1,1)="-"),"1","0")+IF(AND(LEN(AA24)&gt;0,MID(AA24,1,1)="-"),"1","0")+IF(AND(LEN(AB24)&gt;0,MID(AB24,1,1)="-"),"1","0")+IF(AND(LEN(AC24)&gt;0,MID(AC24,1,1)="-"),"1","0")+IF(AND(LEN(AD24)&gt;0,MID(AD24,1,1)="-"),"1","0"))</f>
        <v>0</v>
      </c>
      <c r="AH24" s="94"/>
      <c r="AJ24">
        <f>IF(ISBLANK(U24), A24,0)</f>
        <v>0</v>
      </c>
      <c r="AK24">
        <f>IF(ISBLANK(U30), A30,0)</f>
        <v>0</v>
      </c>
    </row>
    <row r="25" spans="1:37" ht="12.75" customHeight="1" thickBot="1">
      <c r="A25" s="217"/>
      <c r="B25" s="189"/>
      <c r="C25" s="57" t="str">
        <f>IF(A24&gt;0,IF(VLOOKUP(A24,seznam!$A$2:$C$147,2)&gt;0,VLOOKUP(A24,seznam!$A$2:$C$147,2),"------"),"------")</f>
        <v>------</v>
      </c>
      <c r="D25" s="196"/>
      <c r="E25" s="196"/>
      <c r="F25" s="197"/>
      <c r="G25" s="169"/>
      <c r="H25" s="165"/>
      <c r="I25" s="167"/>
      <c r="J25" s="169"/>
      <c r="K25" s="165"/>
      <c r="L25" s="167"/>
      <c r="M25" s="169"/>
      <c r="N25" s="165"/>
      <c r="O25" s="176"/>
      <c r="P25" s="171"/>
      <c r="Q25" s="165"/>
      <c r="R25" s="167"/>
      <c r="S25" s="156"/>
      <c r="T25" s="208"/>
      <c r="U25" s="215"/>
      <c r="V25" s="58">
        <v>2</v>
      </c>
      <c r="W25" s="5" t="str">
        <f>C27</f>
        <v>------</v>
      </c>
      <c r="X25" s="8" t="s">
        <v>9</v>
      </c>
      <c r="Y25" s="59" t="str">
        <f>C29</f>
        <v>------</v>
      </c>
      <c r="Z25" s="87"/>
      <c r="AA25" s="88"/>
      <c r="AB25" s="88"/>
      <c r="AC25" s="88"/>
      <c r="AD25" s="89"/>
      <c r="AE25" s="56" t="str">
        <f t="shared" si="4"/>
        <v>0</v>
      </c>
      <c r="AF25" s="13" t="s">
        <v>7</v>
      </c>
      <c r="AG25" s="12" t="str">
        <f t="shared" si="5"/>
        <v>0</v>
      </c>
      <c r="AH25" s="94"/>
      <c r="AJ25">
        <f>IF(ISBLANK(U26), A26,0)</f>
        <v>0</v>
      </c>
      <c r="AK25">
        <f>IF(ISBLANK(U28), A28,0)</f>
        <v>0</v>
      </c>
    </row>
    <row r="26" spans="1:37" ht="12.75" customHeight="1" thickBot="1">
      <c r="A26" s="217"/>
      <c r="B26" s="190">
        <v>2</v>
      </c>
      <c r="C26" s="50" t="str">
        <f>IF(A26&gt;0,IF(VLOOKUP(A26,seznam!$A$2:$C$147,3)&gt;0,VLOOKUP(A26,seznam!$A$2:$C$147,3),"------"),"------")</f>
        <v>------</v>
      </c>
      <c r="D26" s="151" t="str">
        <f>I24</f>
        <v>0</v>
      </c>
      <c r="E26" s="151" t="str">
        <f>H24</f>
        <v>:</v>
      </c>
      <c r="F26" s="159" t="str">
        <f>G24</f>
        <v>0</v>
      </c>
      <c r="G26" s="192"/>
      <c r="H26" s="193"/>
      <c r="I26" s="194"/>
      <c r="J26" s="157" t="str">
        <f>AE25</f>
        <v>0</v>
      </c>
      <c r="K26" s="151" t="str">
        <f>AF25</f>
        <v>:</v>
      </c>
      <c r="L26" s="159" t="str">
        <f>AG25</f>
        <v>0</v>
      </c>
      <c r="M26" s="157" t="str">
        <f>AE28</f>
        <v>0</v>
      </c>
      <c r="N26" s="151" t="str">
        <f>AF28</f>
        <v>:</v>
      </c>
      <c r="O26" s="175" t="str">
        <f>AG28</f>
        <v>0</v>
      </c>
      <c r="P26" s="147">
        <f>D26+J26+M26</f>
        <v>0</v>
      </c>
      <c r="Q26" s="151" t="s">
        <v>7</v>
      </c>
      <c r="R26" s="159">
        <f>F26+L26+O26</f>
        <v>0</v>
      </c>
      <c r="S26" s="149">
        <f>IF(D26&gt;F26,2,IF(AND(D26&lt;F26,E26=":"),1,0))+IF(J26&gt;L26,2,IF(AND(J26&lt;L26,K26=":"),1,0))+IF(M26&gt;O26,2,IF(AND(M26&lt;O26,N26=":"),1,0))</f>
        <v>0</v>
      </c>
      <c r="T26" s="174"/>
      <c r="U26" s="215"/>
      <c r="V26" s="58">
        <v>3</v>
      </c>
      <c r="W26" s="5" t="str">
        <f>C31</f>
        <v>------</v>
      </c>
      <c r="X26" s="9" t="s">
        <v>9</v>
      </c>
      <c r="Y26" s="59" t="str">
        <f>C29</f>
        <v>------</v>
      </c>
      <c r="Z26" s="53"/>
      <c r="AA26" s="55"/>
      <c r="AB26" s="54"/>
      <c r="AC26" s="54"/>
      <c r="AD26" s="131"/>
      <c r="AE26" s="56" t="str">
        <f t="shared" si="4"/>
        <v>0</v>
      </c>
      <c r="AF26" s="62" t="s">
        <v>7</v>
      </c>
      <c r="AG26" s="12" t="str">
        <f t="shared" si="5"/>
        <v>0</v>
      </c>
      <c r="AH26" s="94"/>
      <c r="AJ26">
        <f>IF(ISBLANK(U30), A30,0)</f>
        <v>0</v>
      </c>
      <c r="AK26">
        <f>IF(ISBLANK(U28), A28,0)</f>
        <v>0</v>
      </c>
    </row>
    <row r="27" spans="1:37" ht="12.75" customHeight="1" thickBot="1">
      <c r="A27" s="217"/>
      <c r="B27" s="189"/>
      <c r="C27" s="57" t="str">
        <f>IF(A26&gt;0,IF(VLOOKUP(A26,seznam!$A$2:$C$147,2)&gt;0,VLOOKUP(A26,seznam!$A$2:$C$147,2),"------"),"------")</f>
        <v>------</v>
      </c>
      <c r="D27" s="165"/>
      <c r="E27" s="165"/>
      <c r="F27" s="167"/>
      <c r="G27" s="195"/>
      <c r="H27" s="196"/>
      <c r="I27" s="197"/>
      <c r="J27" s="169"/>
      <c r="K27" s="165"/>
      <c r="L27" s="167"/>
      <c r="M27" s="169"/>
      <c r="N27" s="165"/>
      <c r="O27" s="176"/>
      <c r="P27" s="170"/>
      <c r="Q27" s="203"/>
      <c r="R27" s="173"/>
      <c r="S27" s="156"/>
      <c r="T27" s="208"/>
      <c r="U27" s="215"/>
      <c r="V27" s="58">
        <v>4</v>
      </c>
      <c r="W27" s="5" t="str">
        <f>C25</f>
        <v>------</v>
      </c>
      <c r="X27" s="8" t="s">
        <v>9</v>
      </c>
      <c r="Y27" s="59" t="str">
        <f>C27</f>
        <v>------</v>
      </c>
      <c r="Z27" s="66"/>
      <c r="AA27" s="67"/>
      <c r="AB27" s="67"/>
      <c r="AC27" s="67"/>
      <c r="AD27" s="132"/>
      <c r="AE27" s="56" t="str">
        <f t="shared" si="4"/>
        <v>0</v>
      </c>
      <c r="AF27" s="13" t="s">
        <v>7</v>
      </c>
      <c r="AG27" s="12" t="str">
        <f t="shared" si="5"/>
        <v>0</v>
      </c>
      <c r="AH27" s="94"/>
      <c r="AJ27">
        <f>IF(ISBLANK(U24), A24,0)</f>
        <v>0</v>
      </c>
      <c r="AK27">
        <f>IF(ISBLANK(U26), A26,0)</f>
        <v>0</v>
      </c>
    </row>
    <row r="28" spans="1:37" ht="12.75" customHeight="1" thickBot="1">
      <c r="A28" s="217"/>
      <c r="B28" s="190">
        <v>3</v>
      </c>
      <c r="C28" s="63" t="str">
        <f>IF(A28&gt;0,IF(VLOOKUP(A28,seznam!$A$2:$C$147,3)&gt;0,VLOOKUP(A28,seznam!$A$2:$C$147,3),"------"),"------")</f>
        <v>------</v>
      </c>
      <c r="D28" s="151" t="str">
        <f>L24</f>
        <v>0</v>
      </c>
      <c r="E28" s="151" t="str">
        <f>K24</f>
        <v>:</v>
      </c>
      <c r="F28" s="159" t="str">
        <f>J24</f>
        <v>0</v>
      </c>
      <c r="G28" s="157" t="str">
        <f>L26</f>
        <v>0</v>
      </c>
      <c r="H28" s="151" t="str">
        <f>K26</f>
        <v>:</v>
      </c>
      <c r="I28" s="159" t="str">
        <f>J26</f>
        <v>0</v>
      </c>
      <c r="J28" s="192"/>
      <c r="K28" s="193"/>
      <c r="L28" s="194"/>
      <c r="M28" s="157" t="str">
        <f>AG26</f>
        <v>0</v>
      </c>
      <c r="N28" s="151" t="str">
        <f>AF26</f>
        <v>:</v>
      </c>
      <c r="O28" s="175" t="str">
        <f>AE26</f>
        <v>0</v>
      </c>
      <c r="P28" s="147">
        <f>D28+G28+M28</f>
        <v>0</v>
      </c>
      <c r="Q28" s="151" t="s">
        <v>7</v>
      </c>
      <c r="R28" s="159">
        <f>F28+I28+O28</f>
        <v>0</v>
      </c>
      <c r="S28" s="149">
        <f>IF(D28&gt;F28,2,IF(AND(D28&lt;F28,E28=":"),1,0))+IF(G28&gt;I28,2,IF(AND(G28&lt;I28,H28=":"),1,0))+IF(M28&gt;O28,2,IF(AND(M28&lt;O28,N28=":"),1,0))</f>
        <v>0</v>
      </c>
      <c r="T28" s="153"/>
      <c r="U28" s="215"/>
      <c r="V28" s="58">
        <v>5</v>
      </c>
      <c r="W28" s="5" t="str">
        <f>C27</f>
        <v>------</v>
      </c>
      <c r="X28" s="8" t="s">
        <v>9</v>
      </c>
      <c r="Y28" s="59" t="str">
        <f>C31</f>
        <v>------</v>
      </c>
      <c r="Z28" s="90"/>
      <c r="AA28" s="91"/>
      <c r="AB28" s="91"/>
      <c r="AC28" s="91"/>
      <c r="AD28" s="92"/>
      <c r="AE28" s="56" t="str">
        <f t="shared" si="4"/>
        <v>0</v>
      </c>
      <c r="AF28" s="13" t="s">
        <v>7</v>
      </c>
      <c r="AG28" s="12" t="str">
        <f t="shared" si="5"/>
        <v>0</v>
      </c>
      <c r="AH28" s="94"/>
      <c r="AJ28">
        <f>IF(ISBLANK(U26), A26,0)</f>
        <v>0</v>
      </c>
      <c r="AK28">
        <f>IF(ISBLANK(U30), A30,0)</f>
        <v>0</v>
      </c>
    </row>
    <row r="29" spans="1:37" ht="13.5" customHeight="1" thickBot="1">
      <c r="A29" s="217"/>
      <c r="B29" s="189"/>
      <c r="C29" s="57" t="str">
        <f>IF(A28&gt;0,IF(VLOOKUP(A28,seznam!$A$2:$C$147,2)&gt;0,VLOOKUP(A28,seznam!$A$2:$C$147,2),"------"),"------")</f>
        <v>------</v>
      </c>
      <c r="D29" s="165"/>
      <c r="E29" s="165"/>
      <c r="F29" s="167"/>
      <c r="G29" s="169"/>
      <c r="H29" s="165"/>
      <c r="I29" s="167"/>
      <c r="J29" s="195"/>
      <c r="K29" s="196"/>
      <c r="L29" s="197"/>
      <c r="M29" s="169"/>
      <c r="N29" s="165"/>
      <c r="O29" s="176"/>
      <c r="P29" s="171"/>
      <c r="Q29" s="165"/>
      <c r="R29" s="167"/>
      <c r="S29" s="156"/>
      <c r="T29" s="208"/>
      <c r="U29" s="215"/>
      <c r="V29" s="64">
        <v>6</v>
      </c>
      <c r="W29" s="6" t="str">
        <f>C29</f>
        <v>------</v>
      </c>
      <c r="X29" s="10" t="s">
        <v>9</v>
      </c>
      <c r="Y29" s="65" t="str">
        <f>C25</f>
        <v>------</v>
      </c>
      <c r="Z29" s="66"/>
      <c r="AA29" s="67"/>
      <c r="AB29" s="67"/>
      <c r="AC29" s="67"/>
      <c r="AD29" s="68"/>
      <c r="AE29" s="104" t="str">
        <f t="shared" si="4"/>
        <v>0</v>
      </c>
      <c r="AF29" s="15" t="s">
        <v>7</v>
      </c>
      <c r="AG29" s="49" t="str">
        <f t="shared" si="5"/>
        <v>0</v>
      </c>
      <c r="AH29" s="94"/>
      <c r="AJ29">
        <f>IF(ISBLANK(U28), A28,0)</f>
        <v>0</v>
      </c>
      <c r="AK29">
        <f>IF(ISBLANK(U24), A24,0)</f>
        <v>0</v>
      </c>
    </row>
    <row r="30" spans="1:37" ht="12.75" customHeight="1">
      <c r="A30" s="217"/>
      <c r="B30" s="190">
        <v>4</v>
      </c>
      <c r="C30" s="50" t="str">
        <f>IF(A30&gt;0,IF(VLOOKUP(A30,seznam!$A$2:$C$147,3)&gt;0,VLOOKUP(A30,seznam!$A$2:$C$147,3),"------"),"------")</f>
        <v>------</v>
      </c>
      <c r="D30" s="151" t="str">
        <f>O24</f>
        <v>0</v>
      </c>
      <c r="E30" s="151" t="str">
        <f>N24</f>
        <v>:</v>
      </c>
      <c r="F30" s="159" t="str">
        <f>M24</f>
        <v>0</v>
      </c>
      <c r="G30" s="157" t="str">
        <f>O26</f>
        <v>0</v>
      </c>
      <c r="H30" s="151" t="str">
        <f>N26</f>
        <v>:</v>
      </c>
      <c r="I30" s="159" t="str">
        <f>M26</f>
        <v>0</v>
      </c>
      <c r="J30" s="157" t="str">
        <f>O28</f>
        <v>0</v>
      </c>
      <c r="K30" s="151" t="str">
        <f>N28</f>
        <v>:</v>
      </c>
      <c r="L30" s="159" t="str">
        <f>M28</f>
        <v>0</v>
      </c>
      <c r="M30" s="192"/>
      <c r="N30" s="193"/>
      <c r="O30" s="199"/>
      <c r="P30" s="147">
        <f>D30+G30+J30</f>
        <v>0</v>
      </c>
      <c r="Q30" s="151" t="s">
        <v>7</v>
      </c>
      <c r="R30" s="159">
        <f>F30+I30+L30</f>
        <v>0</v>
      </c>
      <c r="S30" s="149">
        <f>IF(D30&gt;F30,2,IF(AND(D30&lt;F30,E30=":"),1,0))+IF(G30&gt;I30,2,IF(AND(G30&lt;I30,H30=":"),1,0))+IF(J30&gt;L30,2,IF(AND(J30&lt;L30,K30=":"),1,0))</f>
        <v>0</v>
      </c>
      <c r="T30" s="174"/>
      <c r="U30" s="219"/>
      <c r="AH30" s="94"/>
    </row>
    <row r="31" spans="1:37" ht="13.5" customHeight="1" thickBot="1">
      <c r="A31" s="218"/>
      <c r="B31" s="191"/>
      <c r="C31" s="71" t="str">
        <f>IF(A30&gt;0,IF(VLOOKUP(A30,seznam!$A$2:$C$147,2)&gt;0,VLOOKUP(A30,seznam!$A$2:$C$147,2),"------"),"------")</f>
        <v>------</v>
      </c>
      <c r="D31" s="152"/>
      <c r="E31" s="152"/>
      <c r="F31" s="160"/>
      <c r="G31" s="158"/>
      <c r="H31" s="152"/>
      <c r="I31" s="160"/>
      <c r="J31" s="158"/>
      <c r="K31" s="152"/>
      <c r="L31" s="160"/>
      <c r="M31" s="200"/>
      <c r="N31" s="201"/>
      <c r="O31" s="202"/>
      <c r="P31" s="148"/>
      <c r="Q31" s="152"/>
      <c r="R31" s="160"/>
      <c r="S31" s="150"/>
      <c r="T31" s="207"/>
      <c r="U31" s="219"/>
      <c r="AH31" s="94"/>
    </row>
    <row r="32" spans="1:37" ht="13.5" thickBot="1">
      <c r="AH32" s="94"/>
    </row>
    <row r="33" spans="1:37" ht="13.5" thickBot="1">
      <c r="A33" s="74"/>
      <c r="B33" s="184" t="s">
        <v>235</v>
      </c>
      <c r="C33" s="185"/>
      <c r="D33" s="161">
        <v>1</v>
      </c>
      <c r="E33" s="178"/>
      <c r="F33" s="179"/>
      <c r="G33" s="177">
        <v>2</v>
      </c>
      <c r="H33" s="178"/>
      <c r="I33" s="179"/>
      <c r="J33" s="177">
        <v>3</v>
      </c>
      <c r="K33" s="178"/>
      <c r="L33" s="179"/>
      <c r="M33" s="177">
        <v>4</v>
      </c>
      <c r="N33" s="178"/>
      <c r="O33" s="186"/>
      <c r="P33" s="161" t="s">
        <v>4</v>
      </c>
      <c r="Q33" s="162"/>
      <c r="R33" s="163"/>
      <c r="S33" s="81" t="s">
        <v>5</v>
      </c>
      <c r="T33" s="75" t="s">
        <v>6</v>
      </c>
      <c r="AH33" s="94"/>
    </row>
    <row r="34" spans="1:37" ht="12.75" customHeight="1" thickBot="1">
      <c r="A34" s="216"/>
      <c r="B34" s="188">
        <v>1</v>
      </c>
      <c r="C34" s="50" t="str">
        <f>IF(A34&gt;0,IF(VLOOKUP(A34,seznam!$A$2:$C$147,3)&gt;0,VLOOKUP(A34,seznam!$A$2:$C$147,3),"------"),"------")</f>
        <v>------</v>
      </c>
      <c r="D34" s="204"/>
      <c r="E34" s="205"/>
      <c r="F34" s="206"/>
      <c r="G34" s="168" t="str">
        <f>AE37</f>
        <v>0</v>
      </c>
      <c r="H34" s="164" t="str">
        <f>AF37</f>
        <v>:</v>
      </c>
      <c r="I34" s="166" t="str">
        <f>AG37</f>
        <v>0</v>
      </c>
      <c r="J34" s="168" t="str">
        <f>AG39</f>
        <v>0</v>
      </c>
      <c r="K34" s="164" t="str">
        <f>AF39</f>
        <v>:</v>
      </c>
      <c r="L34" s="166" t="str">
        <f>AE39</f>
        <v>0</v>
      </c>
      <c r="M34" s="168" t="str">
        <f>AE34</f>
        <v>0</v>
      </c>
      <c r="N34" s="164" t="str">
        <f>AF34</f>
        <v>:</v>
      </c>
      <c r="O34" s="187" t="str">
        <f>AG34</f>
        <v>0</v>
      </c>
      <c r="P34" s="198">
        <f>G34+J34+M34</f>
        <v>0</v>
      </c>
      <c r="Q34" s="164" t="s">
        <v>7</v>
      </c>
      <c r="R34" s="166">
        <f>I34+L34+O34</f>
        <v>0</v>
      </c>
      <c r="S34" s="155">
        <f>IF(G34&gt;I34,2,IF(AND(G34&lt;I34,H34=":"),1,0))+IF(J34&gt;L34,2,IF(AND(J34&lt;L34,K34=":"),1,0))+IF(M34&gt;O34,2,IF(AND(M34&lt;O34,N34=":"),1,0))</f>
        <v>0</v>
      </c>
      <c r="T34" s="172"/>
      <c r="U34" s="215"/>
      <c r="V34" s="51">
        <v>1</v>
      </c>
      <c r="W34" s="4" t="str">
        <f>C35</f>
        <v>------</v>
      </c>
      <c r="X34" s="7" t="s">
        <v>9</v>
      </c>
      <c r="Y34" s="52" t="str">
        <f>C41</f>
        <v>------</v>
      </c>
      <c r="Z34" s="53"/>
      <c r="AA34" s="54"/>
      <c r="AB34" s="54"/>
      <c r="AC34" s="54"/>
      <c r="AD34" s="55"/>
      <c r="AE34" s="56" t="str">
        <f t="shared" ref="AE34:AE39" si="6">IF(OR(VALUE($AJ34)=0,VALUE($AK34)=0), "0",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)</f>
        <v>0</v>
      </c>
      <c r="AF34" s="11" t="s">
        <v>7</v>
      </c>
      <c r="AG34" s="12" t="str">
        <f t="shared" ref="AG34:AG39" si="7">IF(OR(VALUE($AJ34)=0,VALUE($AK34)=0), "0",IF(AND(LEN(Z34)&gt;0,MID(Z34,1,1)="-"),"1","0")+IF(AND(LEN(AA34)&gt;0,MID(AA34,1,1)="-"),"1","0")+IF(AND(LEN(AB34)&gt;0,MID(AB34,1,1)="-"),"1","0")+IF(AND(LEN(AC34)&gt;0,MID(AC34,1,1)="-"),"1","0")+IF(AND(LEN(AD34)&gt;0,MID(AD34,1,1)="-"),"1","0"))</f>
        <v>0</v>
      </c>
      <c r="AH34" s="94"/>
      <c r="AI34" t="str">
        <f>IF(OR( AND(A48=AJ34,A50=AK34 ),  AND(A50=AJ34,A48=AK34) ),"a",    IF(OR( AND(A58=AJ34,A60=AK34 ),  AND(A60=AJ34,A58=AK34) ),"b",  ""))</f>
        <v>b</v>
      </c>
      <c r="AJ34">
        <f>IF(ISBLANK(U34), A34,0)</f>
        <v>0</v>
      </c>
      <c r="AK34">
        <f>IF(ISBLANK(U40), A40,0)</f>
        <v>0</v>
      </c>
    </row>
    <row r="35" spans="1:37" ht="12.75" customHeight="1" thickBot="1">
      <c r="A35" s="217"/>
      <c r="B35" s="189"/>
      <c r="C35" s="57" t="str">
        <f>IF(A34&gt;0,IF(VLOOKUP(A34,seznam!$A$2:$C$147,2)&gt;0,VLOOKUP(A34,seznam!$A$2:$C$147,2),"------"),"------")</f>
        <v>------</v>
      </c>
      <c r="D35" s="196"/>
      <c r="E35" s="196"/>
      <c r="F35" s="197"/>
      <c r="G35" s="169"/>
      <c r="H35" s="165"/>
      <c r="I35" s="167"/>
      <c r="J35" s="169"/>
      <c r="K35" s="165"/>
      <c r="L35" s="167"/>
      <c r="M35" s="169"/>
      <c r="N35" s="165"/>
      <c r="O35" s="176"/>
      <c r="P35" s="171"/>
      <c r="Q35" s="165"/>
      <c r="R35" s="167"/>
      <c r="S35" s="156"/>
      <c r="T35" s="154"/>
      <c r="U35" s="215"/>
      <c r="V35" s="58">
        <v>2</v>
      </c>
      <c r="W35" s="5" t="str">
        <f>C37</f>
        <v>------</v>
      </c>
      <c r="X35" s="8" t="s">
        <v>9</v>
      </c>
      <c r="Y35" s="59" t="str">
        <f>C39</f>
        <v>------</v>
      </c>
      <c r="Z35" s="87"/>
      <c r="AA35" s="88"/>
      <c r="AB35" s="88"/>
      <c r="AC35" s="88"/>
      <c r="AD35" s="89"/>
      <c r="AE35" s="56" t="str">
        <f t="shared" si="6"/>
        <v>0</v>
      </c>
      <c r="AF35" s="13" t="s">
        <v>7</v>
      </c>
      <c r="AG35" s="12" t="str">
        <f t="shared" si="7"/>
        <v>0</v>
      </c>
      <c r="AH35" s="94"/>
      <c r="AI35" t="str">
        <f>IF(OR( AND(A48=AJ35,A50=AK35 ),  AND(A50=AJ35,A48=AK35) ),"a",    IF(OR( AND(A58=AJ35,A60=AK35 ),  AND(A60=AJ35,A58=AK35) ),"b",  ""))</f>
        <v>b</v>
      </c>
      <c r="AJ35">
        <f>IF(ISBLANK(U36), A36,0)</f>
        <v>0</v>
      </c>
      <c r="AK35">
        <f>IF(ISBLANK(U38), A38,0)</f>
        <v>0</v>
      </c>
    </row>
    <row r="36" spans="1:37" ht="12.75" customHeight="1" thickBot="1">
      <c r="A36" s="217"/>
      <c r="B36" s="190">
        <v>2</v>
      </c>
      <c r="C36" s="50" t="str">
        <f>IF(A36&gt;0,IF(VLOOKUP(A36,seznam!$A$2:$C$147,3)&gt;0,VLOOKUP(A36,seznam!$A$2:$C$147,3),"------"),"------")</f>
        <v>------</v>
      </c>
      <c r="D36" s="151" t="str">
        <f>I34</f>
        <v>0</v>
      </c>
      <c r="E36" s="151" t="str">
        <f>H34</f>
        <v>:</v>
      </c>
      <c r="F36" s="159" t="str">
        <f>G34</f>
        <v>0</v>
      </c>
      <c r="G36" s="192"/>
      <c r="H36" s="193"/>
      <c r="I36" s="194"/>
      <c r="J36" s="157" t="str">
        <f>AE35</f>
        <v>0</v>
      </c>
      <c r="K36" s="151" t="str">
        <f>AF35</f>
        <v>:</v>
      </c>
      <c r="L36" s="159" t="str">
        <f>AG35</f>
        <v>0</v>
      </c>
      <c r="M36" s="157" t="str">
        <f>AE38</f>
        <v>0</v>
      </c>
      <c r="N36" s="151" t="str">
        <f>AF38</f>
        <v>:</v>
      </c>
      <c r="O36" s="175" t="str">
        <f>AG38</f>
        <v>0</v>
      </c>
      <c r="P36" s="147">
        <f>D36+J36+M36</f>
        <v>0</v>
      </c>
      <c r="Q36" s="151" t="s">
        <v>7</v>
      </c>
      <c r="R36" s="159">
        <f>F36+L36+O36</f>
        <v>0</v>
      </c>
      <c r="S36" s="149">
        <f>IF(D36&gt;F36,2,IF(AND(D36&lt;F36,E36=":"),1,0))+IF(J36&gt;L36,2,IF(AND(J36&lt;L36,K36=":"),1,0))+IF(M36&gt;O36,2,IF(AND(M36&lt;O36,N36=":"),1,0))</f>
        <v>0</v>
      </c>
      <c r="T36" s="174"/>
      <c r="U36" s="215"/>
      <c r="V36" s="58">
        <v>3</v>
      </c>
      <c r="W36" s="5" t="str">
        <f>C41</f>
        <v>------</v>
      </c>
      <c r="X36" s="9" t="s">
        <v>9</v>
      </c>
      <c r="Y36" s="59" t="str">
        <f>C39</f>
        <v>------</v>
      </c>
      <c r="Z36" s="53"/>
      <c r="AA36" s="54"/>
      <c r="AB36" s="54"/>
      <c r="AC36" s="54"/>
      <c r="AD36" s="131"/>
      <c r="AE36" s="56" t="str">
        <f t="shared" si="6"/>
        <v>0</v>
      </c>
      <c r="AF36" s="13" t="s">
        <v>7</v>
      </c>
      <c r="AG36" s="12" t="str">
        <f t="shared" si="7"/>
        <v>0</v>
      </c>
      <c r="AH36" s="94"/>
      <c r="AI36" t="str">
        <f>IF(OR( AND(A48=AJ36,A50=AK36 ),  AND(A50=AJ36,A48=AK36) ),"a",    IF(OR( AND(A58=AJ36,A60=AK36 ),  AND(A60=AJ36,A58=AK36) ),"b",  ""))</f>
        <v>b</v>
      </c>
      <c r="AJ36">
        <f>IF(ISBLANK(U40), A40,0)</f>
        <v>0</v>
      </c>
      <c r="AK36">
        <f>IF(ISBLANK(U38), A38,0)</f>
        <v>0</v>
      </c>
    </row>
    <row r="37" spans="1:37" ht="12.75" customHeight="1" thickBot="1">
      <c r="A37" s="217"/>
      <c r="B37" s="189"/>
      <c r="C37" s="57" t="str">
        <f>IF(A36&gt;0,IF(VLOOKUP(A36,seznam!$A$2:$C$147,2)&gt;0,VLOOKUP(A36,seznam!$A$2:$C$147,2),"------"),"------")</f>
        <v>------</v>
      </c>
      <c r="D37" s="165"/>
      <c r="E37" s="165"/>
      <c r="F37" s="167"/>
      <c r="G37" s="195"/>
      <c r="H37" s="196"/>
      <c r="I37" s="197"/>
      <c r="J37" s="169"/>
      <c r="K37" s="165"/>
      <c r="L37" s="167"/>
      <c r="M37" s="169"/>
      <c r="N37" s="165"/>
      <c r="O37" s="176"/>
      <c r="P37" s="170"/>
      <c r="Q37" s="203"/>
      <c r="R37" s="173"/>
      <c r="S37" s="156"/>
      <c r="T37" s="154"/>
      <c r="U37" s="215"/>
      <c r="V37" s="58">
        <v>4</v>
      </c>
      <c r="W37" s="5" t="str">
        <f>C35</f>
        <v>------</v>
      </c>
      <c r="X37" s="8" t="s">
        <v>9</v>
      </c>
      <c r="Y37" s="59" t="str">
        <f>C37</f>
        <v>------</v>
      </c>
      <c r="Z37" s="66"/>
      <c r="AA37" s="67"/>
      <c r="AB37" s="67"/>
      <c r="AC37" s="67"/>
      <c r="AD37" s="132"/>
      <c r="AE37" s="56" t="str">
        <f t="shared" si="6"/>
        <v>0</v>
      </c>
      <c r="AF37" s="13" t="s">
        <v>7</v>
      </c>
      <c r="AG37" s="12" t="str">
        <f t="shared" si="7"/>
        <v>0</v>
      </c>
      <c r="AH37" s="94"/>
      <c r="AI37" t="str">
        <f>IF(OR( AND(A48=AJ37,A50=AK37 ),  AND(A50=AJ37,A48=AK37) ),"a",    IF(OR( AND(A58=AJ37,A60=AK37 ),  AND(A60=AJ37,A58=AK37) ),"b",  ""))</f>
        <v>b</v>
      </c>
      <c r="AJ37">
        <f>IF(ISBLANK(U34), A34,0)</f>
        <v>0</v>
      </c>
      <c r="AK37">
        <f>IF(ISBLANK(U36), A36,0)</f>
        <v>0</v>
      </c>
    </row>
    <row r="38" spans="1:37" ht="12.75" customHeight="1" thickBot="1">
      <c r="A38" s="217"/>
      <c r="B38" s="190">
        <v>3</v>
      </c>
      <c r="C38" s="50" t="str">
        <f>IF(A38&gt;0,IF(VLOOKUP(A38,seznam!$A$2:$C$147,3)&gt;0,VLOOKUP(A38,seznam!$A$2:$C$147,3),"------"),"------")</f>
        <v>------</v>
      </c>
      <c r="D38" s="151" t="str">
        <f>L34</f>
        <v>0</v>
      </c>
      <c r="E38" s="151" t="str">
        <f>K34</f>
        <v>:</v>
      </c>
      <c r="F38" s="159" t="str">
        <f>J34</f>
        <v>0</v>
      </c>
      <c r="G38" s="157" t="str">
        <f>L36</f>
        <v>0</v>
      </c>
      <c r="H38" s="151" t="str">
        <f>K36</f>
        <v>:</v>
      </c>
      <c r="I38" s="159" t="str">
        <f>J36</f>
        <v>0</v>
      </c>
      <c r="J38" s="192"/>
      <c r="K38" s="193"/>
      <c r="L38" s="194"/>
      <c r="M38" s="157" t="str">
        <f>AG36</f>
        <v>0</v>
      </c>
      <c r="N38" s="151" t="str">
        <f>AF36</f>
        <v>:</v>
      </c>
      <c r="O38" s="175" t="str">
        <f>AE36</f>
        <v>0</v>
      </c>
      <c r="P38" s="147">
        <f>D38+G38+M38</f>
        <v>0</v>
      </c>
      <c r="Q38" s="151" t="s">
        <v>7</v>
      </c>
      <c r="R38" s="159">
        <f>F38+I38+O38</f>
        <v>0</v>
      </c>
      <c r="S38" s="149">
        <f>IF(D38&gt;F38,2,IF(AND(D38&lt;F38,E38=":"),1,0))+IF(G38&gt;I38,2,IF(AND(G38&lt;I38,H38=":"),1,0))+IF(M38&gt;O38,2,IF(AND(M38&lt;O38,N38=":"),1,0))</f>
        <v>0</v>
      </c>
      <c r="T38" s="153"/>
      <c r="U38" s="215"/>
      <c r="V38" s="58">
        <v>5</v>
      </c>
      <c r="W38" s="5" t="str">
        <f>C37</f>
        <v>------</v>
      </c>
      <c r="X38" s="8" t="s">
        <v>9</v>
      </c>
      <c r="Y38" s="59" t="str">
        <f>C41</f>
        <v>------</v>
      </c>
      <c r="Z38" s="90"/>
      <c r="AA38" s="91"/>
      <c r="AB38" s="91"/>
      <c r="AC38" s="91"/>
      <c r="AD38" s="92"/>
      <c r="AE38" s="56" t="str">
        <f t="shared" si="6"/>
        <v>0</v>
      </c>
      <c r="AF38" s="13" t="s">
        <v>7</v>
      </c>
      <c r="AG38" s="12" t="str">
        <f t="shared" si="7"/>
        <v>0</v>
      </c>
      <c r="AH38" s="94"/>
      <c r="AI38" t="str">
        <f>IF(OR( AND(A48=AJ38,A50=AK38 ),  AND(A50=AJ38,A48=AK38) ),"a",    IF(OR( AND(A58=AJ38,A60=AK38 ),  AND(A60=AJ38,A58=AK38) ),"b",  ""))</f>
        <v>b</v>
      </c>
      <c r="AJ38">
        <f>IF(ISBLANK(U36), A36,0)</f>
        <v>0</v>
      </c>
      <c r="AK38">
        <f>IF(ISBLANK(U40), A40,0)</f>
        <v>0</v>
      </c>
    </row>
    <row r="39" spans="1:37" ht="13.5" customHeight="1" thickBot="1">
      <c r="A39" s="217"/>
      <c r="B39" s="189"/>
      <c r="C39" s="57" t="str">
        <f>IF(A38&gt;0,IF(VLOOKUP(A38,seznam!$A$2:$C$147,2)&gt;0,VLOOKUP(A38,seznam!$A$2:$C$147,2),"------"),"------")</f>
        <v>------</v>
      </c>
      <c r="D39" s="165"/>
      <c r="E39" s="165"/>
      <c r="F39" s="167"/>
      <c r="G39" s="169"/>
      <c r="H39" s="165"/>
      <c r="I39" s="167"/>
      <c r="J39" s="195"/>
      <c r="K39" s="196"/>
      <c r="L39" s="197"/>
      <c r="M39" s="169"/>
      <c r="N39" s="165"/>
      <c r="O39" s="176"/>
      <c r="P39" s="171"/>
      <c r="Q39" s="165"/>
      <c r="R39" s="167"/>
      <c r="S39" s="156"/>
      <c r="T39" s="154"/>
      <c r="U39" s="215"/>
      <c r="V39" s="64">
        <v>6</v>
      </c>
      <c r="W39" s="6" t="str">
        <f>C39</f>
        <v>------</v>
      </c>
      <c r="X39" s="10" t="s">
        <v>9</v>
      </c>
      <c r="Y39" s="65" t="str">
        <f>C35</f>
        <v>------</v>
      </c>
      <c r="Z39" s="66"/>
      <c r="AA39" s="67"/>
      <c r="AB39" s="67"/>
      <c r="AC39" s="67"/>
      <c r="AD39" s="68"/>
      <c r="AE39" s="56" t="str">
        <f t="shared" si="6"/>
        <v>0</v>
      </c>
      <c r="AF39" s="15" t="s">
        <v>7</v>
      </c>
      <c r="AG39" s="12" t="str">
        <f t="shared" si="7"/>
        <v>0</v>
      </c>
      <c r="AH39" s="94"/>
      <c r="AI39" t="str">
        <f>IF(OR( AND(A48=AJ39,A50=AK39 ),  AND(A50=AJ39,A48=AK39) ),"a",    IF(OR( AND(A58=AJ39,A60=AK39 ),  AND(A60=AJ39,A58=AK39) ),"b",  ""))</f>
        <v>b</v>
      </c>
      <c r="AJ39">
        <f>IF(ISBLANK(U38), A38,0)</f>
        <v>0</v>
      </c>
      <c r="AK39">
        <f>IF(ISBLANK(U34), A34,0)</f>
        <v>0</v>
      </c>
    </row>
    <row r="40" spans="1:37" ht="12.75" customHeight="1">
      <c r="A40" s="217"/>
      <c r="B40" s="190">
        <v>4</v>
      </c>
      <c r="C40" s="50" t="str">
        <f>IF(A40&gt;0,IF(VLOOKUP(A40,seznam!$A$2:$C$147,3)&gt;0,VLOOKUP(A40,seznam!$A$2:$C$147,3),"------"),"------")</f>
        <v>------</v>
      </c>
      <c r="D40" s="151" t="str">
        <f>O34</f>
        <v>0</v>
      </c>
      <c r="E40" s="151" t="str">
        <f>N34</f>
        <v>:</v>
      </c>
      <c r="F40" s="159" t="str">
        <f>M34</f>
        <v>0</v>
      </c>
      <c r="G40" s="157" t="str">
        <f>O36</f>
        <v>0</v>
      </c>
      <c r="H40" s="151" t="str">
        <f>N36</f>
        <v>:</v>
      </c>
      <c r="I40" s="159" t="str">
        <f>M36</f>
        <v>0</v>
      </c>
      <c r="J40" s="157" t="str">
        <f>O38</f>
        <v>0</v>
      </c>
      <c r="K40" s="151" t="str">
        <f>N38</f>
        <v>:</v>
      </c>
      <c r="L40" s="159" t="str">
        <f>M38</f>
        <v>0</v>
      </c>
      <c r="M40" s="192"/>
      <c r="N40" s="193"/>
      <c r="O40" s="199"/>
      <c r="P40" s="147">
        <f>D40+G40+J40</f>
        <v>0</v>
      </c>
      <c r="Q40" s="151" t="s">
        <v>7</v>
      </c>
      <c r="R40" s="159">
        <f>F40+I40+L40</f>
        <v>0</v>
      </c>
      <c r="S40" s="149">
        <f>IF(D40&gt;F40,2,IF(AND(D40&lt;F40,E40=":"),1,0))+IF(G40&gt;I40,2,IF(AND(G40&lt;I40,H40=":"),1,0))+IF(J40&gt;L40,2,IF(AND(J40&lt;L40,K40=":"),1,0))</f>
        <v>0</v>
      </c>
      <c r="T40" s="174"/>
      <c r="U40" s="219"/>
      <c r="AH40" s="94"/>
    </row>
    <row r="41" spans="1:37" ht="13.5" customHeight="1" thickBot="1">
      <c r="A41" s="218"/>
      <c r="B41" s="191"/>
      <c r="C41" s="71" t="str">
        <f>IF(A40&gt;0,IF(VLOOKUP(A40,seznam!$A$2:$C$147,2)&gt;0,VLOOKUP(A40,seznam!$A$2:$C$147,2),"------"),"------")</f>
        <v>------</v>
      </c>
      <c r="D41" s="152"/>
      <c r="E41" s="152"/>
      <c r="F41" s="160"/>
      <c r="G41" s="158"/>
      <c r="H41" s="152"/>
      <c r="I41" s="160"/>
      <c r="J41" s="158"/>
      <c r="K41" s="152"/>
      <c r="L41" s="160"/>
      <c r="M41" s="200"/>
      <c r="N41" s="201"/>
      <c r="O41" s="202"/>
      <c r="P41" s="148"/>
      <c r="Q41" s="152"/>
      <c r="R41" s="160"/>
      <c r="S41" s="150"/>
      <c r="T41" s="181"/>
      <c r="U41" s="219"/>
      <c r="AH41" s="94"/>
    </row>
    <row r="42" spans="1:37">
      <c r="AH42" s="94"/>
    </row>
    <row r="43" spans="1:37" ht="39.950000000000003" customHeight="1">
      <c r="B43" s="182" t="s">
        <v>246</v>
      </c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  <c r="AB43" s="183"/>
      <c r="AC43" s="183"/>
      <c r="AD43" s="183"/>
      <c r="AE43" s="183"/>
      <c r="AF43" s="183"/>
      <c r="AG43" s="183"/>
      <c r="AH43" s="94"/>
    </row>
    <row r="44" spans="1:37" ht="13.5" thickBot="1">
      <c r="AH44" s="94"/>
      <c r="AI44">
        <v>2</v>
      </c>
    </row>
    <row r="45" spans="1:37" ht="13.5" thickBot="1">
      <c r="A45" s="74" t="s">
        <v>2</v>
      </c>
      <c r="B45" s="184" t="s">
        <v>248</v>
      </c>
      <c r="C45" s="185"/>
      <c r="D45" s="161">
        <v>1</v>
      </c>
      <c r="E45" s="178"/>
      <c r="F45" s="179"/>
      <c r="G45" s="177">
        <v>2</v>
      </c>
      <c r="H45" s="178"/>
      <c r="I45" s="179"/>
      <c r="J45" s="177">
        <v>3</v>
      </c>
      <c r="K45" s="178"/>
      <c r="L45" s="179"/>
      <c r="M45" s="177">
        <v>4</v>
      </c>
      <c r="N45" s="178"/>
      <c r="O45" s="186"/>
      <c r="P45" s="161" t="s">
        <v>4</v>
      </c>
      <c r="Q45" s="162"/>
      <c r="R45" s="163"/>
      <c r="S45" s="81" t="s">
        <v>5</v>
      </c>
      <c r="T45" s="75" t="s">
        <v>6</v>
      </c>
      <c r="AH45" s="94"/>
    </row>
    <row r="46" spans="1:37" ht="13.5" thickBot="1">
      <c r="A46" s="216">
        <v>59</v>
      </c>
      <c r="B46" s="188">
        <v>1</v>
      </c>
      <c r="C46" s="50" t="str">
        <f>IF(A46&gt;0,IF(VLOOKUP(A46,seznam!$A$2:$C$147,3)&gt;0,VLOOKUP(A46,seznam!$A$2:$C$147,3),"------"),"------")</f>
        <v>KST Kunštát</v>
      </c>
      <c r="D46" s="204"/>
      <c r="E46" s="205"/>
      <c r="F46" s="206"/>
      <c r="G46" s="168">
        <f>AE49</f>
        <v>3</v>
      </c>
      <c r="H46" s="164" t="str">
        <f>AF49</f>
        <v>:</v>
      </c>
      <c r="I46" s="166">
        <f>AG49</f>
        <v>0</v>
      </c>
      <c r="J46" s="168">
        <f>AG51</f>
        <v>3</v>
      </c>
      <c r="K46" s="164" t="str">
        <f>AF51</f>
        <v>:</v>
      </c>
      <c r="L46" s="166">
        <f>AE51</f>
        <v>0</v>
      </c>
      <c r="M46" s="168">
        <f>AE46</f>
        <v>3</v>
      </c>
      <c r="N46" s="164" t="str">
        <f>AF46</f>
        <v>:</v>
      </c>
      <c r="O46" s="187">
        <f>AG46</f>
        <v>0</v>
      </c>
      <c r="P46" s="198">
        <f>G46+J46+M46</f>
        <v>9</v>
      </c>
      <c r="Q46" s="164" t="s">
        <v>7</v>
      </c>
      <c r="R46" s="166">
        <f>I46+L46+O46</f>
        <v>0</v>
      </c>
      <c r="S46" s="155">
        <f>IF(G46&gt;I46,2,IF(AND(G46&lt;I46,H46=":"),1,0))+IF(J46&gt;L46,2,IF(AND(J46&lt;L46,K46=":"),1,0))+IF(M46&gt;O46,2,IF(AND(M46&lt;O46,N46=":"),1,0))</f>
        <v>6</v>
      </c>
      <c r="T46" s="172">
        <v>1</v>
      </c>
      <c r="U46" s="215"/>
      <c r="V46" s="51">
        <v>1</v>
      </c>
      <c r="W46" s="4" t="str">
        <f>C47</f>
        <v>Barták Lukáš</v>
      </c>
      <c r="X46" s="7" t="s">
        <v>9</v>
      </c>
      <c r="Y46" s="52" t="str">
        <f>C53</f>
        <v>Ježek Oskar</v>
      </c>
      <c r="Z46" s="53" t="s">
        <v>172</v>
      </c>
      <c r="AA46" s="54" t="s">
        <v>176</v>
      </c>
      <c r="AB46" s="54" t="s">
        <v>173</v>
      </c>
      <c r="AC46" s="54"/>
      <c r="AD46" s="55"/>
      <c r="AE46" s="56">
        <f t="shared" ref="AE46:AE51" si="8">IF(OR(VALUE($AJ46)=0,VALUE($AK46)=0), "0",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)</f>
        <v>3</v>
      </c>
      <c r="AF46" s="11" t="s">
        <v>7</v>
      </c>
      <c r="AG46" s="12">
        <f t="shared" ref="AG46:AG51" si="9">IF(OR(VALUE($AJ46)=0,VALUE($AK46)=0), "0",IF(AND(LEN(Z46)&gt;0,MID(Z46,1,1)="-"),"1","0")+IF(AND(LEN(AA46)&gt;0,MID(AA46,1,1)="-"),"1","0")+IF(AND(LEN(AB46)&gt;0,MID(AB46,1,1)="-"),"1","0")+IF(AND(LEN(AC46)&gt;0,MID(AC46,1,1)="-"),"1","0")+IF(AND(LEN(AD46)&gt;0,MID(AD46,1,1)="-"),"1","0"))</f>
        <v>0</v>
      </c>
      <c r="AH46" s="94"/>
      <c r="AI46" t="str">
        <f>IF(OR( AND(A66=AJ46,A68=AK46 ),  AND(A68=AJ46,A66=AK46) ),"a",    IF(OR( AND(A76=AJ46,A78=AK46 ),  AND(A78=AJ46,A76=AK46) ),"b",  ""))</f>
        <v/>
      </c>
      <c r="AJ46">
        <f>IF(ISBLANK(U46), A46,0)</f>
        <v>59</v>
      </c>
      <c r="AK46">
        <f>IF(ISBLANK(U52), A52,0)</f>
        <v>72</v>
      </c>
    </row>
    <row r="47" spans="1:37" ht="13.5" thickBot="1">
      <c r="A47" s="217"/>
      <c r="B47" s="189"/>
      <c r="C47" s="57" t="str">
        <f>IF(A46&gt;0,IF(VLOOKUP(A46,seznam!$A$2:$C$147,2)&gt;0,VLOOKUP(A46,seznam!$A$2:$C$147,2),"------"),"------")</f>
        <v>Barták Lukáš</v>
      </c>
      <c r="D47" s="196"/>
      <c r="E47" s="196"/>
      <c r="F47" s="197"/>
      <c r="G47" s="169"/>
      <c r="H47" s="165"/>
      <c r="I47" s="167"/>
      <c r="J47" s="169"/>
      <c r="K47" s="165"/>
      <c r="L47" s="167"/>
      <c r="M47" s="169"/>
      <c r="N47" s="165"/>
      <c r="O47" s="176"/>
      <c r="P47" s="171"/>
      <c r="Q47" s="165"/>
      <c r="R47" s="167"/>
      <c r="S47" s="156"/>
      <c r="T47" s="154"/>
      <c r="U47" s="215"/>
      <c r="V47" s="58">
        <v>2</v>
      </c>
      <c r="W47" s="5" t="str">
        <f>C49</f>
        <v>Bárta Martin</v>
      </c>
      <c r="X47" s="8" t="s">
        <v>9</v>
      </c>
      <c r="Y47" s="59" t="str">
        <f>C51</f>
        <v>Přikrylová Adéla</v>
      </c>
      <c r="Z47" s="60" t="s">
        <v>174</v>
      </c>
      <c r="AA47" s="61" t="s">
        <v>166</v>
      </c>
      <c r="AB47" s="61" t="s">
        <v>176</v>
      </c>
      <c r="AC47" s="61" t="s">
        <v>167</v>
      </c>
      <c r="AD47" s="62"/>
      <c r="AE47" s="56">
        <f t="shared" si="8"/>
        <v>3</v>
      </c>
      <c r="AF47" s="13" t="s">
        <v>7</v>
      </c>
      <c r="AG47" s="12">
        <f t="shared" si="9"/>
        <v>1</v>
      </c>
      <c r="AH47" s="94"/>
      <c r="AI47" t="str">
        <f>IF(OR( AND(A66=AJ47,A68=AK47 ),  AND(A68=AJ47,A66=AK47) ),"a",    IF(OR( AND(A76=AJ47,A78=AK47 ),  AND(A78=AJ47,A76=AK47) ),"b",  ""))</f>
        <v/>
      </c>
      <c r="AJ47">
        <f>IF(ISBLANK(U48), A48,0)</f>
        <v>67</v>
      </c>
      <c r="AK47">
        <f>IF(ISBLANK(U50), A50,0)</f>
        <v>71</v>
      </c>
    </row>
    <row r="48" spans="1:37" ht="13.5" thickBot="1">
      <c r="A48" s="217">
        <v>67</v>
      </c>
      <c r="B48" s="190">
        <v>2</v>
      </c>
      <c r="C48" s="50" t="str">
        <f>IF(A48&gt;0,IF(VLOOKUP(A48,seznam!$A$2:$C$147,3)&gt;0,VLOOKUP(A48,seznam!$A$2:$C$147,3),"------"),"------")</f>
        <v>KST Blansko</v>
      </c>
      <c r="D48" s="151">
        <f>I46</f>
        <v>0</v>
      </c>
      <c r="E48" s="151" t="str">
        <f>H46</f>
        <v>:</v>
      </c>
      <c r="F48" s="159">
        <f>G46</f>
        <v>3</v>
      </c>
      <c r="G48" s="192"/>
      <c r="H48" s="193"/>
      <c r="I48" s="194"/>
      <c r="J48" s="157">
        <f>AE47</f>
        <v>3</v>
      </c>
      <c r="K48" s="151" t="str">
        <f>AF47</f>
        <v>:</v>
      </c>
      <c r="L48" s="159">
        <f>AG47</f>
        <v>1</v>
      </c>
      <c r="M48" s="157">
        <f>AE50</f>
        <v>3</v>
      </c>
      <c r="N48" s="151" t="str">
        <f>AF50</f>
        <v>:</v>
      </c>
      <c r="O48" s="175">
        <f>AG50</f>
        <v>2</v>
      </c>
      <c r="P48" s="147">
        <f>D48+J48+M48</f>
        <v>6</v>
      </c>
      <c r="Q48" s="151" t="s">
        <v>7</v>
      </c>
      <c r="R48" s="159">
        <f>F48+L48+O48</f>
        <v>6</v>
      </c>
      <c r="S48" s="149">
        <f>IF(D48&gt;F48,2,IF(AND(D48&lt;F48,E48=":"),1,0))+IF(J48&gt;L48,2,IF(AND(J48&lt;L48,K48=":"),1,0))+IF(M48&gt;O48,2,IF(AND(M48&lt;O48,N48=":"),1,0))</f>
        <v>5</v>
      </c>
      <c r="T48" s="174">
        <v>2</v>
      </c>
      <c r="U48" s="215"/>
      <c r="V48" s="58">
        <v>3</v>
      </c>
      <c r="W48" s="5" t="str">
        <f>C53</f>
        <v>Ježek Oskar</v>
      </c>
      <c r="X48" s="9" t="s">
        <v>9</v>
      </c>
      <c r="Y48" s="59" t="str">
        <f>C51</f>
        <v>Přikrylová Adéla</v>
      </c>
      <c r="Z48" s="60" t="s">
        <v>174</v>
      </c>
      <c r="AA48" s="61" t="s">
        <v>176</v>
      </c>
      <c r="AB48" s="61" t="s">
        <v>174</v>
      </c>
      <c r="AC48" s="61"/>
      <c r="AD48" s="62"/>
      <c r="AE48" s="56">
        <f t="shared" si="8"/>
        <v>3</v>
      </c>
      <c r="AF48" s="13" t="s">
        <v>7</v>
      </c>
      <c r="AG48" s="12">
        <f t="shared" si="9"/>
        <v>0</v>
      </c>
      <c r="AH48" s="94"/>
      <c r="AI48" t="str">
        <f>IF(OR( AND(A66=AJ48,A68=AK48 ),  AND(A68=AJ48,A66=AK48) ),"a",    IF(OR( AND(A76=AJ48,A78=AK48 ),  AND(A78=AJ48,A76=AK48) ),"b",  ""))</f>
        <v/>
      </c>
      <c r="AJ48">
        <f>IF(ISBLANK(U52), A52,0)</f>
        <v>72</v>
      </c>
      <c r="AK48">
        <f>IF(ISBLANK(U50), A50,0)</f>
        <v>71</v>
      </c>
    </row>
    <row r="49" spans="1:37" ht="13.5" thickBot="1">
      <c r="A49" s="217"/>
      <c r="B49" s="189"/>
      <c r="C49" s="57" t="str">
        <f>IF(A48&gt;0,IF(VLOOKUP(A48,seznam!$A$2:$C$147,2)&gt;0,VLOOKUP(A48,seznam!$A$2:$C$147,2),"------"),"------")</f>
        <v>Bárta Martin</v>
      </c>
      <c r="D49" s="165"/>
      <c r="E49" s="165"/>
      <c r="F49" s="167"/>
      <c r="G49" s="195"/>
      <c r="H49" s="196"/>
      <c r="I49" s="197"/>
      <c r="J49" s="169"/>
      <c r="K49" s="165"/>
      <c r="L49" s="167"/>
      <c r="M49" s="169"/>
      <c r="N49" s="165"/>
      <c r="O49" s="176"/>
      <c r="P49" s="170"/>
      <c r="Q49" s="203"/>
      <c r="R49" s="173"/>
      <c r="S49" s="156"/>
      <c r="T49" s="154"/>
      <c r="U49" s="215"/>
      <c r="V49" s="58">
        <v>4</v>
      </c>
      <c r="W49" s="5" t="str">
        <f>C47</f>
        <v>Barták Lukáš</v>
      </c>
      <c r="X49" s="8" t="s">
        <v>9</v>
      </c>
      <c r="Y49" s="59" t="str">
        <f>C49</f>
        <v>Bárta Martin</v>
      </c>
      <c r="Z49" s="60" t="s">
        <v>174</v>
      </c>
      <c r="AA49" s="61" t="s">
        <v>178</v>
      </c>
      <c r="AB49" s="61" t="s">
        <v>178</v>
      </c>
      <c r="AC49" s="61"/>
      <c r="AD49" s="62"/>
      <c r="AE49" s="56">
        <f t="shared" si="8"/>
        <v>3</v>
      </c>
      <c r="AF49" s="13" t="s">
        <v>7</v>
      </c>
      <c r="AG49" s="12">
        <f t="shared" si="9"/>
        <v>0</v>
      </c>
      <c r="AH49" s="94"/>
      <c r="AI49" t="str">
        <f>IF(OR( AND(A66=AJ49,A68=AK49 ),  AND(A68=AJ49,A66=AK49) ),"a",    IF(OR( AND(A76=AJ49,A78=AK49 ),  AND(A78=AJ49,A76=AK49) ),"b",  ""))</f>
        <v/>
      </c>
      <c r="AJ49">
        <f>IF(ISBLANK(U46), A46,0)</f>
        <v>59</v>
      </c>
      <c r="AK49">
        <f>IF(ISBLANK(U48), A48,0)</f>
        <v>67</v>
      </c>
    </row>
    <row r="50" spans="1:37" ht="13.5" thickBot="1">
      <c r="A50" s="217">
        <v>71</v>
      </c>
      <c r="B50" s="190">
        <v>3</v>
      </c>
      <c r="C50" s="50" t="str">
        <f>IF(A50&gt;0,IF(VLOOKUP(A50,seznam!$A$2:$C$147,3)&gt;0,VLOOKUP(A50,seznam!$A$2:$C$147,3),"------"),"------")</f>
        <v>KST Blansko</v>
      </c>
      <c r="D50" s="151">
        <f>L46</f>
        <v>0</v>
      </c>
      <c r="E50" s="151" t="str">
        <f>K46</f>
        <v>:</v>
      </c>
      <c r="F50" s="159">
        <f>J46</f>
        <v>3</v>
      </c>
      <c r="G50" s="157">
        <f>L48</f>
        <v>1</v>
      </c>
      <c r="H50" s="151" t="str">
        <f>K48</f>
        <v>:</v>
      </c>
      <c r="I50" s="159">
        <f>J48</f>
        <v>3</v>
      </c>
      <c r="J50" s="192"/>
      <c r="K50" s="193"/>
      <c r="L50" s="194"/>
      <c r="M50" s="157">
        <f>AG48</f>
        <v>0</v>
      </c>
      <c r="N50" s="151" t="str">
        <f>AF48</f>
        <v>:</v>
      </c>
      <c r="O50" s="175">
        <f>AE48</f>
        <v>3</v>
      </c>
      <c r="P50" s="147">
        <f>D50+G50+M50</f>
        <v>1</v>
      </c>
      <c r="Q50" s="151" t="s">
        <v>7</v>
      </c>
      <c r="R50" s="159">
        <f>F50+I50+O50</f>
        <v>9</v>
      </c>
      <c r="S50" s="149">
        <f>IF(D50&gt;F50,2,IF(AND(D50&lt;F50,E50=":"),1,0))+IF(G50&gt;I50,2,IF(AND(G50&lt;I50,H50=":"),1,0))+IF(M50&gt;O50,2,IF(AND(M50&lt;O50,N50=":"),1,0))</f>
        <v>3</v>
      </c>
      <c r="T50" s="153">
        <v>4</v>
      </c>
      <c r="U50" s="215"/>
      <c r="V50" s="58">
        <v>5</v>
      </c>
      <c r="W50" s="5" t="str">
        <f>C49</f>
        <v>Bárta Martin</v>
      </c>
      <c r="X50" s="8" t="s">
        <v>9</v>
      </c>
      <c r="Y50" s="59" t="str">
        <f>C53</f>
        <v>Ježek Oskar</v>
      </c>
      <c r="Z50" s="60" t="s">
        <v>167</v>
      </c>
      <c r="AA50" s="61" t="s">
        <v>247</v>
      </c>
      <c r="AB50" s="61" t="s">
        <v>164</v>
      </c>
      <c r="AC50" s="61" t="s">
        <v>178</v>
      </c>
      <c r="AD50" s="62" t="s">
        <v>167</v>
      </c>
      <c r="AE50" s="56">
        <f t="shared" si="8"/>
        <v>3</v>
      </c>
      <c r="AF50" s="13" t="s">
        <v>7</v>
      </c>
      <c r="AG50" s="12">
        <f t="shared" si="9"/>
        <v>2</v>
      </c>
      <c r="AH50" s="94"/>
      <c r="AI50" t="str">
        <f>IF(OR( AND(A66=AJ50,A68=AK50 ),  AND(A68=AJ50,A66=AK50) ),"a",    IF(OR( AND(A76=AJ50,A78=AK50 ),  AND(A78=AJ50,A76=AK50) ),"b",  ""))</f>
        <v/>
      </c>
      <c r="AJ50">
        <f>IF(ISBLANK(U48), A48,0)</f>
        <v>67</v>
      </c>
      <c r="AK50">
        <f>IF(ISBLANK(U52), A52,0)</f>
        <v>72</v>
      </c>
    </row>
    <row r="51" spans="1:37" ht="13.5" thickBot="1">
      <c r="A51" s="217"/>
      <c r="B51" s="189"/>
      <c r="C51" s="57" t="str">
        <f>IF(A50&gt;0,IF(VLOOKUP(A50,seznam!$A$2:$C$147,2)&gt;0,VLOOKUP(A50,seznam!$A$2:$C$147,2),"------"),"------")</f>
        <v>Přikrylová Adéla</v>
      </c>
      <c r="D51" s="165"/>
      <c r="E51" s="165"/>
      <c r="F51" s="167"/>
      <c r="G51" s="169"/>
      <c r="H51" s="165"/>
      <c r="I51" s="167"/>
      <c r="J51" s="195"/>
      <c r="K51" s="196"/>
      <c r="L51" s="197"/>
      <c r="M51" s="169"/>
      <c r="N51" s="165"/>
      <c r="O51" s="176"/>
      <c r="P51" s="171"/>
      <c r="Q51" s="165"/>
      <c r="R51" s="167"/>
      <c r="S51" s="156"/>
      <c r="T51" s="154"/>
      <c r="U51" s="215"/>
      <c r="V51" s="64">
        <v>6</v>
      </c>
      <c r="W51" s="6" t="str">
        <f>C51</f>
        <v>Přikrylová Adéla</v>
      </c>
      <c r="X51" s="10" t="s">
        <v>9</v>
      </c>
      <c r="Y51" s="65" t="str">
        <f>C47</f>
        <v>Barták Lukáš</v>
      </c>
      <c r="Z51" s="66" t="s">
        <v>181</v>
      </c>
      <c r="AA51" s="67" t="s">
        <v>166</v>
      </c>
      <c r="AB51" s="67" t="s">
        <v>247</v>
      </c>
      <c r="AC51" s="67"/>
      <c r="AD51" s="68"/>
      <c r="AE51" s="56">
        <f t="shared" si="8"/>
        <v>0</v>
      </c>
      <c r="AF51" s="15" t="s">
        <v>7</v>
      </c>
      <c r="AG51" s="12">
        <f t="shared" si="9"/>
        <v>3</v>
      </c>
      <c r="AH51" s="94"/>
      <c r="AI51" t="str">
        <f>IF(OR( AND(A66=AJ51,A68=AK51 ),  AND(A68=AJ51,A66=AK51) ),"a",    IF(OR( AND(A76=AJ51,A78=AK51 ),  AND(A78=AJ51,A76=AK51) ),"b",  ""))</f>
        <v/>
      </c>
      <c r="AJ51">
        <f>IF(ISBLANK(U50), A50,0)</f>
        <v>71</v>
      </c>
      <c r="AK51">
        <f>IF(ISBLANK(U46), A46,0)</f>
        <v>59</v>
      </c>
    </row>
    <row r="52" spans="1:37">
      <c r="A52" s="217">
        <v>72</v>
      </c>
      <c r="B52" s="190">
        <v>4</v>
      </c>
      <c r="C52" s="50" t="str">
        <f>IF(A52&gt;0,IF(VLOOKUP(A52,seznam!$A$2:$C$147,3)&gt;0,VLOOKUP(A52,seznam!$A$2:$C$147,3),"------"),"------")</f>
        <v>Orel Jednota Boskovice</v>
      </c>
      <c r="D52" s="151">
        <f>O46</f>
        <v>0</v>
      </c>
      <c r="E52" s="151" t="str">
        <f>N46</f>
        <v>:</v>
      </c>
      <c r="F52" s="159">
        <f>M46</f>
        <v>3</v>
      </c>
      <c r="G52" s="157">
        <f>O48</f>
        <v>2</v>
      </c>
      <c r="H52" s="151" t="str">
        <f>N48</f>
        <v>:</v>
      </c>
      <c r="I52" s="159">
        <f>M48</f>
        <v>3</v>
      </c>
      <c r="J52" s="157">
        <f>O50</f>
        <v>3</v>
      </c>
      <c r="K52" s="151" t="str">
        <f>N50</f>
        <v>:</v>
      </c>
      <c r="L52" s="159">
        <f>M50</f>
        <v>0</v>
      </c>
      <c r="M52" s="192"/>
      <c r="N52" s="193"/>
      <c r="O52" s="199"/>
      <c r="P52" s="147">
        <f>D52+G52+J52</f>
        <v>5</v>
      </c>
      <c r="Q52" s="151" t="s">
        <v>7</v>
      </c>
      <c r="R52" s="159">
        <f>F52+I52+L52</f>
        <v>6</v>
      </c>
      <c r="S52" s="149">
        <f>IF(D52&gt;F52,2,IF(AND(D52&lt;F52,E52=":"),1,0))+IF(G52&gt;I52,2,IF(AND(G52&lt;I52,H52=":"),1,0))+IF(J52&gt;L52,2,IF(AND(J52&lt;L52,K52=":"),1,0))</f>
        <v>4</v>
      </c>
      <c r="T52" s="174">
        <v>3</v>
      </c>
      <c r="U52" s="219"/>
      <c r="AH52" s="94"/>
    </row>
    <row r="53" spans="1:37" ht="13.5" thickBot="1">
      <c r="A53" s="218"/>
      <c r="B53" s="191"/>
      <c r="C53" s="71" t="str">
        <f>IF(A52&gt;0,IF(VLOOKUP(A52,seznam!$A$2:$C$147,2)&gt;0,VLOOKUP(A52,seznam!$A$2:$C$147,2),"------"),"------")</f>
        <v>Ježek Oskar</v>
      </c>
      <c r="D53" s="152"/>
      <c r="E53" s="152"/>
      <c r="F53" s="160"/>
      <c r="G53" s="158"/>
      <c r="H53" s="152"/>
      <c r="I53" s="160"/>
      <c r="J53" s="158"/>
      <c r="K53" s="152"/>
      <c r="L53" s="160"/>
      <c r="M53" s="200"/>
      <c r="N53" s="201"/>
      <c r="O53" s="202"/>
      <c r="P53" s="148"/>
      <c r="Q53" s="152"/>
      <c r="R53" s="160"/>
      <c r="S53" s="150"/>
      <c r="T53" s="181"/>
      <c r="U53" s="219"/>
      <c r="AH53" s="94"/>
    </row>
    <row r="54" spans="1:37" ht="13.5" thickBot="1">
      <c r="AH54" s="94"/>
    </row>
    <row r="55" spans="1:37" ht="13.5" thickBot="1">
      <c r="A55" s="74"/>
      <c r="B55" s="184" t="s">
        <v>249</v>
      </c>
      <c r="C55" s="185"/>
      <c r="D55" s="161">
        <v>1</v>
      </c>
      <c r="E55" s="178"/>
      <c r="F55" s="179"/>
      <c r="G55" s="177">
        <v>2</v>
      </c>
      <c r="H55" s="178"/>
      <c r="I55" s="179"/>
      <c r="J55" s="177">
        <v>3</v>
      </c>
      <c r="K55" s="178"/>
      <c r="L55" s="179"/>
      <c r="M55" s="177">
        <v>4</v>
      </c>
      <c r="N55" s="178"/>
      <c r="O55" s="186"/>
      <c r="P55" s="161" t="s">
        <v>4</v>
      </c>
      <c r="Q55" s="162"/>
      <c r="R55" s="163"/>
      <c r="S55" s="81" t="s">
        <v>5</v>
      </c>
      <c r="T55" s="75" t="s">
        <v>6</v>
      </c>
      <c r="AH55" s="94"/>
    </row>
    <row r="56" spans="1:37" ht="13.5" thickBot="1">
      <c r="A56" s="216"/>
      <c r="B56" s="188">
        <v>1</v>
      </c>
      <c r="C56" s="50" t="str">
        <f>IF(A56&gt;0,IF(VLOOKUP(A56,seznam!$A$2:$C$147,3)&gt;0,VLOOKUP(A56,seznam!$A$2:$C$147,3),"------"),"------")</f>
        <v>------</v>
      </c>
      <c r="D56" s="204"/>
      <c r="E56" s="205"/>
      <c r="F56" s="206"/>
      <c r="G56" s="168" t="str">
        <f>AE59</f>
        <v>0</v>
      </c>
      <c r="H56" s="164" t="str">
        <f>AF59</f>
        <v>:</v>
      </c>
      <c r="I56" s="166" t="str">
        <f>AG59</f>
        <v>0</v>
      </c>
      <c r="J56" s="168" t="str">
        <f>AG61</f>
        <v>0</v>
      </c>
      <c r="K56" s="164" t="str">
        <f>AF61</f>
        <v>:</v>
      </c>
      <c r="L56" s="166" t="str">
        <f>AE61</f>
        <v>0</v>
      </c>
      <c r="M56" s="168" t="str">
        <f>AE56</f>
        <v>0</v>
      </c>
      <c r="N56" s="164" t="str">
        <f>AF56</f>
        <v>:</v>
      </c>
      <c r="O56" s="187" t="str">
        <f>AG56</f>
        <v>0</v>
      </c>
      <c r="P56" s="198">
        <f>G56+J56+M56</f>
        <v>0</v>
      </c>
      <c r="Q56" s="164" t="s">
        <v>7</v>
      </c>
      <c r="R56" s="166">
        <f>I56+L56+O56</f>
        <v>0</v>
      </c>
      <c r="S56" s="155">
        <f>IF(G56&gt;I56,2,IF(AND(G56&lt;I56,H56=":"),1,0))+IF(J56&gt;L56,2,IF(AND(J56&lt;L56,K56=":"),1,0))+IF(M56&gt;O56,2,IF(AND(M56&lt;O56,N56=":"),1,0))</f>
        <v>0</v>
      </c>
      <c r="T56" s="172"/>
      <c r="U56" s="215"/>
      <c r="V56" s="51">
        <v>1</v>
      </c>
      <c r="W56" s="4" t="str">
        <f>C57</f>
        <v>------</v>
      </c>
      <c r="X56" s="7" t="s">
        <v>9</v>
      </c>
      <c r="Y56" s="52" t="str">
        <f>C63</f>
        <v>------</v>
      </c>
      <c r="Z56" s="53"/>
      <c r="AA56" s="54"/>
      <c r="AB56" s="54"/>
      <c r="AC56" s="54"/>
      <c r="AD56" s="55"/>
      <c r="AE56" s="56" t="str">
        <f t="shared" ref="AE56:AE59" si="10">IF(OR(VALUE($AJ56)=0,VALUE($AK56)=0), "0",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)</f>
        <v>0</v>
      </c>
      <c r="AF56" s="11" t="s">
        <v>7</v>
      </c>
      <c r="AG56" s="12" t="str">
        <f t="shared" ref="AG56:AG59" si="11">IF(OR(VALUE($AJ56)=0,VALUE($AK56)=0), "0",IF(AND(LEN(Z56)&gt;0,MID(Z56,1,1)="-"),"1","0")+IF(AND(LEN(AA56)&gt;0,MID(AA56,1,1)="-"),"1","0")+IF(AND(LEN(AB56)&gt;0,MID(AB56,1,1)="-"),"1","0")+IF(AND(LEN(AC56)&gt;0,MID(AC56,1,1)="-"),"1","0")+IF(AND(LEN(AD56)&gt;0,MID(AD56,1,1)="-"),"1","0"))</f>
        <v>0</v>
      </c>
      <c r="AH56" s="94"/>
      <c r="AI56" t="str">
        <f>IF(OR( AND(A70=AJ56,A72=AK56 ),  AND(A72=AJ56,A70=AK56) ),"a",    IF(OR( AND(A80=AJ56,A82=AK56 ),  AND(A82=AJ56,A80=AK56) ),"b",  ""))</f>
        <v>a</v>
      </c>
      <c r="AJ56">
        <f>IF(ISBLANK(U56), A56,0)</f>
        <v>0</v>
      </c>
      <c r="AK56">
        <f>IF(ISBLANK(U62), A62,0)</f>
        <v>0</v>
      </c>
    </row>
    <row r="57" spans="1:37" ht="13.5" thickBot="1">
      <c r="A57" s="217"/>
      <c r="B57" s="189"/>
      <c r="C57" s="57" t="str">
        <f>IF(A56&gt;0,IF(VLOOKUP(A56,seznam!$A$2:$C$147,2)&gt;0,VLOOKUP(A56,seznam!$A$2:$C$147,2),"------"),"------")</f>
        <v>------</v>
      </c>
      <c r="D57" s="196"/>
      <c r="E57" s="196"/>
      <c r="F57" s="197"/>
      <c r="G57" s="169"/>
      <c r="H57" s="165"/>
      <c r="I57" s="167"/>
      <c r="J57" s="169"/>
      <c r="K57" s="165"/>
      <c r="L57" s="167"/>
      <c r="M57" s="169"/>
      <c r="N57" s="165"/>
      <c r="O57" s="176"/>
      <c r="P57" s="171"/>
      <c r="Q57" s="165"/>
      <c r="R57" s="167"/>
      <c r="S57" s="156"/>
      <c r="T57" s="154"/>
      <c r="U57" s="215"/>
      <c r="V57" s="58">
        <v>2</v>
      </c>
      <c r="W57" s="5" t="str">
        <f>C59</f>
        <v>------</v>
      </c>
      <c r="X57" s="8" t="s">
        <v>9</v>
      </c>
      <c r="Y57" s="59" t="str">
        <f>C61</f>
        <v>------</v>
      </c>
      <c r="Z57" s="60"/>
      <c r="AA57" s="61"/>
      <c r="AB57" s="61"/>
      <c r="AC57" s="61"/>
      <c r="AD57" s="62"/>
      <c r="AE57" s="56" t="str">
        <f t="shared" si="10"/>
        <v>0</v>
      </c>
      <c r="AF57" s="13" t="s">
        <v>7</v>
      </c>
      <c r="AG57" s="12" t="str">
        <f t="shared" si="11"/>
        <v>0</v>
      </c>
      <c r="AH57" s="94"/>
      <c r="AI57" t="str">
        <f>IF(OR( AND(A70=AJ57,A72=AK57 ),  AND(A72=AJ57,A70=AK57) ),"a",    IF(OR( AND(A80=AJ57,A82=AK57 ),  AND(A82=AJ57,A80=AK57) ),"b",  ""))</f>
        <v>a</v>
      </c>
      <c r="AJ57">
        <f>IF(ISBLANK(U58), A58,0)</f>
        <v>0</v>
      </c>
      <c r="AK57">
        <f>IF(ISBLANK(U60), A60,0)</f>
        <v>0</v>
      </c>
    </row>
    <row r="58" spans="1:37" ht="13.5" thickBot="1">
      <c r="A58" s="217"/>
      <c r="B58" s="190">
        <v>2</v>
      </c>
      <c r="C58" s="50" t="str">
        <f>IF(A58&gt;0,IF(VLOOKUP(A58,seznam!$A$2:$C$147,3)&gt;0,VLOOKUP(A58,seznam!$A$2:$C$147,3),"------"),"------")</f>
        <v>------</v>
      </c>
      <c r="D58" s="151" t="str">
        <f>I56</f>
        <v>0</v>
      </c>
      <c r="E58" s="151" t="str">
        <f>H56</f>
        <v>:</v>
      </c>
      <c r="F58" s="159" t="str">
        <f>G56</f>
        <v>0</v>
      </c>
      <c r="G58" s="192"/>
      <c r="H58" s="193"/>
      <c r="I58" s="194"/>
      <c r="J58" s="157" t="str">
        <f>AE57</f>
        <v>0</v>
      </c>
      <c r="K58" s="151" t="str">
        <f>AF57</f>
        <v>:</v>
      </c>
      <c r="L58" s="159" t="str">
        <f>AG57</f>
        <v>0</v>
      </c>
      <c r="M58" s="157" t="str">
        <f>AE60</f>
        <v>0</v>
      </c>
      <c r="N58" s="151" t="str">
        <f>AF60</f>
        <v>:</v>
      </c>
      <c r="O58" s="175" t="str">
        <f>AG60</f>
        <v>0</v>
      </c>
      <c r="P58" s="147">
        <f>D58+J58+M58</f>
        <v>0</v>
      </c>
      <c r="Q58" s="151" t="s">
        <v>7</v>
      </c>
      <c r="R58" s="159">
        <f>F58+L58+O58</f>
        <v>0</v>
      </c>
      <c r="S58" s="149">
        <f>IF(D58&gt;F58,2,IF(AND(D58&lt;F58,E58=":"),1,0))+IF(J58&gt;L58,2,IF(AND(J58&lt;L58,K58=":"),1,0))+IF(M58&gt;O58,2,IF(AND(M58&lt;O58,N58=":"),1,0))</f>
        <v>0</v>
      </c>
      <c r="T58" s="174"/>
      <c r="U58" s="215"/>
      <c r="V58" s="58">
        <v>3</v>
      </c>
      <c r="W58" s="5" t="str">
        <f>C63</f>
        <v>------</v>
      </c>
      <c r="X58" s="9" t="s">
        <v>9</v>
      </c>
      <c r="Y58" s="59" t="str">
        <f>C61</f>
        <v>------</v>
      </c>
      <c r="Z58" s="60"/>
      <c r="AA58" s="61"/>
      <c r="AB58" s="61"/>
      <c r="AC58" s="61"/>
      <c r="AD58" s="62"/>
      <c r="AE58" s="56" t="str">
        <f t="shared" si="10"/>
        <v>0</v>
      </c>
      <c r="AF58" s="13" t="s">
        <v>7</v>
      </c>
      <c r="AG58" s="12" t="str">
        <f t="shared" si="11"/>
        <v>0</v>
      </c>
      <c r="AH58" s="94"/>
      <c r="AI58" t="str">
        <f>IF(OR( AND(A70=AJ58,A72=AK58 ),  AND(A72=AJ58,A70=AK58) ),"a",    IF(OR( AND(A80=AJ58,A82=AK58 ),  AND(A82=AJ58,A80=AK58) ),"b",  ""))</f>
        <v>a</v>
      </c>
      <c r="AJ58">
        <f>IF(ISBLANK(U62), A62,0)</f>
        <v>0</v>
      </c>
      <c r="AK58">
        <f>IF(ISBLANK(U60), A60,0)</f>
        <v>0</v>
      </c>
    </row>
    <row r="59" spans="1:37" ht="13.5" thickBot="1">
      <c r="A59" s="217"/>
      <c r="B59" s="189"/>
      <c r="C59" s="57" t="str">
        <f>IF(A58&gt;0,IF(VLOOKUP(A58,seznam!$A$2:$C$147,2)&gt;0,VLOOKUP(A58,seznam!$A$2:$C$147,2),"------"),"------")</f>
        <v>------</v>
      </c>
      <c r="D59" s="165"/>
      <c r="E59" s="165"/>
      <c r="F59" s="167"/>
      <c r="G59" s="195"/>
      <c r="H59" s="196"/>
      <c r="I59" s="197"/>
      <c r="J59" s="169"/>
      <c r="K59" s="165"/>
      <c r="L59" s="167"/>
      <c r="M59" s="169"/>
      <c r="N59" s="165"/>
      <c r="O59" s="176"/>
      <c r="P59" s="170"/>
      <c r="Q59" s="203"/>
      <c r="R59" s="173"/>
      <c r="S59" s="156"/>
      <c r="T59" s="154"/>
      <c r="U59" s="215"/>
      <c r="V59" s="58">
        <v>4</v>
      </c>
      <c r="W59" s="5" t="str">
        <f>C57</f>
        <v>------</v>
      </c>
      <c r="X59" s="8" t="s">
        <v>9</v>
      </c>
      <c r="Y59" s="59" t="str">
        <f>C59</f>
        <v>------</v>
      </c>
      <c r="Z59" s="60"/>
      <c r="AA59" s="61"/>
      <c r="AB59" s="61"/>
      <c r="AC59" s="61"/>
      <c r="AD59" s="62"/>
      <c r="AE59" s="56" t="str">
        <f t="shared" si="10"/>
        <v>0</v>
      </c>
      <c r="AF59" s="13" t="s">
        <v>7</v>
      </c>
      <c r="AG59" s="12" t="str">
        <f t="shared" si="11"/>
        <v>0</v>
      </c>
      <c r="AH59" s="94"/>
      <c r="AI59" t="str">
        <f>IF(OR( AND(A70=AJ59,A72=AK59 ),  AND(A72=AJ59,A70=AK59) ),"a",    IF(OR( AND(A80=AJ59,A82=AK59 ),  AND(A82=AJ59,A80=AK59) ),"b",  ""))</f>
        <v>a</v>
      </c>
      <c r="AJ59">
        <f>IF(ISBLANK(U56), A56,0)</f>
        <v>0</v>
      </c>
      <c r="AK59">
        <f>IF(ISBLANK(U58), A58,0)</f>
        <v>0</v>
      </c>
    </row>
    <row r="60" spans="1:37" ht="13.5" thickBot="1">
      <c r="A60" s="217"/>
      <c r="B60" s="190">
        <v>3</v>
      </c>
      <c r="C60" s="50" t="str">
        <f>IF(A60&gt;0,IF(VLOOKUP(A60,seznam!$A$2:$C$147,3)&gt;0,VLOOKUP(A60,seznam!$A$2:$C$147,3),"------"),"------")</f>
        <v>------</v>
      </c>
      <c r="D60" s="151" t="str">
        <f>L56</f>
        <v>0</v>
      </c>
      <c r="E60" s="151" t="str">
        <f>K56</f>
        <v>:</v>
      </c>
      <c r="F60" s="159" t="str">
        <f>J56</f>
        <v>0</v>
      </c>
      <c r="G60" s="157" t="str">
        <f>L58</f>
        <v>0</v>
      </c>
      <c r="H60" s="151" t="str">
        <f>K58</f>
        <v>:</v>
      </c>
      <c r="I60" s="159" t="str">
        <f>J58</f>
        <v>0</v>
      </c>
      <c r="J60" s="192"/>
      <c r="K60" s="193"/>
      <c r="L60" s="194"/>
      <c r="M60" s="157" t="str">
        <f>AG58</f>
        <v>0</v>
      </c>
      <c r="N60" s="151" t="str">
        <f>AF58</f>
        <v>:</v>
      </c>
      <c r="O60" s="175" t="str">
        <f>AE58</f>
        <v>0</v>
      </c>
      <c r="P60" s="147">
        <f>D60+G60+M60</f>
        <v>0</v>
      </c>
      <c r="Q60" s="151" t="s">
        <v>7</v>
      </c>
      <c r="R60" s="159">
        <f>F60+I60+O60</f>
        <v>0</v>
      </c>
      <c r="S60" s="149">
        <f>IF(D60&gt;F60,2,IF(AND(D60&lt;F60,E60=":"),1,0))+IF(G60&gt;I60,2,IF(AND(G60&lt;I60,H60=":"),1,0))+IF(M60&gt;O60,2,IF(AND(M60&lt;O60,N60=":"),1,0))</f>
        <v>0</v>
      </c>
      <c r="T60" s="153"/>
      <c r="U60" s="215"/>
      <c r="V60" s="58">
        <v>5</v>
      </c>
      <c r="W60" s="5" t="str">
        <f>C59</f>
        <v>------</v>
      </c>
      <c r="X60" s="8" t="s">
        <v>9</v>
      </c>
      <c r="Y60" s="59" t="str">
        <f>C63</f>
        <v>------</v>
      </c>
      <c r="Z60" s="60"/>
      <c r="AA60" s="61"/>
      <c r="AB60" s="61"/>
      <c r="AC60" s="61"/>
      <c r="AD60" s="62"/>
      <c r="AE60" s="56" t="str">
        <f>IF(OR(VALUE($AJ60)=0,VALUE($AK60)=0), "0",IF(AND(LEN(Z60)&gt;0,MID(Z60,1,1)&lt;&gt;"-"),"1","0")+IF(AND(LEN(AA60)&gt;0,MID(AA60,1,1)&lt;&gt;"-"),"1","0")+IF(AND(LEN(AB60)&gt;0,MID(AB60,1,1)&lt;&gt;"-"),"1","0")+IF(AND(LEN(AC60)&gt;0,MID(AC60,1,1)&lt;&gt;"-"),"1","0")+IF(AND(LEN(AD60)&gt;0,MID(AD60,1,1)&lt;&gt;"-"),"1","0"))</f>
        <v>0</v>
      </c>
      <c r="AF60" s="13" t="s">
        <v>7</v>
      </c>
      <c r="AG60" s="12" t="str">
        <f>IF(OR(VALUE($AJ60)=0,VALUE($AK60)=0), "0",IF(AND(LEN(Z60)&gt;0,MID(Z60,1,1)="-"),"1","0")+IF(AND(LEN(AA60)&gt;0,MID(AA60,1,1)="-"),"1","0")+IF(AND(LEN(AB60)&gt;0,MID(AB60,1,1)="-"),"1","0")+IF(AND(LEN(AC60)&gt;0,MID(AC60,1,1)="-"),"1","0")+IF(AND(LEN(AD60)&gt;0,MID(AD60,1,1)="-"),"1","0"))</f>
        <v>0</v>
      </c>
      <c r="AH60" s="94"/>
      <c r="AI60" t="str">
        <f>IF(OR( AND(A70=AJ60,A72=AK60 ),  AND(A72=AJ60,A70=AK60) ),"a",    IF(OR( AND(A80=AJ60,A82=AK60 ),  AND(A82=AJ60,A80=AK60) ),"b",  ""))</f>
        <v>a</v>
      </c>
      <c r="AJ60">
        <f>IF(ISBLANK(U58), A58,0)</f>
        <v>0</v>
      </c>
      <c r="AK60">
        <f>IF(ISBLANK(U62), A62,0)</f>
        <v>0</v>
      </c>
    </row>
    <row r="61" spans="1:37" ht="13.5" thickBot="1">
      <c r="A61" s="217"/>
      <c r="B61" s="189"/>
      <c r="C61" s="57" t="str">
        <f>IF(A60&gt;0,IF(VLOOKUP(A60,seznam!$A$2:$C$147,2)&gt;0,VLOOKUP(A60,seznam!$A$2:$C$147,2),"------"),"------")</f>
        <v>------</v>
      </c>
      <c r="D61" s="165"/>
      <c r="E61" s="165"/>
      <c r="F61" s="167"/>
      <c r="G61" s="169"/>
      <c r="H61" s="165"/>
      <c r="I61" s="167"/>
      <c r="J61" s="195"/>
      <c r="K61" s="196"/>
      <c r="L61" s="197"/>
      <c r="M61" s="169"/>
      <c r="N61" s="165"/>
      <c r="O61" s="176"/>
      <c r="P61" s="171"/>
      <c r="Q61" s="165"/>
      <c r="R61" s="167"/>
      <c r="S61" s="156"/>
      <c r="T61" s="154"/>
      <c r="U61" s="215"/>
      <c r="V61" s="64">
        <v>6</v>
      </c>
      <c r="W61" s="6" t="str">
        <f>C61</f>
        <v>------</v>
      </c>
      <c r="X61" s="10" t="s">
        <v>9</v>
      </c>
      <c r="Y61" s="65" t="str">
        <f>C57</f>
        <v>------</v>
      </c>
      <c r="Z61" s="66"/>
      <c r="AA61" s="67"/>
      <c r="AB61" s="67"/>
      <c r="AC61" s="67"/>
      <c r="AD61" s="68"/>
      <c r="AE61" s="56" t="str">
        <f>IF(OR(VALUE($AJ61)=0,VALUE($AK61)=0), "0",IF(AND(LEN(Z61)&gt;0,MID(Z61,1,1)&lt;&gt;"-"),"1","0")+IF(AND(LEN(AA61)&gt;0,MID(AA61,1,1)&lt;&gt;"-"),"1","0")+IF(AND(LEN(AB61)&gt;0,MID(AB61,1,1)&lt;&gt;"-"),"1","0")+IF(AND(LEN(AC61)&gt;0,MID(AC61,1,1)&lt;&gt;"-"),"1","0")+IF(AND(LEN(AD61)&gt;0,MID(AD61,1,1)&lt;&gt;"-"),"1","0"))</f>
        <v>0</v>
      </c>
      <c r="AF61" s="15" t="s">
        <v>7</v>
      </c>
      <c r="AG61" s="12" t="str">
        <f>IF(OR(VALUE($AJ61)=0,VALUE($AK61)=0), "0",IF(AND(LEN(Z61)&gt;0,MID(Z61,1,1)="-"),"1","0")+IF(AND(LEN(AA61)&gt;0,MID(AA61,1,1)="-"),"1","0")+IF(AND(LEN(AB61)&gt;0,MID(AB61,1,1)="-"),"1","0")+IF(AND(LEN(AC61)&gt;0,MID(AC61,1,1)="-"),"1","0")+IF(AND(LEN(AD61)&gt;0,MID(AD61,1,1)="-"),"1","0"))</f>
        <v>0</v>
      </c>
      <c r="AH61" s="94"/>
      <c r="AI61" t="str">
        <f>IF(OR( AND(A70=AJ61,A72=AK61 ),  AND(A72=AJ61,A70=AK61) ),"a",    IF(OR( AND(A80=AJ61,A82=AK61 ),  AND(A82=AJ61,A80=AK61) ),"b",  ""))</f>
        <v>a</v>
      </c>
      <c r="AJ61">
        <f>IF(ISBLANK(U60), A60,0)</f>
        <v>0</v>
      </c>
      <c r="AK61">
        <f>IF(ISBLANK(U56), A56,0)</f>
        <v>0</v>
      </c>
    </row>
    <row r="62" spans="1:37">
      <c r="A62" s="217"/>
      <c r="B62" s="190">
        <v>4</v>
      </c>
      <c r="C62" s="50" t="str">
        <f>IF(A62&gt;0,IF(VLOOKUP(A62,seznam!$A$2:$C$147,3)&gt;0,VLOOKUP(A62,seznam!$A$2:$C$147,3),"------"),"------")</f>
        <v>------</v>
      </c>
      <c r="D62" s="151" t="str">
        <f>O56</f>
        <v>0</v>
      </c>
      <c r="E62" s="151" t="str">
        <f>N56</f>
        <v>:</v>
      </c>
      <c r="F62" s="159" t="str">
        <f>M56</f>
        <v>0</v>
      </c>
      <c r="G62" s="157" t="str">
        <f>O58</f>
        <v>0</v>
      </c>
      <c r="H62" s="151" t="str">
        <f>N58</f>
        <v>:</v>
      </c>
      <c r="I62" s="159" t="str">
        <f>M58</f>
        <v>0</v>
      </c>
      <c r="J62" s="157" t="str">
        <f>O60</f>
        <v>0</v>
      </c>
      <c r="K62" s="151" t="str">
        <f>N60</f>
        <v>:</v>
      </c>
      <c r="L62" s="159" t="str">
        <f>M60</f>
        <v>0</v>
      </c>
      <c r="M62" s="192"/>
      <c r="N62" s="193"/>
      <c r="O62" s="199"/>
      <c r="P62" s="147">
        <f>D62+G62+J62</f>
        <v>0</v>
      </c>
      <c r="Q62" s="151" t="s">
        <v>7</v>
      </c>
      <c r="R62" s="159">
        <f>F62+I62+L62</f>
        <v>0</v>
      </c>
      <c r="S62" s="149">
        <f>IF(D62&gt;F62,2,IF(AND(D62&lt;F62,E62=":"),1,0))+IF(G62&gt;I62,2,IF(AND(G62&lt;I62,H62=":"),1,0))+IF(J62&gt;L62,2,IF(AND(J62&lt;L62,K62=":"),1,0))</f>
        <v>0</v>
      </c>
      <c r="T62" s="180"/>
      <c r="U62" s="219"/>
      <c r="AH62" s="94"/>
    </row>
    <row r="63" spans="1:37" ht="13.5" thickBot="1">
      <c r="A63" s="218"/>
      <c r="B63" s="191"/>
      <c r="C63" s="71" t="str">
        <f>IF(A62&gt;0,IF(VLOOKUP(A62,seznam!$A$2:$C$147,2)&gt;0,VLOOKUP(A62,seznam!$A$2:$C$147,2),"------"),"------")</f>
        <v>------</v>
      </c>
      <c r="D63" s="152"/>
      <c r="E63" s="152"/>
      <c r="F63" s="160"/>
      <c r="G63" s="158"/>
      <c r="H63" s="152"/>
      <c r="I63" s="160"/>
      <c r="J63" s="158"/>
      <c r="K63" s="152"/>
      <c r="L63" s="160"/>
      <c r="M63" s="200"/>
      <c r="N63" s="201"/>
      <c r="O63" s="202"/>
      <c r="P63" s="148"/>
      <c r="Q63" s="152"/>
      <c r="R63" s="160"/>
      <c r="S63" s="150"/>
      <c r="T63" s="181"/>
      <c r="U63" s="219"/>
      <c r="AH63" s="94"/>
    </row>
    <row r="64" spans="1:37" ht="13.5" thickBot="1">
      <c r="AH64" s="94"/>
    </row>
    <row r="65" spans="1:37" ht="13.5" thickBot="1">
      <c r="A65" s="74"/>
      <c r="B65" s="184" t="s">
        <v>250</v>
      </c>
      <c r="C65" s="185"/>
      <c r="D65" s="161">
        <v>1</v>
      </c>
      <c r="E65" s="178"/>
      <c r="F65" s="179"/>
      <c r="G65" s="177">
        <v>2</v>
      </c>
      <c r="H65" s="178"/>
      <c r="I65" s="179"/>
      <c r="J65" s="177">
        <v>3</v>
      </c>
      <c r="K65" s="178"/>
      <c r="L65" s="179"/>
      <c r="M65" s="177">
        <v>4</v>
      </c>
      <c r="N65" s="178"/>
      <c r="O65" s="186"/>
      <c r="P65" s="161" t="s">
        <v>4</v>
      </c>
      <c r="Q65" s="162"/>
      <c r="R65" s="163"/>
      <c r="S65" s="81" t="s">
        <v>5</v>
      </c>
      <c r="T65" s="75" t="s">
        <v>6</v>
      </c>
      <c r="AH65" s="94"/>
    </row>
    <row r="66" spans="1:37" ht="12.75" customHeight="1" thickBot="1">
      <c r="A66" s="216"/>
      <c r="B66" s="188">
        <v>1</v>
      </c>
      <c r="C66" s="50" t="str">
        <f>IF(A66&gt;0,IF(VLOOKUP(A66,seznam!$A$2:$C$147,3)&gt;0,VLOOKUP(A66,seznam!$A$2:$C$147,3),"------"),"------")</f>
        <v>------</v>
      </c>
      <c r="D66" s="204"/>
      <c r="E66" s="205"/>
      <c r="F66" s="206"/>
      <c r="G66" s="168" t="str">
        <f>AE69</f>
        <v>0</v>
      </c>
      <c r="H66" s="164" t="str">
        <f>AF69</f>
        <v>:</v>
      </c>
      <c r="I66" s="166" t="str">
        <f>AG69</f>
        <v>0</v>
      </c>
      <c r="J66" s="168" t="str">
        <f>AG71</f>
        <v>0</v>
      </c>
      <c r="K66" s="164" t="str">
        <f>AF71</f>
        <v>:</v>
      </c>
      <c r="L66" s="166" t="str">
        <f>AE71</f>
        <v>0</v>
      </c>
      <c r="M66" s="168" t="str">
        <f>AE66</f>
        <v>0</v>
      </c>
      <c r="N66" s="164" t="str">
        <f>AF66</f>
        <v>:</v>
      </c>
      <c r="O66" s="187" t="str">
        <f>AG66</f>
        <v>0</v>
      </c>
      <c r="P66" s="198">
        <f>G66+J66+M66</f>
        <v>0</v>
      </c>
      <c r="Q66" s="164" t="s">
        <v>7</v>
      </c>
      <c r="R66" s="166">
        <f>I66+L66+O66</f>
        <v>0</v>
      </c>
      <c r="S66" s="155">
        <f>IF(G66&gt;I66,2,IF(AND(G66&lt;I66,H66=":"),1,0))+IF(J66&gt;L66,2,IF(AND(J66&lt;L66,K66=":"),1,0))+IF(M66&gt;O66,2,IF(AND(M66&lt;O66,N66=":"),1,0))</f>
        <v>0</v>
      </c>
      <c r="T66" s="172"/>
      <c r="U66" s="215"/>
      <c r="V66" s="51">
        <v>1</v>
      </c>
      <c r="W66" s="4" t="str">
        <f>C67</f>
        <v>------</v>
      </c>
      <c r="X66" s="7" t="s">
        <v>9</v>
      </c>
      <c r="Y66" s="52" t="str">
        <f>C73</f>
        <v>------</v>
      </c>
      <c r="Z66" s="53"/>
      <c r="AA66" s="54"/>
      <c r="AB66" s="54"/>
      <c r="AC66" s="54"/>
      <c r="AD66" s="55"/>
      <c r="AE66" s="56" t="str">
        <f t="shared" ref="AE66:AE71" si="12">IF(OR(VALUE($AJ66)=0,VALUE($AK66)=0), "0",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)</f>
        <v>0</v>
      </c>
      <c r="AF66" s="11" t="s">
        <v>7</v>
      </c>
      <c r="AG66" s="12" t="str">
        <f t="shared" ref="AG66:AG71" si="13">IF(OR(VALUE($AJ66)=0,VALUE($AK66)=0), "0",IF(AND(LEN(Z66)&gt;0,MID(Z66,1,1)="-"),"1","0")+IF(AND(LEN(AA66)&gt;0,MID(AA66,1,1)="-"),"1","0")+IF(AND(LEN(AB66)&gt;0,MID(AB66,1,1)="-"),"1","0")+IF(AND(LEN(AC66)&gt;0,MID(AC66,1,1)="-"),"1","0")+IF(AND(LEN(AD66)&gt;0,MID(AD66,1,1)="-"),"1","0"))</f>
        <v>0</v>
      </c>
      <c r="AH66" s="94"/>
      <c r="AJ66">
        <f>IF(ISBLANK(U66), A66,0)</f>
        <v>0</v>
      </c>
      <c r="AK66">
        <f>IF(ISBLANK(U72), A72,0)</f>
        <v>0</v>
      </c>
    </row>
    <row r="67" spans="1:37" ht="13.5" customHeight="1" thickBot="1">
      <c r="A67" s="217"/>
      <c r="B67" s="189"/>
      <c r="C67" s="57" t="str">
        <f>IF(A66&gt;0,IF(VLOOKUP(A66,seznam!$A$2:$C$147,2)&gt;0,VLOOKUP(A66,seznam!$A$2:$C$147,2),"------"),"------")</f>
        <v>------</v>
      </c>
      <c r="D67" s="196"/>
      <c r="E67" s="196"/>
      <c r="F67" s="197"/>
      <c r="G67" s="169"/>
      <c r="H67" s="165"/>
      <c r="I67" s="167"/>
      <c r="J67" s="169"/>
      <c r="K67" s="165"/>
      <c r="L67" s="167"/>
      <c r="M67" s="169"/>
      <c r="N67" s="165"/>
      <c r="O67" s="176"/>
      <c r="P67" s="171"/>
      <c r="Q67" s="165"/>
      <c r="R67" s="167"/>
      <c r="S67" s="156"/>
      <c r="T67" s="154"/>
      <c r="U67" s="215"/>
      <c r="V67" s="58">
        <v>2</v>
      </c>
      <c r="W67" s="5" t="str">
        <f>C69</f>
        <v>------</v>
      </c>
      <c r="X67" s="8" t="s">
        <v>9</v>
      </c>
      <c r="Y67" s="59" t="str">
        <f>C71</f>
        <v>------</v>
      </c>
      <c r="Z67" s="87"/>
      <c r="AA67" s="88"/>
      <c r="AB67" s="88"/>
      <c r="AC67" s="88"/>
      <c r="AD67" s="89"/>
      <c r="AE67" s="56" t="str">
        <f t="shared" si="12"/>
        <v>0</v>
      </c>
      <c r="AF67" s="11" t="s">
        <v>7</v>
      </c>
      <c r="AG67" s="12" t="str">
        <f t="shared" si="13"/>
        <v>0</v>
      </c>
      <c r="AH67" s="94"/>
      <c r="AJ67">
        <f>IF(ISBLANK(U68), A68,0)</f>
        <v>0</v>
      </c>
      <c r="AK67">
        <f>IF(ISBLANK(U70), A70,0)</f>
        <v>0</v>
      </c>
    </row>
    <row r="68" spans="1:37" ht="12.75" customHeight="1" thickBot="1">
      <c r="A68" s="217"/>
      <c r="B68" s="190">
        <v>2</v>
      </c>
      <c r="C68" s="50" t="str">
        <f>IF(A68&gt;0,IF(VLOOKUP(A68,seznam!$A$2:$C$147,3)&gt;0,VLOOKUP(A68,seznam!$A$2:$C$147,3),"------"),"------")</f>
        <v>------</v>
      </c>
      <c r="D68" s="151" t="str">
        <f>I66</f>
        <v>0</v>
      </c>
      <c r="E68" s="151" t="str">
        <f>H66</f>
        <v>:</v>
      </c>
      <c r="F68" s="159" t="str">
        <f>G66</f>
        <v>0</v>
      </c>
      <c r="G68" s="192"/>
      <c r="H68" s="193"/>
      <c r="I68" s="194"/>
      <c r="J68" s="157" t="str">
        <f>AE67</f>
        <v>0</v>
      </c>
      <c r="K68" s="151" t="str">
        <f>AF67</f>
        <v>:</v>
      </c>
      <c r="L68" s="159" t="str">
        <f>AG67</f>
        <v>0</v>
      </c>
      <c r="M68" s="157" t="str">
        <f>AE70</f>
        <v>0</v>
      </c>
      <c r="N68" s="151" t="str">
        <f>AF70</f>
        <v>:</v>
      </c>
      <c r="O68" s="175" t="str">
        <f>AG70</f>
        <v>0</v>
      </c>
      <c r="P68" s="147">
        <f>D68+J68+M68</f>
        <v>0</v>
      </c>
      <c r="Q68" s="151" t="s">
        <v>7</v>
      </c>
      <c r="R68" s="159">
        <f>F68+L68+O68</f>
        <v>0</v>
      </c>
      <c r="S68" s="149">
        <f>IF(D68&gt;F68,2,IF(AND(D68&lt;F68,E68=":"),1,0))+IF(J68&gt;L68,2,IF(AND(J68&lt;L68,K68=":"),1,0))+IF(M68&gt;O68,2,IF(AND(M68&lt;O68,N68=":"),1,0))</f>
        <v>0</v>
      </c>
      <c r="T68" s="174"/>
      <c r="U68" s="215"/>
      <c r="V68" s="58">
        <v>3</v>
      </c>
      <c r="W68" s="5" t="str">
        <f>C73</f>
        <v>------</v>
      </c>
      <c r="X68" s="9" t="s">
        <v>9</v>
      </c>
      <c r="Y68" s="59" t="str">
        <f>C71</f>
        <v>------</v>
      </c>
      <c r="Z68" s="53"/>
      <c r="AA68" s="55"/>
      <c r="AB68" s="54"/>
      <c r="AC68" s="54"/>
      <c r="AD68" s="131"/>
      <c r="AE68" s="56" t="str">
        <f t="shared" si="12"/>
        <v>0</v>
      </c>
      <c r="AF68" s="11" t="s">
        <v>7</v>
      </c>
      <c r="AG68" s="12" t="str">
        <f t="shared" si="13"/>
        <v>0</v>
      </c>
      <c r="AH68" s="94"/>
      <c r="AJ68">
        <f>IF(ISBLANK(U72), A72,0)</f>
        <v>0</v>
      </c>
      <c r="AK68">
        <f>IF(ISBLANK(U70), A70,0)</f>
        <v>0</v>
      </c>
    </row>
    <row r="69" spans="1:37" ht="13.5" customHeight="1" thickBot="1">
      <c r="A69" s="217"/>
      <c r="B69" s="189"/>
      <c r="C69" s="57" t="str">
        <f>IF(A68&gt;0,IF(VLOOKUP(A68,seznam!$A$2:$C$147,2)&gt;0,VLOOKUP(A68,seznam!$A$2:$C$147,2),"------"),"------")</f>
        <v>------</v>
      </c>
      <c r="D69" s="165"/>
      <c r="E69" s="165"/>
      <c r="F69" s="167"/>
      <c r="G69" s="195"/>
      <c r="H69" s="196"/>
      <c r="I69" s="197"/>
      <c r="J69" s="169"/>
      <c r="K69" s="165"/>
      <c r="L69" s="167"/>
      <c r="M69" s="169"/>
      <c r="N69" s="165"/>
      <c r="O69" s="176"/>
      <c r="P69" s="170"/>
      <c r="Q69" s="203"/>
      <c r="R69" s="173"/>
      <c r="S69" s="156"/>
      <c r="T69" s="154"/>
      <c r="U69" s="215"/>
      <c r="V69" s="58">
        <v>4</v>
      </c>
      <c r="W69" s="5" t="str">
        <f>C67</f>
        <v>------</v>
      </c>
      <c r="X69" s="8" t="s">
        <v>9</v>
      </c>
      <c r="Y69" s="59" t="str">
        <f>C69</f>
        <v>------</v>
      </c>
      <c r="Z69" s="66"/>
      <c r="AA69" s="67"/>
      <c r="AB69" s="67"/>
      <c r="AC69" s="67"/>
      <c r="AD69" s="132"/>
      <c r="AE69" s="56" t="str">
        <f t="shared" si="12"/>
        <v>0</v>
      </c>
      <c r="AF69" s="11" t="s">
        <v>7</v>
      </c>
      <c r="AG69" s="12" t="str">
        <f t="shared" si="13"/>
        <v>0</v>
      </c>
      <c r="AH69" s="94"/>
      <c r="AJ69">
        <f>IF(ISBLANK(U66), A66,0)</f>
        <v>0</v>
      </c>
      <c r="AK69">
        <f>IF(ISBLANK(U68), A68,0)</f>
        <v>0</v>
      </c>
    </row>
    <row r="70" spans="1:37" ht="12.75" customHeight="1" thickBot="1">
      <c r="A70" s="217"/>
      <c r="B70" s="190">
        <v>3</v>
      </c>
      <c r="C70" s="50" t="str">
        <f>IF(A70&gt;0,IF(VLOOKUP(A70,seznam!$A$2:$C$147,3)&gt;0,VLOOKUP(A70,seznam!$A$2:$C$147,3),"------"),"------")</f>
        <v>------</v>
      </c>
      <c r="D70" s="151" t="str">
        <f>L66</f>
        <v>0</v>
      </c>
      <c r="E70" s="151" t="str">
        <f>K66</f>
        <v>:</v>
      </c>
      <c r="F70" s="159" t="str">
        <f>J66</f>
        <v>0</v>
      </c>
      <c r="G70" s="157" t="str">
        <f>L68</f>
        <v>0</v>
      </c>
      <c r="H70" s="151" t="str">
        <f>K68</f>
        <v>:</v>
      </c>
      <c r="I70" s="159" t="str">
        <f>J68</f>
        <v>0</v>
      </c>
      <c r="J70" s="192"/>
      <c r="K70" s="193"/>
      <c r="L70" s="194"/>
      <c r="M70" s="157" t="str">
        <f>AG68</f>
        <v>0</v>
      </c>
      <c r="N70" s="151" t="str">
        <f>AF68</f>
        <v>:</v>
      </c>
      <c r="O70" s="175" t="str">
        <f>AE68</f>
        <v>0</v>
      </c>
      <c r="P70" s="147">
        <f>D70+G70+M70</f>
        <v>0</v>
      </c>
      <c r="Q70" s="151" t="s">
        <v>7</v>
      </c>
      <c r="R70" s="159">
        <f>F70+I70+O70</f>
        <v>0</v>
      </c>
      <c r="S70" s="149">
        <f>IF(D70&gt;F70,2,IF(AND(D70&lt;F70,E70=":"),1,0))+IF(G70&gt;I70,2,IF(AND(G70&lt;I70,H70=":"),1,0))+IF(M70&gt;O70,2,IF(AND(M70&lt;O70,N70=":"),1,0))</f>
        <v>0</v>
      </c>
      <c r="T70" s="153"/>
      <c r="U70" s="215"/>
      <c r="V70" s="58">
        <v>5</v>
      </c>
      <c r="W70" s="5" t="str">
        <f>C69</f>
        <v>------</v>
      </c>
      <c r="X70" s="8" t="s">
        <v>9</v>
      </c>
      <c r="Y70" s="59" t="str">
        <f>C73</f>
        <v>------</v>
      </c>
      <c r="Z70" s="90"/>
      <c r="AA70" s="91"/>
      <c r="AB70" s="91"/>
      <c r="AC70" s="91"/>
      <c r="AD70" s="92"/>
      <c r="AE70" s="56" t="str">
        <f t="shared" si="12"/>
        <v>0</v>
      </c>
      <c r="AF70" s="11" t="s">
        <v>7</v>
      </c>
      <c r="AG70" s="12" t="str">
        <f t="shared" si="13"/>
        <v>0</v>
      </c>
      <c r="AH70" s="94"/>
      <c r="AJ70">
        <f>IF(ISBLANK(U68), A68,0)</f>
        <v>0</v>
      </c>
      <c r="AK70">
        <f>IF(ISBLANK(U72), A72,0)</f>
        <v>0</v>
      </c>
    </row>
    <row r="71" spans="1:37" ht="13.5" customHeight="1" thickBot="1">
      <c r="A71" s="217"/>
      <c r="B71" s="189"/>
      <c r="C71" s="57" t="str">
        <f>IF(A70&gt;0,IF(VLOOKUP(A70,seznam!$A$2:$C$147,2)&gt;0,VLOOKUP(A70,seznam!$A$2:$C$147,2),"------"),"------")</f>
        <v>------</v>
      </c>
      <c r="D71" s="165"/>
      <c r="E71" s="165"/>
      <c r="F71" s="167"/>
      <c r="G71" s="169"/>
      <c r="H71" s="165"/>
      <c r="I71" s="167"/>
      <c r="J71" s="195"/>
      <c r="K71" s="196"/>
      <c r="L71" s="197"/>
      <c r="M71" s="169"/>
      <c r="N71" s="165"/>
      <c r="O71" s="176"/>
      <c r="P71" s="171"/>
      <c r="Q71" s="165"/>
      <c r="R71" s="167"/>
      <c r="S71" s="156"/>
      <c r="T71" s="154"/>
      <c r="U71" s="215"/>
      <c r="V71" s="64">
        <v>6</v>
      </c>
      <c r="W71" s="6" t="str">
        <f>C71</f>
        <v>------</v>
      </c>
      <c r="X71" s="10" t="s">
        <v>9</v>
      </c>
      <c r="Y71" s="65" t="str">
        <f>C67</f>
        <v>------</v>
      </c>
      <c r="Z71" s="66"/>
      <c r="AA71" s="67"/>
      <c r="AB71" s="67"/>
      <c r="AC71" s="67"/>
      <c r="AD71" s="68"/>
      <c r="AE71" s="56" t="str">
        <f t="shared" si="12"/>
        <v>0</v>
      </c>
      <c r="AF71" s="11" t="s">
        <v>7</v>
      </c>
      <c r="AG71" s="12" t="str">
        <f t="shared" si="13"/>
        <v>0</v>
      </c>
      <c r="AH71" s="94"/>
      <c r="AJ71">
        <f>IF(ISBLANK(U70), A70,0)</f>
        <v>0</v>
      </c>
      <c r="AK71">
        <f>IF(ISBLANK(U66), A66,0)</f>
        <v>0</v>
      </c>
    </row>
    <row r="72" spans="1:37" ht="12.75" customHeight="1">
      <c r="A72" s="217"/>
      <c r="B72" s="190">
        <v>4</v>
      </c>
      <c r="C72" s="50" t="str">
        <f>IF(A72&gt;0,IF(VLOOKUP(A72,seznam!$A$2:$C$147,3)&gt;0,VLOOKUP(A72,seznam!$A$2:$C$147,3),"------"),"------")</f>
        <v>------</v>
      </c>
      <c r="D72" s="151" t="str">
        <f>O66</f>
        <v>0</v>
      </c>
      <c r="E72" s="151" t="str">
        <f>N66</f>
        <v>:</v>
      </c>
      <c r="F72" s="159" t="str">
        <f>M66</f>
        <v>0</v>
      </c>
      <c r="G72" s="157" t="str">
        <f>O68</f>
        <v>0</v>
      </c>
      <c r="H72" s="151" t="str">
        <f>N68</f>
        <v>:</v>
      </c>
      <c r="I72" s="159" t="str">
        <f>M68</f>
        <v>0</v>
      </c>
      <c r="J72" s="157" t="str">
        <f>O70</f>
        <v>0</v>
      </c>
      <c r="K72" s="151" t="str">
        <f>N70</f>
        <v>:</v>
      </c>
      <c r="L72" s="159" t="str">
        <f>M70</f>
        <v>0</v>
      </c>
      <c r="M72" s="192"/>
      <c r="N72" s="193"/>
      <c r="O72" s="199"/>
      <c r="P72" s="147">
        <f>D72+G72+J72</f>
        <v>0</v>
      </c>
      <c r="Q72" s="151" t="s">
        <v>7</v>
      </c>
      <c r="R72" s="159">
        <f>F72+I72+L72</f>
        <v>0</v>
      </c>
      <c r="S72" s="149">
        <f>IF(D72&gt;F72,2,IF(AND(D72&lt;F72,E72=":"),1,0))+IF(G72&gt;I72,2,IF(AND(G72&lt;I72,H72=":"),1,0))+IF(J72&gt;L72,2,IF(AND(J72&lt;L72,K72=":"),1,0))</f>
        <v>0</v>
      </c>
      <c r="T72" s="180"/>
      <c r="U72" s="219"/>
      <c r="AH72" s="94"/>
    </row>
    <row r="73" spans="1:37" ht="13.5" customHeight="1" thickBot="1">
      <c r="A73" s="218"/>
      <c r="B73" s="191"/>
      <c r="C73" s="71" t="str">
        <f>IF(A72&gt;0,IF(VLOOKUP(A72,seznam!$A$2:$C$147,2)&gt;0,VLOOKUP(A72,seznam!$A$2:$C$147,2),"------"),"------")</f>
        <v>------</v>
      </c>
      <c r="D73" s="152"/>
      <c r="E73" s="152"/>
      <c r="F73" s="160"/>
      <c r="G73" s="158"/>
      <c r="H73" s="152"/>
      <c r="I73" s="160"/>
      <c r="J73" s="158"/>
      <c r="K73" s="152"/>
      <c r="L73" s="160"/>
      <c r="M73" s="200"/>
      <c r="N73" s="201"/>
      <c r="O73" s="202"/>
      <c r="P73" s="148"/>
      <c r="Q73" s="152"/>
      <c r="R73" s="160"/>
      <c r="S73" s="150"/>
      <c r="T73" s="181"/>
      <c r="U73" s="219"/>
      <c r="AH73" s="94"/>
    </row>
    <row r="74" spans="1:37" ht="13.5" thickBot="1">
      <c r="AH74" s="94"/>
    </row>
    <row r="75" spans="1:37" ht="13.5" thickBot="1">
      <c r="A75" s="74"/>
      <c r="B75" s="184" t="s">
        <v>251</v>
      </c>
      <c r="C75" s="185"/>
      <c r="D75" s="161">
        <v>1</v>
      </c>
      <c r="E75" s="178"/>
      <c r="F75" s="179"/>
      <c r="G75" s="177">
        <v>2</v>
      </c>
      <c r="H75" s="178"/>
      <c r="I75" s="179"/>
      <c r="J75" s="177">
        <v>3</v>
      </c>
      <c r="K75" s="178"/>
      <c r="L75" s="179"/>
      <c r="M75" s="177">
        <v>4</v>
      </c>
      <c r="N75" s="178"/>
      <c r="O75" s="186"/>
      <c r="P75" s="161" t="s">
        <v>4</v>
      </c>
      <c r="Q75" s="162"/>
      <c r="R75" s="163"/>
      <c r="S75" s="81" t="s">
        <v>5</v>
      </c>
      <c r="T75" s="75" t="s">
        <v>6</v>
      </c>
      <c r="AH75" s="94"/>
    </row>
    <row r="76" spans="1:37" ht="12.75" customHeight="1" thickBot="1">
      <c r="A76" s="216"/>
      <c r="B76" s="188">
        <v>1</v>
      </c>
      <c r="C76" s="50" t="str">
        <f>IF(A76&gt;0,IF(VLOOKUP(A76,seznam!$A$2:$C$147,3)&gt;0,VLOOKUP(A76,seznam!$A$2:$C$147,3),"------"),"------")</f>
        <v>------</v>
      </c>
      <c r="D76" s="204"/>
      <c r="E76" s="205"/>
      <c r="F76" s="206"/>
      <c r="G76" s="168" t="str">
        <f>AE79</f>
        <v>0</v>
      </c>
      <c r="H76" s="164" t="str">
        <f>AF79</f>
        <v>:</v>
      </c>
      <c r="I76" s="166" t="str">
        <f>AG79</f>
        <v>0</v>
      </c>
      <c r="J76" s="168" t="str">
        <f>AG81</f>
        <v>0</v>
      </c>
      <c r="K76" s="164" t="str">
        <f>AF81</f>
        <v>:</v>
      </c>
      <c r="L76" s="166" t="str">
        <f>AE81</f>
        <v>0</v>
      </c>
      <c r="M76" s="168" t="str">
        <f>AE76</f>
        <v>0</v>
      </c>
      <c r="N76" s="164" t="str">
        <f>AF76</f>
        <v>:</v>
      </c>
      <c r="O76" s="187" t="str">
        <f>AG76</f>
        <v>0</v>
      </c>
      <c r="P76" s="198">
        <f>G76+J76+M76</f>
        <v>0</v>
      </c>
      <c r="Q76" s="164" t="s">
        <v>7</v>
      </c>
      <c r="R76" s="166">
        <f>I76+L76+O76</f>
        <v>0</v>
      </c>
      <c r="S76" s="155">
        <f>IF(G76&gt;I76,2,IF(AND(G76&lt;I76,H76=":"),1,0))+IF(J76&gt;L76,2,IF(AND(J76&lt;L76,K76=":"),1,0))+IF(M76&gt;O76,2,IF(AND(M76&lt;O76,N76=":"),1,0))</f>
        <v>0</v>
      </c>
      <c r="T76" s="172"/>
      <c r="U76" s="215"/>
      <c r="V76" s="51">
        <v>1</v>
      </c>
      <c r="W76" s="4" t="str">
        <f>C77</f>
        <v>------</v>
      </c>
      <c r="X76" s="7" t="s">
        <v>9</v>
      </c>
      <c r="Y76" s="52" t="str">
        <f>C83</f>
        <v>------</v>
      </c>
      <c r="Z76" s="53"/>
      <c r="AA76" s="54"/>
      <c r="AB76" s="54"/>
      <c r="AC76" s="54"/>
      <c r="AD76" s="55"/>
      <c r="AE76" s="56" t="str">
        <f t="shared" ref="AE76:AE81" si="14">IF(OR(VALUE($AJ76)=0,VALUE($AK76)=0), "0",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)</f>
        <v>0</v>
      </c>
      <c r="AF76" s="11" t="s">
        <v>7</v>
      </c>
      <c r="AG76" s="12" t="str">
        <f t="shared" ref="AG76:AG81" si="15">IF(OR(VALUE($AJ76)=0,VALUE($AK76)=0), "0",IF(AND(LEN(Z76)&gt;0,MID(Z76,1,1)="-"),"1","0")+IF(AND(LEN(AA76)&gt;0,MID(AA76,1,1)="-"),"1","0")+IF(AND(LEN(AB76)&gt;0,MID(AB76,1,1)="-"),"1","0")+IF(AND(LEN(AC76)&gt;0,MID(AC76,1,1)="-"),"1","0")+IF(AND(LEN(AD76)&gt;0,MID(AD76,1,1)="-"),"1","0"))</f>
        <v>0</v>
      </c>
      <c r="AH76" s="94"/>
      <c r="AJ76">
        <f>IF(ISBLANK(U76), A76,0)</f>
        <v>0</v>
      </c>
      <c r="AK76">
        <f>IF(ISBLANK(U82), A82,0)</f>
        <v>0</v>
      </c>
    </row>
    <row r="77" spans="1:37" ht="13.5" customHeight="1" thickBot="1">
      <c r="A77" s="217"/>
      <c r="B77" s="189"/>
      <c r="C77" s="57" t="str">
        <f>IF(A76&gt;0,IF(VLOOKUP(A76,seznam!$A$2:$C$147,2)&gt;0,VLOOKUP(A76,seznam!$A$2:$C$147,2),"------"),"------")</f>
        <v>------</v>
      </c>
      <c r="D77" s="196"/>
      <c r="E77" s="196"/>
      <c r="F77" s="197"/>
      <c r="G77" s="169"/>
      <c r="H77" s="165"/>
      <c r="I77" s="167"/>
      <c r="J77" s="169"/>
      <c r="K77" s="165"/>
      <c r="L77" s="167"/>
      <c r="M77" s="169"/>
      <c r="N77" s="165"/>
      <c r="O77" s="176"/>
      <c r="P77" s="171"/>
      <c r="Q77" s="165"/>
      <c r="R77" s="167"/>
      <c r="S77" s="156"/>
      <c r="T77" s="154"/>
      <c r="U77" s="215"/>
      <c r="V77" s="58">
        <v>2</v>
      </c>
      <c r="W77" s="5" t="str">
        <f>C79</f>
        <v>------</v>
      </c>
      <c r="X77" s="8" t="s">
        <v>9</v>
      </c>
      <c r="Y77" s="59" t="str">
        <f>C81</f>
        <v>------</v>
      </c>
      <c r="Z77" s="87"/>
      <c r="AA77" s="88"/>
      <c r="AB77" s="88"/>
      <c r="AC77" s="88"/>
      <c r="AD77" s="89"/>
      <c r="AE77" s="56" t="str">
        <f t="shared" si="14"/>
        <v>0</v>
      </c>
      <c r="AF77" s="13" t="s">
        <v>7</v>
      </c>
      <c r="AG77" s="12" t="str">
        <f t="shared" si="15"/>
        <v>0</v>
      </c>
      <c r="AH77" s="94"/>
      <c r="AJ77">
        <f>IF(ISBLANK(U78), A78,0)</f>
        <v>0</v>
      </c>
      <c r="AK77">
        <f>IF(ISBLANK(U80), A80,0)</f>
        <v>0</v>
      </c>
    </row>
    <row r="78" spans="1:37" ht="13.5" customHeight="1" thickBot="1">
      <c r="A78" s="217"/>
      <c r="B78" s="190">
        <v>2</v>
      </c>
      <c r="C78" s="50" t="str">
        <f>IF(A78&gt;0,IF(VLOOKUP(A78,seznam!$A$2:$C$147,3)&gt;0,VLOOKUP(A78,seznam!$A$2:$C$147,3),"------"),"------")</f>
        <v>------</v>
      </c>
      <c r="D78" s="151" t="str">
        <f>I76</f>
        <v>0</v>
      </c>
      <c r="E78" s="151" t="str">
        <f>H76</f>
        <v>:</v>
      </c>
      <c r="F78" s="159" t="str">
        <f>G76</f>
        <v>0</v>
      </c>
      <c r="G78" s="192"/>
      <c r="H78" s="193"/>
      <c r="I78" s="194"/>
      <c r="J78" s="157" t="str">
        <f>AE77</f>
        <v>0</v>
      </c>
      <c r="K78" s="151" t="str">
        <f>AF77</f>
        <v>:</v>
      </c>
      <c r="L78" s="159" t="str">
        <f>AG77</f>
        <v>0</v>
      </c>
      <c r="M78" s="157" t="str">
        <f>AE80</f>
        <v>0</v>
      </c>
      <c r="N78" s="151" t="str">
        <f>AF80</f>
        <v>:</v>
      </c>
      <c r="O78" s="175" t="str">
        <f>AG80</f>
        <v>0</v>
      </c>
      <c r="P78" s="147">
        <f>D78+J78+M78</f>
        <v>0</v>
      </c>
      <c r="Q78" s="151" t="s">
        <v>7</v>
      </c>
      <c r="R78" s="159">
        <f>F78+L78+O78</f>
        <v>0</v>
      </c>
      <c r="S78" s="149">
        <f>IF(D78&gt;F78,2,IF(AND(D78&lt;F78,E78=":"),1,0))+IF(J78&gt;L78,2,IF(AND(J78&lt;L78,K78=":"),1,0))+IF(M78&gt;O78,2,IF(AND(M78&lt;O78,N78=":"),1,0))</f>
        <v>0</v>
      </c>
      <c r="T78" s="174"/>
      <c r="U78" s="215"/>
      <c r="V78" s="58">
        <v>3</v>
      </c>
      <c r="W78" s="5" t="str">
        <f>C83</f>
        <v>------</v>
      </c>
      <c r="X78" s="9" t="s">
        <v>9</v>
      </c>
      <c r="Y78" s="59" t="str">
        <f>C81</f>
        <v>------</v>
      </c>
      <c r="Z78" s="53"/>
      <c r="AA78" s="54"/>
      <c r="AB78" s="54"/>
      <c r="AC78" s="54"/>
      <c r="AD78" s="131"/>
      <c r="AE78" s="56" t="str">
        <f t="shared" si="14"/>
        <v>0</v>
      </c>
      <c r="AF78" s="13" t="s">
        <v>7</v>
      </c>
      <c r="AG78" s="12" t="str">
        <f t="shared" si="15"/>
        <v>0</v>
      </c>
      <c r="AH78" s="94"/>
      <c r="AJ78">
        <f>IF(ISBLANK(U82), A82,0)</f>
        <v>0</v>
      </c>
      <c r="AK78">
        <f>IF(ISBLANK(U80), A80,0)</f>
        <v>0</v>
      </c>
    </row>
    <row r="79" spans="1:37" ht="13.5" customHeight="1" thickBot="1">
      <c r="A79" s="217"/>
      <c r="B79" s="189"/>
      <c r="C79" s="57" t="str">
        <f>IF(A78&gt;0,IF(VLOOKUP(A78,seznam!$A$2:$C$147,2)&gt;0,VLOOKUP(A78,seznam!$A$2:$C$147,2),"------"),"------")</f>
        <v>------</v>
      </c>
      <c r="D79" s="165"/>
      <c r="E79" s="165"/>
      <c r="F79" s="167"/>
      <c r="G79" s="195"/>
      <c r="H79" s="196"/>
      <c r="I79" s="197"/>
      <c r="J79" s="169"/>
      <c r="K79" s="165"/>
      <c r="L79" s="167"/>
      <c r="M79" s="169"/>
      <c r="N79" s="165"/>
      <c r="O79" s="176"/>
      <c r="P79" s="170"/>
      <c r="Q79" s="203"/>
      <c r="R79" s="173"/>
      <c r="S79" s="156"/>
      <c r="T79" s="154"/>
      <c r="U79" s="215"/>
      <c r="V79" s="58">
        <v>4</v>
      </c>
      <c r="W79" s="5" t="str">
        <f>C77</f>
        <v>------</v>
      </c>
      <c r="X79" s="8" t="s">
        <v>9</v>
      </c>
      <c r="Y79" s="59" t="str">
        <f>C79</f>
        <v>------</v>
      </c>
      <c r="Z79" s="66"/>
      <c r="AA79" s="67"/>
      <c r="AB79" s="67"/>
      <c r="AC79" s="67"/>
      <c r="AD79" s="132"/>
      <c r="AE79" s="56" t="str">
        <f t="shared" si="14"/>
        <v>0</v>
      </c>
      <c r="AF79" s="13" t="s">
        <v>7</v>
      </c>
      <c r="AG79" s="12" t="str">
        <f t="shared" si="15"/>
        <v>0</v>
      </c>
      <c r="AH79" s="94"/>
      <c r="AJ79">
        <f>IF(ISBLANK(U76), A76,0)</f>
        <v>0</v>
      </c>
      <c r="AK79">
        <f>IF(ISBLANK(U78), A78,0)</f>
        <v>0</v>
      </c>
    </row>
    <row r="80" spans="1:37" ht="12.75" customHeight="1" thickBot="1">
      <c r="A80" s="217"/>
      <c r="B80" s="190">
        <v>3</v>
      </c>
      <c r="C80" s="50" t="str">
        <f>IF(A80&gt;0,IF(VLOOKUP(A80,seznam!$A$2:$C$147,3)&gt;0,VLOOKUP(A80,seznam!$A$2:$C$147,3),"------"),"------")</f>
        <v>------</v>
      </c>
      <c r="D80" s="151" t="str">
        <f>L76</f>
        <v>0</v>
      </c>
      <c r="E80" s="151" t="str">
        <f>K76</f>
        <v>:</v>
      </c>
      <c r="F80" s="159" t="str">
        <f>J76</f>
        <v>0</v>
      </c>
      <c r="G80" s="157" t="str">
        <f>L78</f>
        <v>0</v>
      </c>
      <c r="H80" s="151" t="str">
        <f>K78</f>
        <v>:</v>
      </c>
      <c r="I80" s="159" t="str">
        <f>J78</f>
        <v>0</v>
      </c>
      <c r="J80" s="192"/>
      <c r="K80" s="193"/>
      <c r="L80" s="194"/>
      <c r="M80" s="157" t="str">
        <f>AG78</f>
        <v>0</v>
      </c>
      <c r="N80" s="151" t="str">
        <f>AF78</f>
        <v>:</v>
      </c>
      <c r="O80" s="175" t="str">
        <f>AE78</f>
        <v>0</v>
      </c>
      <c r="P80" s="147">
        <f>D80+G80+M80</f>
        <v>0</v>
      </c>
      <c r="Q80" s="151" t="s">
        <v>7</v>
      </c>
      <c r="R80" s="159">
        <f>F80+I80+O80</f>
        <v>0</v>
      </c>
      <c r="S80" s="149">
        <f>IF(D80&gt;F80,2,IF(AND(D80&lt;F80,E80=":"),1,0))+IF(G80&gt;I80,2,IF(AND(G80&lt;I80,H80=":"),1,0))+IF(M80&gt;O80,2,IF(AND(M80&lt;O80,N80=":"),1,0))</f>
        <v>0</v>
      </c>
      <c r="T80" s="153"/>
      <c r="U80" s="215"/>
      <c r="V80" s="58">
        <v>5</v>
      </c>
      <c r="W80" s="5" t="str">
        <f>C79</f>
        <v>------</v>
      </c>
      <c r="X80" s="8" t="s">
        <v>9</v>
      </c>
      <c r="Y80" s="59" t="str">
        <f>C83</f>
        <v>------</v>
      </c>
      <c r="Z80" s="90"/>
      <c r="AA80" s="91"/>
      <c r="AB80" s="91"/>
      <c r="AC80" s="91"/>
      <c r="AD80" s="92"/>
      <c r="AE80" s="56" t="str">
        <f t="shared" si="14"/>
        <v>0</v>
      </c>
      <c r="AF80" s="13" t="s">
        <v>7</v>
      </c>
      <c r="AG80" s="12" t="str">
        <f t="shared" si="15"/>
        <v>0</v>
      </c>
      <c r="AH80" s="94"/>
      <c r="AJ80">
        <f>IF(ISBLANK(U78), A78,0)</f>
        <v>0</v>
      </c>
      <c r="AK80">
        <f>IF(ISBLANK(U82), A82,0)</f>
        <v>0</v>
      </c>
    </row>
    <row r="81" spans="1:37" ht="13.5" customHeight="1" thickBot="1">
      <c r="A81" s="217"/>
      <c r="B81" s="189"/>
      <c r="C81" s="57" t="str">
        <f>IF(A80&gt;0,IF(VLOOKUP(A80,seznam!$A$2:$C$147,2)&gt;0,VLOOKUP(A80,seznam!$A$2:$C$147,2),"------"),"------")</f>
        <v>------</v>
      </c>
      <c r="D81" s="165"/>
      <c r="E81" s="165"/>
      <c r="F81" s="167"/>
      <c r="G81" s="169"/>
      <c r="H81" s="165"/>
      <c r="I81" s="167"/>
      <c r="J81" s="195"/>
      <c r="K81" s="196"/>
      <c r="L81" s="197"/>
      <c r="M81" s="169"/>
      <c r="N81" s="165"/>
      <c r="O81" s="176"/>
      <c r="P81" s="171"/>
      <c r="Q81" s="165"/>
      <c r="R81" s="167"/>
      <c r="S81" s="156"/>
      <c r="T81" s="154"/>
      <c r="U81" s="215"/>
      <c r="V81" s="64">
        <v>6</v>
      </c>
      <c r="W81" s="6" t="str">
        <f>C81</f>
        <v>------</v>
      </c>
      <c r="X81" s="10" t="s">
        <v>9</v>
      </c>
      <c r="Y81" s="65" t="str">
        <f>C77</f>
        <v>------</v>
      </c>
      <c r="Z81" s="66"/>
      <c r="AA81" s="67"/>
      <c r="AB81" s="67"/>
      <c r="AC81" s="67"/>
      <c r="AD81" s="68"/>
      <c r="AE81" s="56" t="str">
        <f t="shared" si="14"/>
        <v>0</v>
      </c>
      <c r="AF81" s="15" t="s">
        <v>7</v>
      </c>
      <c r="AG81" s="12" t="str">
        <f t="shared" si="15"/>
        <v>0</v>
      </c>
      <c r="AH81" s="94"/>
      <c r="AJ81">
        <f>IF(ISBLANK(U80), A80,0)</f>
        <v>0</v>
      </c>
      <c r="AK81">
        <f>IF(ISBLANK(U76), A76,0)</f>
        <v>0</v>
      </c>
    </row>
    <row r="82" spans="1:37" ht="12.75" customHeight="1">
      <c r="A82" s="217"/>
      <c r="B82" s="190">
        <v>4</v>
      </c>
      <c r="C82" s="50" t="str">
        <f>IF(A82&gt;0,IF(VLOOKUP(A82,seznam!$A$2:$C$147,3)&gt;0,VLOOKUP(A82,seznam!$A$2:$C$147,3),"------"),"------")</f>
        <v>------</v>
      </c>
      <c r="D82" s="151" t="str">
        <f>O76</f>
        <v>0</v>
      </c>
      <c r="E82" s="151" t="str">
        <f>N76</f>
        <v>:</v>
      </c>
      <c r="F82" s="159" t="str">
        <f>M76</f>
        <v>0</v>
      </c>
      <c r="G82" s="157" t="str">
        <f>O78</f>
        <v>0</v>
      </c>
      <c r="H82" s="151" t="str">
        <f>N78</f>
        <v>:</v>
      </c>
      <c r="I82" s="159" t="str">
        <f>M78</f>
        <v>0</v>
      </c>
      <c r="J82" s="157" t="str">
        <f>O80</f>
        <v>0</v>
      </c>
      <c r="K82" s="151" t="str">
        <f>N80</f>
        <v>:</v>
      </c>
      <c r="L82" s="159" t="str">
        <f>M80</f>
        <v>0</v>
      </c>
      <c r="M82" s="192"/>
      <c r="N82" s="193"/>
      <c r="O82" s="199"/>
      <c r="P82" s="147">
        <f>D82+G82+J82</f>
        <v>0</v>
      </c>
      <c r="Q82" s="151" t="s">
        <v>7</v>
      </c>
      <c r="R82" s="159">
        <f>F82+I82+L82</f>
        <v>0</v>
      </c>
      <c r="S82" s="149">
        <f>IF(D82&gt;F82,2,IF(AND(D82&lt;F82,E82=":"),1,0))+IF(G82&gt;I82,2,IF(AND(G82&lt;I82,H82=":"),1,0))+IF(J82&gt;L82,2,IF(AND(J82&lt;L82,K82=":"),1,0))</f>
        <v>0</v>
      </c>
      <c r="T82" s="180"/>
      <c r="U82" s="219"/>
      <c r="AH82" s="94"/>
    </row>
    <row r="83" spans="1:37" ht="13.5" customHeight="1" thickBot="1">
      <c r="A83" s="218"/>
      <c r="B83" s="191"/>
      <c r="C83" s="71" t="str">
        <f>IF(A82&gt;0,IF(VLOOKUP(A82,seznam!$A$2:$C$147,2)&gt;0,VLOOKUP(A82,seznam!$A$2:$C$147,2),"------"),"------")</f>
        <v>------</v>
      </c>
      <c r="D83" s="152"/>
      <c r="E83" s="152"/>
      <c r="F83" s="160"/>
      <c r="G83" s="158"/>
      <c r="H83" s="152"/>
      <c r="I83" s="160"/>
      <c r="J83" s="158"/>
      <c r="K83" s="152"/>
      <c r="L83" s="160"/>
      <c r="M83" s="200"/>
      <c r="N83" s="201"/>
      <c r="O83" s="202"/>
      <c r="P83" s="148"/>
      <c r="Q83" s="152"/>
      <c r="R83" s="160"/>
      <c r="S83" s="150"/>
      <c r="T83" s="181"/>
      <c r="U83" s="219"/>
      <c r="AH83" s="94"/>
    </row>
    <row r="84" spans="1:37">
      <c r="AH84" s="94"/>
    </row>
    <row r="85" spans="1:37" ht="39.950000000000003" customHeight="1">
      <c r="B85" s="182" t="s">
        <v>231</v>
      </c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3"/>
      <c r="AB85" s="183"/>
      <c r="AC85" s="183"/>
      <c r="AD85" s="183"/>
      <c r="AE85" s="183"/>
      <c r="AF85" s="183"/>
      <c r="AG85" s="183"/>
      <c r="AH85" s="94"/>
    </row>
    <row r="86" spans="1:37" ht="13.5" thickBot="1">
      <c r="AH86" s="94"/>
      <c r="AI86">
        <v>3</v>
      </c>
    </row>
    <row r="87" spans="1:37" ht="13.5" thickBot="1">
      <c r="A87" s="74" t="s">
        <v>2</v>
      </c>
      <c r="B87" s="184" t="s">
        <v>252</v>
      </c>
      <c r="C87" s="185"/>
      <c r="D87" s="161">
        <v>1</v>
      </c>
      <c r="E87" s="178"/>
      <c r="F87" s="179"/>
      <c r="G87" s="177">
        <v>2</v>
      </c>
      <c r="H87" s="178"/>
      <c r="I87" s="179"/>
      <c r="J87" s="177">
        <v>3</v>
      </c>
      <c r="K87" s="178"/>
      <c r="L87" s="179"/>
      <c r="M87" s="177">
        <v>4</v>
      </c>
      <c r="N87" s="178"/>
      <c r="O87" s="186"/>
      <c r="P87" s="161" t="s">
        <v>4</v>
      </c>
      <c r="Q87" s="162"/>
      <c r="R87" s="163"/>
      <c r="S87" s="81" t="s">
        <v>5</v>
      </c>
      <c r="T87" s="75" t="s">
        <v>6</v>
      </c>
      <c r="AH87" s="94"/>
    </row>
    <row r="88" spans="1:37" ht="13.5" thickBot="1">
      <c r="A88" s="216">
        <v>103</v>
      </c>
      <c r="B88" s="188">
        <v>1</v>
      </c>
      <c r="C88" s="50" t="str">
        <f>IF(A88&gt;0,IF(VLOOKUP(A88,seznam!$A$2:$C$147,3)&gt;0,VLOOKUP(A88,seznam!$A$2:$C$147,3),"------"),"------")</f>
        <v>Orel Jednota Boskovice</v>
      </c>
      <c r="D88" s="204"/>
      <c r="E88" s="205"/>
      <c r="F88" s="206"/>
      <c r="G88" s="168">
        <f>AE91</f>
        <v>3</v>
      </c>
      <c r="H88" s="164" t="str">
        <f>AF91</f>
        <v>:</v>
      </c>
      <c r="I88" s="166">
        <f>AG91</f>
        <v>1</v>
      </c>
      <c r="J88" s="168">
        <f>AG93</f>
        <v>2</v>
      </c>
      <c r="K88" s="164" t="str">
        <f>AF93</f>
        <v>:</v>
      </c>
      <c r="L88" s="166">
        <f>AE93</f>
        <v>3</v>
      </c>
      <c r="M88" s="168">
        <f>AE88</f>
        <v>3</v>
      </c>
      <c r="N88" s="164" t="str">
        <f>AF88</f>
        <v>:</v>
      </c>
      <c r="O88" s="187">
        <f>AG88</f>
        <v>0</v>
      </c>
      <c r="P88" s="198">
        <f>G88+J88+M88</f>
        <v>8</v>
      </c>
      <c r="Q88" s="164" t="s">
        <v>7</v>
      </c>
      <c r="R88" s="166">
        <f>I88+L88+O88</f>
        <v>4</v>
      </c>
      <c r="S88" s="155">
        <f>IF(G88&gt;I88,2,IF(AND(G88&lt;I88,H88=":"),1,0))+IF(J88&gt;L88,2,IF(AND(J88&lt;L88,K88=":"),1,0))+IF(M88&gt;O88,2,IF(AND(M88&lt;O88,N88=":"),1,0))</f>
        <v>5</v>
      </c>
      <c r="T88" s="172">
        <v>2</v>
      </c>
      <c r="U88" s="215"/>
      <c r="V88" s="51">
        <v>1</v>
      </c>
      <c r="W88" s="4" t="str">
        <f>C89</f>
        <v>Janků Pavel</v>
      </c>
      <c r="X88" s="7" t="s">
        <v>9</v>
      </c>
      <c r="Y88" s="52" t="str">
        <f>C95</f>
        <v>Zouhar Jakub</v>
      </c>
      <c r="Z88" s="53" t="s">
        <v>177</v>
      </c>
      <c r="AA88" s="54" t="s">
        <v>176</v>
      </c>
      <c r="AB88" s="54" t="s">
        <v>167</v>
      </c>
      <c r="AC88" s="54"/>
      <c r="AD88" s="55"/>
      <c r="AE88" s="56">
        <f t="shared" ref="AE88" si="16">IF(OR(VALUE($AJ88)=0,VALUE($AK88)=0), "0",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)</f>
        <v>3</v>
      </c>
      <c r="AF88" s="11" t="s">
        <v>7</v>
      </c>
      <c r="AG88" s="12">
        <f t="shared" ref="AG88" si="17">IF(OR(VALUE($AJ88)=0,VALUE($AK88)=0), "0",IF(AND(LEN(Z88)&gt;0,MID(Z88,1,1)="-"),"1","0")+IF(AND(LEN(AA88)&gt;0,MID(AA88,1,1)="-"),"1","0")+IF(AND(LEN(AB88)&gt;0,MID(AB88,1,1)="-"),"1","0")+IF(AND(LEN(AC88)&gt;0,MID(AC88,1,1)="-"),"1","0")+IF(AND(LEN(AD88)&gt;0,MID(AD88,1,1)="-"),"1","0"))</f>
        <v>0</v>
      </c>
      <c r="AH88" s="94"/>
      <c r="AJ88">
        <f>IF(ISBLANK(U88), A88,0)</f>
        <v>103</v>
      </c>
      <c r="AK88">
        <f>IF(ISBLANK(U94), A94,0)</f>
        <v>136</v>
      </c>
    </row>
    <row r="89" spans="1:37" ht="13.5" thickBot="1">
      <c r="A89" s="217"/>
      <c r="B89" s="189"/>
      <c r="C89" s="57" t="str">
        <f>IF(A88&gt;0,IF(VLOOKUP(A88,seznam!$A$2:$C$147,2)&gt;0,VLOOKUP(A88,seznam!$A$2:$C$147,2),"------"),"------")</f>
        <v>Janků Pavel</v>
      </c>
      <c r="D89" s="196"/>
      <c r="E89" s="196"/>
      <c r="F89" s="197"/>
      <c r="G89" s="169"/>
      <c r="H89" s="165"/>
      <c r="I89" s="167"/>
      <c r="J89" s="169"/>
      <c r="K89" s="165"/>
      <c r="L89" s="167"/>
      <c r="M89" s="169"/>
      <c r="N89" s="165"/>
      <c r="O89" s="176"/>
      <c r="P89" s="171"/>
      <c r="Q89" s="165"/>
      <c r="R89" s="167"/>
      <c r="S89" s="156"/>
      <c r="T89" s="154"/>
      <c r="U89" s="215"/>
      <c r="V89" s="58">
        <v>2</v>
      </c>
      <c r="W89" s="5" t="str">
        <f>C91</f>
        <v>Kuchar Štěpán</v>
      </c>
      <c r="X89" s="8" t="s">
        <v>9</v>
      </c>
      <c r="Y89" s="59" t="str">
        <f>C93</f>
        <v>Krejčí Vojtěch</v>
      </c>
      <c r="Z89" s="60" t="s">
        <v>175</v>
      </c>
      <c r="AA89" s="61" t="s">
        <v>184</v>
      </c>
      <c r="AB89" s="61" t="s">
        <v>170</v>
      </c>
      <c r="AC89" s="61"/>
      <c r="AD89" s="62"/>
      <c r="AE89" s="56">
        <f t="shared" ref="AE89:AE93" si="18">IF(OR(VALUE($AJ89)=0,VALUE($AK89)=0), "0",IF(AND(LEN(Z89)&gt;0,MID(Z89,1,1)&lt;&gt;"-"),"1","0")+IF(AND(LEN(AA89)&gt;0,MID(AA89,1,1)&lt;&gt;"-"),"1","0")+IF(AND(LEN(AB89)&gt;0,MID(AB89,1,1)&lt;&gt;"-"),"1","0")+IF(AND(LEN(AC89)&gt;0,MID(AC89,1,1)&lt;&gt;"-"),"1","0")+IF(AND(LEN(AD89)&gt;0,MID(AD89,1,1)&lt;&gt;"-"),"1","0"))</f>
        <v>0</v>
      </c>
      <c r="AF89" s="11" t="s">
        <v>7</v>
      </c>
      <c r="AG89" s="12">
        <f t="shared" ref="AG89:AG93" si="19">IF(OR(VALUE($AJ89)=0,VALUE($AK89)=0), "0",IF(AND(LEN(Z89)&gt;0,MID(Z89,1,1)="-"),"1","0")+IF(AND(LEN(AA89)&gt;0,MID(AA89,1,1)="-"),"1","0")+IF(AND(LEN(AB89)&gt;0,MID(AB89,1,1)="-"),"1","0")+IF(AND(LEN(AC89)&gt;0,MID(AC89,1,1)="-"),"1","0")+IF(AND(LEN(AD89)&gt;0,MID(AD89,1,1)="-"),"1","0"))</f>
        <v>3</v>
      </c>
      <c r="AH89" s="94"/>
      <c r="AJ89">
        <f>IF(ISBLANK(U90), A90,0)</f>
        <v>116</v>
      </c>
      <c r="AK89">
        <f>IF(ISBLANK(U92), A92,0)</f>
        <v>109</v>
      </c>
    </row>
    <row r="90" spans="1:37" ht="13.5" thickBot="1">
      <c r="A90" s="217">
        <v>116</v>
      </c>
      <c r="B90" s="190">
        <v>2</v>
      </c>
      <c r="C90" s="50" t="str">
        <f>IF(A90&gt;0,IF(VLOOKUP(A90,seznam!$A$2:$C$147,3)&gt;0,VLOOKUP(A90,seznam!$A$2:$C$147,3),"------"),"------")</f>
        <v>KST Blansko</v>
      </c>
      <c r="D90" s="151">
        <f>I88</f>
        <v>1</v>
      </c>
      <c r="E90" s="151" t="str">
        <f>H88</f>
        <v>:</v>
      </c>
      <c r="F90" s="159">
        <f>G88</f>
        <v>3</v>
      </c>
      <c r="G90" s="192"/>
      <c r="H90" s="193"/>
      <c r="I90" s="194"/>
      <c r="J90" s="157">
        <f>AE89</f>
        <v>0</v>
      </c>
      <c r="K90" s="151" t="str">
        <f>AF89</f>
        <v>:</v>
      </c>
      <c r="L90" s="159">
        <f>AG89</f>
        <v>3</v>
      </c>
      <c r="M90" s="157">
        <f>AE92</f>
        <v>3</v>
      </c>
      <c r="N90" s="151" t="str">
        <f>AF92</f>
        <v>:</v>
      </c>
      <c r="O90" s="175">
        <f>AG92</f>
        <v>0</v>
      </c>
      <c r="P90" s="147">
        <f>D90+J90+M90</f>
        <v>4</v>
      </c>
      <c r="Q90" s="151" t="s">
        <v>7</v>
      </c>
      <c r="R90" s="159">
        <f>F90+L90+O90</f>
        <v>6</v>
      </c>
      <c r="S90" s="149">
        <f>IF(D90&gt;F90,2,IF(AND(D90&lt;F90,E90=":"),1,0))+IF(J90&gt;L90,2,IF(AND(J90&lt;L90,K90=":"),1,0))+IF(M90&gt;O90,2,IF(AND(M90&lt;O90,N90=":"),1,0))</f>
        <v>4</v>
      </c>
      <c r="T90" s="174">
        <v>3</v>
      </c>
      <c r="U90" s="215"/>
      <c r="V90" s="58">
        <v>3</v>
      </c>
      <c r="W90" s="5" t="str">
        <f>C95</f>
        <v>Zouhar Jakub</v>
      </c>
      <c r="X90" s="9" t="s">
        <v>9</v>
      </c>
      <c r="Y90" s="59" t="str">
        <f>C93</f>
        <v>Krejčí Vojtěch</v>
      </c>
      <c r="Z90" s="60" t="s">
        <v>183</v>
      </c>
      <c r="AA90" s="61" t="s">
        <v>181</v>
      </c>
      <c r="AB90" s="61" t="s">
        <v>183</v>
      </c>
      <c r="AC90" s="61"/>
      <c r="AD90" s="62"/>
      <c r="AE90" s="56">
        <f t="shared" si="18"/>
        <v>0</v>
      </c>
      <c r="AF90" s="11" t="s">
        <v>7</v>
      </c>
      <c r="AG90" s="12">
        <f t="shared" si="19"/>
        <v>3</v>
      </c>
      <c r="AH90" s="94"/>
      <c r="AJ90">
        <f>IF(ISBLANK(U94), A94,0)</f>
        <v>136</v>
      </c>
      <c r="AK90">
        <f>IF(ISBLANK(U92), A92,0)</f>
        <v>109</v>
      </c>
    </row>
    <row r="91" spans="1:37" ht="13.5" thickBot="1">
      <c r="A91" s="217"/>
      <c r="B91" s="189"/>
      <c r="C91" s="57" t="str">
        <f>IF(A90&gt;0,IF(VLOOKUP(A90,seznam!$A$2:$C$147,2)&gt;0,VLOOKUP(A90,seznam!$A$2:$C$147,2),"------"),"------")</f>
        <v>Kuchar Štěpán</v>
      </c>
      <c r="D91" s="165"/>
      <c r="E91" s="165"/>
      <c r="F91" s="167"/>
      <c r="G91" s="195"/>
      <c r="H91" s="196"/>
      <c r="I91" s="197"/>
      <c r="J91" s="169"/>
      <c r="K91" s="165"/>
      <c r="L91" s="167"/>
      <c r="M91" s="169"/>
      <c r="N91" s="165"/>
      <c r="O91" s="176"/>
      <c r="P91" s="170"/>
      <c r="Q91" s="203"/>
      <c r="R91" s="173"/>
      <c r="S91" s="156"/>
      <c r="T91" s="154"/>
      <c r="U91" s="215"/>
      <c r="V91" s="58">
        <v>4</v>
      </c>
      <c r="W91" s="5" t="str">
        <f>C89</f>
        <v>Janků Pavel</v>
      </c>
      <c r="X91" s="8" t="s">
        <v>9</v>
      </c>
      <c r="Y91" s="59" t="str">
        <f>C91</f>
        <v>Kuchar Štěpán</v>
      </c>
      <c r="Z91" s="60" t="s">
        <v>178</v>
      </c>
      <c r="AA91" s="61" t="s">
        <v>177</v>
      </c>
      <c r="AB91" s="61" t="s">
        <v>170</v>
      </c>
      <c r="AC91" s="61" t="s">
        <v>168</v>
      </c>
      <c r="AD91" s="62"/>
      <c r="AE91" s="56">
        <f t="shared" si="18"/>
        <v>3</v>
      </c>
      <c r="AF91" s="11" t="s">
        <v>7</v>
      </c>
      <c r="AG91" s="12">
        <f t="shared" si="19"/>
        <v>1</v>
      </c>
      <c r="AH91" s="94"/>
      <c r="AJ91">
        <f>IF(ISBLANK(U88), A88,0)</f>
        <v>103</v>
      </c>
      <c r="AK91">
        <f>IF(ISBLANK(U90), A90,0)</f>
        <v>116</v>
      </c>
    </row>
    <row r="92" spans="1:37" ht="13.5" thickBot="1">
      <c r="A92" s="217">
        <v>109</v>
      </c>
      <c r="B92" s="190">
        <v>3</v>
      </c>
      <c r="C92" s="50" t="str">
        <f>IF(A92&gt;0,IF(VLOOKUP(A92,seznam!$A$2:$C$147,3)&gt;0,VLOOKUP(A92,seznam!$A$2:$C$147,3),"------"),"------")</f>
        <v>KST Orel Olešnice</v>
      </c>
      <c r="D92" s="151">
        <f>L88</f>
        <v>3</v>
      </c>
      <c r="E92" s="151" t="str">
        <f>K88</f>
        <v>:</v>
      </c>
      <c r="F92" s="159">
        <f>J88</f>
        <v>2</v>
      </c>
      <c r="G92" s="157">
        <f>L90</f>
        <v>3</v>
      </c>
      <c r="H92" s="151" t="str">
        <f>K90</f>
        <v>:</v>
      </c>
      <c r="I92" s="159">
        <f>J90</f>
        <v>0</v>
      </c>
      <c r="J92" s="192"/>
      <c r="K92" s="193"/>
      <c r="L92" s="194"/>
      <c r="M92" s="157">
        <f>AG90</f>
        <v>3</v>
      </c>
      <c r="N92" s="151" t="str">
        <f>AF90</f>
        <v>:</v>
      </c>
      <c r="O92" s="175">
        <f>AE90</f>
        <v>0</v>
      </c>
      <c r="P92" s="147">
        <f>D92+G92+M92</f>
        <v>9</v>
      </c>
      <c r="Q92" s="151" t="s">
        <v>7</v>
      </c>
      <c r="R92" s="159">
        <f>F92+I92+O92</f>
        <v>2</v>
      </c>
      <c r="S92" s="149">
        <f>IF(D92&gt;F92,2,IF(AND(D92&lt;F92,E92=":"),1,0))+IF(G92&gt;I92,2,IF(AND(G92&lt;I92,H92=":"),1,0))+IF(M92&gt;O92,2,IF(AND(M92&lt;O92,N92=":"),1,0))</f>
        <v>6</v>
      </c>
      <c r="T92" s="153">
        <v>1</v>
      </c>
      <c r="U92" s="215"/>
      <c r="V92" s="58">
        <v>5</v>
      </c>
      <c r="W92" s="5" t="str">
        <f>C91</f>
        <v>Kuchar Štěpán</v>
      </c>
      <c r="X92" s="8" t="s">
        <v>9</v>
      </c>
      <c r="Y92" s="59" t="str">
        <f>C95</f>
        <v>Zouhar Jakub</v>
      </c>
      <c r="Z92" s="60" t="s">
        <v>173</v>
      </c>
      <c r="AA92" s="61" t="s">
        <v>167</v>
      </c>
      <c r="AB92" s="61" t="s">
        <v>172</v>
      </c>
      <c r="AC92" s="61"/>
      <c r="AD92" s="62"/>
      <c r="AE92" s="56">
        <f t="shared" si="18"/>
        <v>3</v>
      </c>
      <c r="AF92" s="11" t="s">
        <v>7</v>
      </c>
      <c r="AG92" s="12">
        <f t="shared" si="19"/>
        <v>0</v>
      </c>
      <c r="AH92" s="94"/>
      <c r="AJ92">
        <f>IF(ISBLANK(U90), A90,0)</f>
        <v>116</v>
      </c>
      <c r="AK92">
        <f>IF(ISBLANK(U94), A94,0)</f>
        <v>136</v>
      </c>
    </row>
    <row r="93" spans="1:37" ht="13.5" thickBot="1">
      <c r="A93" s="217"/>
      <c r="B93" s="189"/>
      <c r="C93" s="57" t="str">
        <f>IF(A92&gt;0,IF(VLOOKUP(A92,seznam!$A$2:$C$147,2)&gt;0,VLOOKUP(A92,seznam!$A$2:$C$147,2),"------"),"------")</f>
        <v>Krejčí Vojtěch</v>
      </c>
      <c r="D93" s="165"/>
      <c r="E93" s="165"/>
      <c r="F93" s="167"/>
      <c r="G93" s="169"/>
      <c r="H93" s="165"/>
      <c r="I93" s="167"/>
      <c r="J93" s="195"/>
      <c r="K93" s="196"/>
      <c r="L93" s="197"/>
      <c r="M93" s="169"/>
      <c r="N93" s="165"/>
      <c r="O93" s="176"/>
      <c r="P93" s="171"/>
      <c r="Q93" s="165"/>
      <c r="R93" s="167"/>
      <c r="S93" s="156"/>
      <c r="T93" s="154"/>
      <c r="U93" s="215"/>
      <c r="V93" s="64">
        <v>6</v>
      </c>
      <c r="W93" s="6" t="str">
        <f>C93</f>
        <v>Krejčí Vojtěch</v>
      </c>
      <c r="X93" s="10" t="s">
        <v>9</v>
      </c>
      <c r="Y93" s="65" t="str">
        <f>C89</f>
        <v>Janků Pavel</v>
      </c>
      <c r="Z93" s="66" t="s">
        <v>170</v>
      </c>
      <c r="AA93" s="67" t="s">
        <v>184</v>
      </c>
      <c r="AB93" s="67" t="s">
        <v>176</v>
      </c>
      <c r="AC93" s="67" t="s">
        <v>173</v>
      </c>
      <c r="AD93" s="68" t="s">
        <v>172</v>
      </c>
      <c r="AE93" s="56">
        <f t="shared" si="18"/>
        <v>3</v>
      </c>
      <c r="AF93" s="11" t="s">
        <v>7</v>
      </c>
      <c r="AG93" s="12">
        <f t="shared" si="19"/>
        <v>2</v>
      </c>
      <c r="AH93" s="94"/>
      <c r="AJ93">
        <f>IF(ISBLANK(U92), A92,0)</f>
        <v>109</v>
      </c>
      <c r="AK93">
        <f>IF(ISBLANK(U88), A88,0)</f>
        <v>103</v>
      </c>
    </row>
    <row r="94" spans="1:37">
      <c r="A94" s="217">
        <v>136</v>
      </c>
      <c r="B94" s="190">
        <v>4</v>
      </c>
      <c r="C94" s="50" t="str">
        <f>IF(A94&gt;0,IF(VLOOKUP(A94,seznam!$A$2:$C$147,3)&gt;0,VLOOKUP(A94,seznam!$A$2:$C$147,3),"------"),"------")</f>
        <v>TJ Šošůvka</v>
      </c>
      <c r="D94" s="151">
        <f>O88</f>
        <v>0</v>
      </c>
      <c r="E94" s="151" t="str">
        <f>N88</f>
        <v>:</v>
      </c>
      <c r="F94" s="159">
        <f>M88</f>
        <v>3</v>
      </c>
      <c r="G94" s="157">
        <f>O90</f>
        <v>0</v>
      </c>
      <c r="H94" s="151" t="str">
        <f>N90</f>
        <v>:</v>
      </c>
      <c r="I94" s="159">
        <f>M90</f>
        <v>3</v>
      </c>
      <c r="J94" s="157">
        <f>O92</f>
        <v>0</v>
      </c>
      <c r="K94" s="151" t="str">
        <f>N92</f>
        <v>:</v>
      </c>
      <c r="L94" s="159">
        <f>M92</f>
        <v>3</v>
      </c>
      <c r="M94" s="192"/>
      <c r="N94" s="193"/>
      <c r="O94" s="199"/>
      <c r="P94" s="147">
        <f>D94+G94+J94</f>
        <v>0</v>
      </c>
      <c r="Q94" s="151" t="s">
        <v>7</v>
      </c>
      <c r="R94" s="159">
        <f>F94+I94+L94</f>
        <v>9</v>
      </c>
      <c r="S94" s="149">
        <f>IF(D94&gt;F94,2,IF(AND(D94&lt;F94,E94=":"),1,0))+IF(G94&gt;I94,2,IF(AND(G94&lt;I94,H94=":"),1,0))+IF(J94&gt;L94,2,IF(AND(J94&lt;L94,K94=":"),1,0))</f>
        <v>3</v>
      </c>
      <c r="T94" s="180">
        <v>4</v>
      </c>
      <c r="U94" s="219"/>
      <c r="AH94" s="94"/>
    </row>
    <row r="95" spans="1:37" ht="13.5" thickBot="1">
      <c r="A95" s="218"/>
      <c r="B95" s="191"/>
      <c r="C95" s="71" t="str">
        <f>IF(A94&gt;0,IF(VLOOKUP(A94,seznam!$A$2:$C$147,2)&gt;0,VLOOKUP(A94,seznam!$A$2:$C$147,2),"------"),"------")</f>
        <v>Zouhar Jakub</v>
      </c>
      <c r="D95" s="152"/>
      <c r="E95" s="152"/>
      <c r="F95" s="160"/>
      <c r="G95" s="158"/>
      <c r="H95" s="152"/>
      <c r="I95" s="160"/>
      <c r="J95" s="158"/>
      <c r="K95" s="152"/>
      <c r="L95" s="160"/>
      <c r="M95" s="200"/>
      <c r="N95" s="201"/>
      <c r="O95" s="202"/>
      <c r="P95" s="148"/>
      <c r="Q95" s="152"/>
      <c r="R95" s="160"/>
      <c r="S95" s="150"/>
      <c r="T95" s="181"/>
      <c r="U95" s="219"/>
      <c r="AH95" s="94"/>
    </row>
    <row r="96" spans="1:37" ht="13.5" thickBot="1">
      <c r="AH96" s="94"/>
    </row>
    <row r="97" spans="1:37" ht="13.5" thickBot="1">
      <c r="A97" s="74"/>
      <c r="B97" s="184" t="s">
        <v>253</v>
      </c>
      <c r="C97" s="185"/>
      <c r="D97" s="161">
        <v>1</v>
      </c>
      <c r="E97" s="178"/>
      <c r="F97" s="179"/>
      <c r="G97" s="177">
        <v>2</v>
      </c>
      <c r="H97" s="178"/>
      <c r="I97" s="179"/>
      <c r="J97" s="177">
        <v>3</v>
      </c>
      <c r="K97" s="178"/>
      <c r="L97" s="179"/>
      <c r="M97" s="177">
        <v>4</v>
      </c>
      <c r="N97" s="178"/>
      <c r="O97" s="186"/>
      <c r="P97" s="161" t="s">
        <v>4</v>
      </c>
      <c r="Q97" s="162"/>
      <c r="R97" s="163"/>
      <c r="S97" s="81" t="s">
        <v>5</v>
      </c>
      <c r="T97" s="75" t="s">
        <v>6</v>
      </c>
      <c r="AH97" s="94"/>
    </row>
    <row r="98" spans="1:37" ht="13.5" thickBot="1">
      <c r="A98" s="216">
        <v>104</v>
      </c>
      <c r="B98" s="188">
        <v>1</v>
      </c>
      <c r="C98" s="50" t="str">
        <f>IF(A98&gt;0,IF(VLOOKUP(A98,seznam!$A$2:$C$147,3)&gt;0,VLOOKUP(A98,seznam!$A$2:$C$147,3),"------"),"------")</f>
        <v>Letokruh svč Letovice</v>
      </c>
      <c r="D98" s="204"/>
      <c r="E98" s="205"/>
      <c r="F98" s="206"/>
      <c r="G98" s="168">
        <f>AE101</f>
        <v>3</v>
      </c>
      <c r="H98" s="164" t="str">
        <f>AF101</f>
        <v>:</v>
      </c>
      <c r="I98" s="166">
        <f>AG101</f>
        <v>2</v>
      </c>
      <c r="J98" s="168">
        <f>AG103</f>
        <v>3</v>
      </c>
      <c r="K98" s="164" t="str">
        <f>AF103</f>
        <v>:</v>
      </c>
      <c r="L98" s="166">
        <f>AE103</f>
        <v>0</v>
      </c>
      <c r="M98" s="168">
        <f>AE98</f>
        <v>3</v>
      </c>
      <c r="N98" s="164" t="str">
        <f>AF98</f>
        <v>:</v>
      </c>
      <c r="O98" s="187">
        <f>AG98</f>
        <v>0</v>
      </c>
      <c r="P98" s="198">
        <f>G98+J98+M98</f>
        <v>9</v>
      </c>
      <c r="Q98" s="164" t="s">
        <v>7</v>
      </c>
      <c r="R98" s="166">
        <f>I98+L98+O98</f>
        <v>2</v>
      </c>
      <c r="S98" s="155">
        <f>IF(G98&gt;I98,2,IF(AND(G98&lt;I98,H98=":"),1,0))+IF(J98&gt;L98,2,IF(AND(J98&lt;L98,K98=":"),1,0))+IF(M98&gt;O98,2,IF(AND(M98&lt;O98,N98=":"),1,0))</f>
        <v>6</v>
      </c>
      <c r="T98" s="172">
        <v>1</v>
      </c>
      <c r="U98" s="215"/>
      <c r="V98" s="51">
        <v>1</v>
      </c>
      <c r="W98" s="4" t="str">
        <f>C99</f>
        <v>Pelíšek Jan</v>
      </c>
      <c r="X98" s="7" t="s">
        <v>9</v>
      </c>
      <c r="Y98" s="52" t="str">
        <f>C105</f>
        <v>Chloupek Jan</v>
      </c>
      <c r="Z98" s="53" t="s">
        <v>177</v>
      </c>
      <c r="AA98" s="54" t="s">
        <v>176</v>
      </c>
      <c r="AB98" s="54" t="s">
        <v>167</v>
      </c>
      <c r="AC98" s="54"/>
      <c r="AD98" s="55"/>
      <c r="AE98" s="56">
        <f t="shared" ref="AE98:AE103" si="20">IF(OR(VALUE($AJ98)=0,VALUE($AK98)=0), "0",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)</f>
        <v>3</v>
      </c>
      <c r="AF98" s="11" t="s">
        <v>7</v>
      </c>
      <c r="AG98" s="12">
        <f t="shared" ref="AG98:AG103" si="21">IF(OR(VALUE($AJ98)=0,VALUE($AK98)=0), "0",IF(AND(LEN(Z98)&gt;0,MID(Z98,1,1)="-"),"1","0")+IF(AND(LEN(AA98)&gt;0,MID(AA98,1,1)="-"),"1","0")+IF(AND(LEN(AB98)&gt;0,MID(AB98,1,1)="-"),"1","0")+IF(AND(LEN(AC98)&gt;0,MID(AC98,1,1)="-"),"1","0")+IF(AND(LEN(AD98)&gt;0,MID(AD98,1,1)="-"),"1","0"))</f>
        <v>0</v>
      </c>
      <c r="AH98" s="94"/>
      <c r="AJ98">
        <f>IF(ISBLANK(U98), A98,0)</f>
        <v>104</v>
      </c>
      <c r="AK98">
        <f>IF(ISBLANK(U104), A104,0)</f>
        <v>134</v>
      </c>
    </row>
    <row r="99" spans="1:37" ht="13.5" thickBot="1">
      <c r="A99" s="217"/>
      <c r="B99" s="189"/>
      <c r="C99" s="57" t="str">
        <f>IF(A98&gt;0,IF(VLOOKUP(A98,seznam!$A$2:$C$147,2)&gt;0,VLOOKUP(A98,seznam!$A$2:$C$147,2),"------"),"------")</f>
        <v>Pelíšek Jan</v>
      </c>
      <c r="D99" s="196"/>
      <c r="E99" s="196"/>
      <c r="F99" s="197"/>
      <c r="G99" s="169"/>
      <c r="H99" s="165"/>
      <c r="I99" s="167"/>
      <c r="J99" s="169"/>
      <c r="K99" s="165"/>
      <c r="L99" s="167"/>
      <c r="M99" s="169"/>
      <c r="N99" s="165"/>
      <c r="O99" s="176"/>
      <c r="P99" s="171"/>
      <c r="Q99" s="165"/>
      <c r="R99" s="167"/>
      <c r="S99" s="156"/>
      <c r="T99" s="154"/>
      <c r="U99" s="215"/>
      <c r="V99" s="58">
        <v>2</v>
      </c>
      <c r="W99" s="5" t="str">
        <f>C101</f>
        <v>Kopanický Aleš</v>
      </c>
      <c r="X99" s="8" t="s">
        <v>9</v>
      </c>
      <c r="Y99" s="59" t="str">
        <f>C103</f>
        <v>Kovář Jan</v>
      </c>
      <c r="Z99" s="60" t="s">
        <v>176</v>
      </c>
      <c r="AA99" s="61" t="s">
        <v>182</v>
      </c>
      <c r="AB99" s="61" t="s">
        <v>174</v>
      </c>
      <c r="AC99" s="61"/>
      <c r="AD99" s="62"/>
      <c r="AE99" s="56">
        <f t="shared" si="20"/>
        <v>3</v>
      </c>
      <c r="AF99" s="13" t="s">
        <v>7</v>
      </c>
      <c r="AG99" s="12">
        <f t="shared" si="21"/>
        <v>0</v>
      </c>
      <c r="AH99" s="94"/>
      <c r="AJ99">
        <f>IF(ISBLANK(U100), A100,0)</f>
        <v>121</v>
      </c>
      <c r="AK99">
        <f>IF(ISBLANK(U102), A102,0)</f>
        <v>114</v>
      </c>
    </row>
    <row r="100" spans="1:37" ht="13.5" thickBot="1">
      <c r="A100" s="217">
        <v>121</v>
      </c>
      <c r="B100" s="190">
        <v>2</v>
      </c>
      <c r="C100" s="50" t="str">
        <f>IF(A100&gt;0,IF(VLOOKUP(A100,seznam!$A$2:$C$147,3)&gt;0,VLOOKUP(A100,seznam!$A$2:$C$147,3),"------"),"------")</f>
        <v>KST Blansko</v>
      </c>
      <c r="D100" s="151">
        <f>I98</f>
        <v>2</v>
      </c>
      <c r="E100" s="151" t="str">
        <f>H98</f>
        <v>:</v>
      </c>
      <c r="F100" s="159">
        <f>G98</f>
        <v>3</v>
      </c>
      <c r="G100" s="192"/>
      <c r="H100" s="193"/>
      <c r="I100" s="194"/>
      <c r="J100" s="157">
        <f>AE99</f>
        <v>3</v>
      </c>
      <c r="K100" s="151" t="str">
        <f>AF99</f>
        <v>:</v>
      </c>
      <c r="L100" s="159">
        <f>AG99</f>
        <v>0</v>
      </c>
      <c r="M100" s="157">
        <f>AE102</f>
        <v>2</v>
      </c>
      <c r="N100" s="151" t="str">
        <f>AF102</f>
        <v>:</v>
      </c>
      <c r="O100" s="175">
        <f>AG102</f>
        <v>3</v>
      </c>
      <c r="P100" s="147">
        <f>D100+J100+M100</f>
        <v>7</v>
      </c>
      <c r="Q100" s="151" t="s">
        <v>7</v>
      </c>
      <c r="R100" s="159">
        <f>F100+L100+O100</f>
        <v>6</v>
      </c>
      <c r="S100" s="149">
        <f>IF(D100&gt;F100,2,IF(AND(D100&lt;F100,E100=":"),1,0))+IF(J100&gt;L100,2,IF(AND(J100&lt;L100,K100=":"),1,0))+IF(M100&gt;O100,2,IF(AND(M100&lt;O100,N100=":"),1,0))</f>
        <v>4</v>
      </c>
      <c r="T100" s="174">
        <v>2</v>
      </c>
      <c r="U100" s="215"/>
      <c r="V100" s="58">
        <v>3</v>
      </c>
      <c r="W100" s="5" t="str">
        <f>C105</f>
        <v>Chloupek Jan</v>
      </c>
      <c r="X100" s="9" t="s">
        <v>9</v>
      </c>
      <c r="Y100" s="59" t="str">
        <f>C103</f>
        <v>Kovář Jan</v>
      </c>
      <c r="Z100" s="60" t="s">
        <v>175</v>
      </c>
      <c r="AA100" s="61" t="s">
        <v>178</v>
      </c>
      <c r="AB100" s="61" t="s">
        <v>181</v>
      </c>
      <c r="AC100" s="61" t="s">
        <v>165</v>
      </c>
      <c r="AD100" s="62"/>
      <c r="AE100" s="56">
        <f t="shared" si="20"/>
        <v>1</v>
      </c>
      <c r="AF100" s="13" t="s">
        <v>7</v>
      </c>
      <c r="AG100" s="12">
        <f t="shared" si="21"/>
        <v>3</v>
      </c>
      <c r="AH100" s="94"/>
      <c r="AJ100">
        <f>IF(ISBLANK(U104), A104,0)</f>
        <v>134</v>
      </c>
      <c r="AK100">
        <f>IF(ISBLANK(U102), A102,0)</f>
        <v>114</v>
      </c>
    </row>
    <row r="101" spans="1:37" ht="13.5" thickBot="1">
      <c r="A101" s="217"/>
      <c r="B101" s="189"/>
      <c r="C101" s="57" t="str">
        <f>IF(A100&gt;0,IF(VLOOKUP(A100,seznam!$A$2:$C$147,2)&gt;0,VLOOKUP(A100,seznam!$A$2:$C$147,2),"------"),"------")</f>
        <v>Kopanický Aleš</v>
      </c>
      <c r="D101" s="165"/>
      <c r="E101" s="165"/>
      <c r="F101" s="167"/>
      <c r="G101" s="195"/>
      <c r="H101" s="196"/>
      <c r="I101" s="197"/>
      <c r="J101" s="169"/>
      <c r="K101" s="165"/>
      <c r="L101" s="167"/>
      <c r="M101" s="169"/>
      <c r="N101" s="165"/>
      <c r="O101" s="176"/>
      <c r="P101" s="170"/>
      <c r="Q101" s="203"/>
      <c r="R101" s="173"/>
      <c r="S101" s="156"/>
      <c r="T101" s="154"/>
      <c r="U101" s="215"/>
      <c r="V101" s="58">
        <v>4</v>
      </c>
      <c r="W101" s="5" t="str">
        <f>C99</f>
        <v>Pelíšek Jan</v>
      </c>
      <c r="X101" s="8" t="s">
        <v>9</v>
      </c>
      <c r="Y101" s="59" t="str">
        <f>C101</f>
        <v>Kopanický Aleš</v>
      </c>
      <c r="Z101" s="60" t="s">
        <v>164</v>
      </c>
      <c r="AA101" s="61" t="s">
        <v>172</v>
      </c>
      <c r="AB101" s="61" t="s">
        <v>174</v>
      </c>
      <c r="AC101" s="61" t="s">
        <v>179</v>
      </c>
      <c r="AD101" s="62" t="s">
        <v>167</v>
      </c>
      <c r="AE101" s="56">
        <f t="shared" si="20"/>
        <v>3</v>
      </c>
      <c r="AF101" s="13" t="s">
        <v>7</v>
      </c>
      <c r="AG101" s="12">
        <f t="shared" si="21"/>
        <v>2</v>
      </c>
      <c r="AH101" s="94"/>
      <c r="AJ101">
        <f>IF(ISBLANK(U98), A98,0)</f>
        <v>104</v>
      </c>
      <c r="AK101">
        <f>IF(ISBLANK(U100), A100,0)</f>
        <v>121</v>
      </c>
    </row>
    <row r="102" spans="1:37" ht="13.5" thickBot="1">
      <c r="A102" s="217">
        <v>114</v>
      </c>
      <c r="B102" s="190">
        <v>3</v>
      </c>
      <c r="C102" s="50" t="str">
        <f>IF(A102&gt;0,IF(VLOOKUP(A102,seznam!$A$2:$C$147,3)&gt;0,VLOOKUP(A102,seznam!$A$2:$C$147,3),"------"),"------")</f>
        <v>TJ Sokol Bořitov</v>
      </c>
      <c r="D102" s="151">
        <f>L98</f>
        <v>0</v>
      </c>
      <c r="E102" s="151" t="str">
        <f>K98</f>
        <v>:</v>
      </c>
      <c r="F102" s="159">
        <f>J98</f>
        <v>3</v>
      </c>
      <c r="G102" s="157">
        <f>L100</f>
        <v>0</v>
      </c>
      <c r="H102" s="151" t="str">
        <f>K100</f>
        <v>:</v>
      </c>
      <c r="I102" s="159">
        <f>J100</f>
        <v>3</v>
      </c>
      <c r="J102" s="192"/>
      <c r="K102" s="193"/>
      <c r="L102" s="194"/>
      <c r="M102" s="157">
        <f>AG100</f>
        <v>3</v>
      </c>
      <c r="N102" s="151" t="str">
        <f>AF100</f>
        <v>:</v>
      </c>
      <c r="O102" s="175">
        <f>AE100</f>
        <v>1</v>
      </c>
      <c r="P102" s="147">
        <f>D102+G102+M102</f>
        <v>3</v>
      </c>
      <c r="Q102" s="151" t="s">
        <v>7</v>
      </c>
      <c r="R102" s="159">
        <f>F102+I102+O102</f>
        <v>7</v>
      </c>
      <c r="S102" s="149">
        <f>IF(D102&gt;F102,2,IF(AND(D102&lt;F102,E102=":"),1,0))+IF(G102&gt;I102,2,IF(AND(G102&lt;I102,H102=":"),1,0))+IF(M102&gt;O102,2,IF(AND(M102&lt;O102,N102=":"),1,0))</f>
        <v>4</v>
      </c>
      <c r="T102" s="153">
        <v>4</v>
      </c>
      <c r="U102" s="215"/>
      <c r="V102" s="58">
        <v>5</v>
      </c>
      <c r="W102" s="5" t="str">
        <f>C101</f>
        <v>Kopanický Aleš</v>
      </c>
      <c r="X102" s="8" t="s">
        <v>9</v>
      </c>
      <c r="Y102" s="59" t="str">
        <f>C105</f>
        <v>Chloupek Jan</v>
      </c>
      <c r="Z102" s="60" t="s">
        <v>164</v>
      </c>
      <c r="AA102" s="61" t="s">
        <v>174</v>
      </c>
      <c r="AB102" s="61" t="s">
        <v>179</v>
      </c>
      <c r="AC102" s="61" t="s">
        <v>177</v>
      </c>
      <c r="AD102" s="62" t="s">
        <v>164</v>
      </c>
      <c r="AE102" s="56">
        <f t="shared" si="20"/>
        <v>2</v>
      </c>
      <c r="AF102" s="13" t="s">
        <v>7</v>
      </c>
      <c r="AG102" s="12">
        <f t="shared" si="21"/>
        <v>3</v>
      </c>
      <c r="AH102" s="94"/>
      <c r="AJ102">
        <f>IF(ISBLANK(U100), A100,0)</f>
        <v>121</v>
      </c>
      <c r="AK102">
        <f>IF(ISBLANK(U104), A104,0)</f>
        <v>134</v>
      </c>
    </row>
    <row r="103" spans="1:37" ht="13.5" thickBot="1">
      <c r="A103" s="217"/>
      <c r="B103" s="189"/>
      <c r="C103" s="57" t="str">
        <f>IF(A102&gt;0,IF(VLOOKUP(A102,seznam!$A$2:$C$147,2)&gt;0,VLOOKUP(A102,seznam!$A$2:$C$147,2),"------"),"------")</f>
        <v>Kovář Jan</v>
      </c>
      <c r="D103" s="165"/>
      <c r="E103" s="165"/>
      <c r="F103" s="167"/>
      <c r="G103" s="169"/>
      <c r="H103" s="165"/>
      <c r="I103" s="167"/>
      <c r="J103" s="195"/>
      <c r="K103" s="196"/>
      <c r="L103" s="197"/>
      <c r="M103" s="169"/>
      <c r="N103" s="165"/>
      <c r="O103" s="176"/>
      <c r="P103" s="171"/>
      <c r="Q103" s="165"/>
      <c r="R103" s="167"/>
      <c r="S103" s="156"/>
      <c r="T103" s="154"/>
      <c r="U103" s="215"/>
      <c r="V103" s="64">
        <v>6</v>
      </c>
      <c r="W103" s="6" t="str">
        <f>C103</f>
        <v>Kovář Jan</v>
      </c>
      <c r="X103" s="10" t="s">
        <v>9</v>
      </c>
      <c r="Y103" s="65" t="str">
        <f>C99</f>
        <v>Pelíšek Jan</v>
      </c>
      <c r="Z103" s="66" t="s">
        <v>164</v>
      </c>
      <c r="AA103" s="67" t="s">
        <v>165</v>
      </c>
      <c r="AB103" s="67" t="s">
        <v>170</v>
      </c>
      <c r="AC103" s="67"/>
      <c r="AD103" s="68"/>
      <c r="AE103" s="56">
        <f t="shared" si="20"/>
        <v>0</v>
      </c>
      <c r="AF103" s="15" t="s">
        <v>7</v>
      </c>
      <c r="AG103" s="12">
        <f t="shared" si="21"/>
        <v>3</v>
      </c>
      <c r="AH103" s="94"/>
      <c r="AJ103">
        <f>IF(ISBLANK(U102), A102,0)</f>
        <v>114</v>
      </c>
      <c r="AK103">
        <f>IF(ISBLANK(U98), A98,0)</f>
        <v>104</v>
      </c>
    </row>
    <row r="104" spans="1:37">
      <c r="A104" s="217">
        <v>134</v>
      </c>
      <c r="B104" s="190">
        <v>4</v>
      </c>
      <c r="C104" s="50" t="str">
        <f>IF(A104&gt;0,IF(VLOOKUP(A104,seznam!$A$2:$C$147,3)&gt;0,VLOOKUP(A104,seznam!$A$2:$C$147,3),"------"),"------")</f>
        <v>KST Kunštát</v>
      </c>
      <c r="D104" s="151">
        <f>O98</f>
        <v>0</v>
      </c>
      <c r="E104" s="151" t="str">
        <f>N98</f>
        <v>:</v>
      </c>
      <c r="F104" s="159">
        <f>M98</f>
        <v>3</v>
      </c>
      <c r="G104" s="157">
        <f>O100</f>
        <v>3</v>
      </c>
      <c r="H104" s="151" t="str">
        <f>N100</f>
        <v>:</v>
      </c>
      <c r="I104" s="159">
        <f>M100</f>
        <v>2</v>
      </c>
      <c r="J104" s="157">
        <f>O102</f>
        <v>1</v>
      </c>
      <c r="K104" s="151" t="str">
        <f>N102</f>
        <v>:</v>
      </c>
      <c r="L104" s="159">
        <f>M102</f>
        <v>3</v>
      </c>
      <c r="M104" s="192"/>
      <c r="N104" s="193"/>
      <c r="O104" s="199"/>
      <c r="P104" s="147">
        <f>D104+G104+J104</f>
        <v>4</v>
      </c>
      <c r="Q104" s="151" t="s">
        <v>7</v>
      </c>
      <c r="R104" s="159">
        <f>F104+I104+L104</f>
        <v>8</v>
      </c>
      <c r="S104" s="149">
        <f>IF(D104&gt;F104,2,IF(AND(D104&lt;F104,E104=":"),1,0))+IF(G104&gt;I104,2,IF(AND(G104&lt;I104,H104=":"),1,0))+IF(J104&gt;L104,2,IF(AND(J104&lt;L104,K104=":"),1,0))</f>
        <v>4</v>
      </c>
      <c r="T104" s="180">
        <v>3</v>
      </c>
      <c r="U104" s="219"/>
      <c r="AH104" s="94"/>
    </row>
    <row r="105" spans="1:37" ht="13.5" thickBot="1">
      <c r="A105" s="218"/>
      <c r="B105" s="191"/>
      <c r="C105" s="71" t="str">
        <f>IF(A104&gt;0,IF(VLOOKUP(A104,seznam!$A$2:$C$147,2)&gt;0,VLOOKUP(A104,seznam!$A$2:$C$147,2),"------"),"------")</f>
        <v>Chloupek Jan</v>
      </c>
      <c r="D105" s="152"/>
      <c r="E105" s="152"/>
      <c r="F105" s="160"/>
      <c r="G105" s="158"/>
      <c r="H105" s="152"/>
      <c r="I105" s="160"/>
      <c r="J105" s="158"/>
      <c r="K105" s="152"/>
      <c r="L105" s="160"/>
      <c r="M105" s="200"/>
      <c r="N105" s="201"/>
      <c r="O105" s="202"/>
      <c r="P105" s="148"/>
      <c r="Q105" s="152"/>
      <c r="R105" s="160"/>
      <c r="S105" s="150"/>
      <c r="T105" s="181"/>
      <c r="U105" s="219"/>
      <c r="AH105" s="94"/>
    </row>
    <row r="106" spans="1:37" ht="13.5" thickBot="1">
      <c r="AH106" s="94"/>
    </row>
    <row r="107" spans="1:37" ht="13.5" thickBot="1">
      <c r="A107" s="74" t="s">
        <v>2</v>
      </c>
      <c r="B107" s="184" t="s">
        <v>254</v>
      </c>
      <c r="C107" s="185"/>
      <c r="D107" s="161">
        <v>1</v>
      </c>
      <c r="E107" s="178"/>
      <c r="F107" s="179"/>
      <c r="G107" s="177">
        <v>2</v>
      </c>
      <c r="H107" s="178"/>
      <c r="I107" s="179"/>
      <c r="J107" s="177">
        <v>3</v>
      </c>
      <c r="K107" s="178"/>
      <c r="L107" s="179"/>
      <c r="M107" s="177">
        <v>4</v>
      </c>
      <c r="N107" s="178"/>
      <c r="O107" s="186"/>
      <c r="P107" s="161" t="s">
        <v>4</v>
      </c>
      <c r="Q107" s="162"/>
      <c r="R107" s="163"/>
      <c r="S107" s="81" t="s">
        <v>5</v>
      </c>
      <c r="T107" s="75" t="s">
        <v>6</v>
      </c>
      <c r="AH107" s="94"/>
    </row>
    <row r="108" spans="1:37" ht="13.5" thickBot="1">
      <c r="A108" s="216"/>
      <c r="B108" s="188">
        <v>1</v>
      </c>
      <c r="C108" s="50" t="str">
        <f>IF(A108&gt;0,IF(VLOOKUP(A108,seznam!$A$2:$C$147,3)&gt;0,VLOOKUP(A108,seznam!$A$2:$C$147,3),"------"),"------")</f>
        <v>------</v>
      </c>
      <c r="D108" s="204"/>
      <c r="E108" s="205"/>
      <c r="F108" s="206"/>
      <c r="G108" s="168" t="str">
        <f>AE111</f>
        <v>0</v>
      </c>
      <c r="H108" s="164" t="str">
        <f>AF111</f>
        <v>:</v>
      </c>
      <c r="I108" s="166" t="str">
        <f>AG111</f>
        <v>0</v>
      </c>
      <c r="J108" s="168" t="str">
        <f>AG113</f>
        <v>0</v>
      </c>
      <c r="K108" s="164" t="str">
        <f>AF113</f>
        <v>:</v>
      </c>
      <c r="L108" s="166" t="str">
        <f>AE113</f>
        <v>0</v>
      </c>
      <c r="M108" s="168" t="str">
        <f>AE108</f>
        <v>0</v>
      </c>
      <c r="N108" s="164" t="str">
        <f>AF108</f>
        <v>:</v>
      </c>
      <c r="O108" s="187" t="str">
        <f>AG108</f>
        <v>0</v>
      </c>
      <c r="P108" s="198">
        <f>G108+J108+M108</f>
        <v>0</v>
      </c>
      <c r="Q108" s="164" t="s">
        <v>7</v>
      </c>
      <c r="R108" s="166">
        <f>I108+L108+O108</f>
        <v>0</v>
      </c>
      <c r="S108" s="155">
        <f>IF(G108&gt;I108,2,IF(AND(G108&lt;I108,H108=":"),1,0))+IF(J108&gt;L108,2,IF(AND(J108&lt;L108,K108=":"),1,0))+IF(M108&gt;O108,2,IF(AND(M108&lt;O108,N108=":"),1,0))</f>
        <v>0</v>
      </c>
      <c r="T108" s="172">
        <v>2</v>
      </c>
      <c r="U108" s="215"/>
      <c r="V108" s="51">
        <v>1</v>
      </c>
      <c r="W108" s="4" t="str">
        <f>C109</f>
        <v>------</v>
      </c>
      <c r="X108" s="7" t="s">
        <v>9</v>
      </c>
      <c r="Y108" s="52" t="str">
        <f>C115</f>
        <v>------</v>
      </c>
      <c r="Z108" s="53"/>
      <c r="AA108" s="54"/>
      <c r="AB108" s="54"/>
      <c r="AC108" s="54"/>
      <c r="AD108" s="55"/>
      <c r="AE108" s="56" t="str">
        <f t="shared" ref="AE108:AE113" si="22">IF(OR(VALUE($AJ108)=0,VALUE($AK108)=0), "0",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)</f>
        <v>0</v>
      </c>
      <c r="AF108" s="11" t="s">
        <v>7</v>
      </c>
      <c r="AG108" s="12" t="str">
        <f t="shared" ref="AG108:AG113" si="23">IF(OR(VALUE($AJ108)=0,VALUE($AK108)=0), "0",IF(AND(LEN(Z108)&gt;0,MID(Z108,1,1)="-"),"1","0")+IF(AND(LEN(AA108)&gt;0,MID(AA108,1,1)="-"),"1","0")+IF(AND(LEN(AB108)&gt;0,MID(AB108,1,1)="-"),"1","0")+IF(AND(LEN(AC108)&gt;0,MID(AC108,1,1)="-"),"1","0")+IF(AND(LEN(AD108)&gt;0,MID(AD108,1,1)="-"),"1","0"))</f>
        <v>0</v>
      </c>
      <c r="AH108" s="94"/>
      <c r="AJ108">
        <f>IF(ISBLANK(U108), A108,0)</f>
        <v>0</v>
      </c>
      <c r="AK108">
        <f>IF(ISBLANK(U114), A114,0)</f>
        <v>0</v>
      </c>
    </row>
    <row r="109" spans="1:37" ht="13.5" thickBot="1">
      <c r="A109" s="217"/>
      <c r="B109" s="189"/>
      <c r="C109" s="57" t="str">
        <f>IF(A108&gt;0,IF(VLOOKUP(A108,seznam!$A$2:$C$147,2)&gt;0,VLOOKUP(A108,seznam!$A$2:$C$147,2),"------"),"------")</f>
        <v>------</v>
      </c>
      <c r="D109" s="196"/>
      <c r="E109" s="196"/>
      <c r="F109" s="197"/>
      <c r="G109" s="169"/>
      <c r="H109" s="165"/>
      <c r="I109" s="167"/>
      <c r="J109" s="169"/>
      <c r="K109" s="165"/>
      <c r="L109" s="167"/>
      <c r="M109" s="169"/>
      <c r="N109" s="165"/>
      <c r="O109" s="176"/>
      <c r="P109" s="171"/>
      <c r="Q109" s="165"/>
      <c r="R109" s="167"/>
      <c r="S109" s="156"/>
      <c r="T109" s="154"/>
      <c r="U109" s="215"/>
      <c r="V109" s="58">
        <v>2</v>
      </c>
      <c r="W109" s="5" t="str">
        <f>C111</f>
        <v>------</v>
      </c>
      <c r="X109" s="8" t="s">
        <v>9</v>
      </c>
      <c r="Y109" s="59" t="str">
        <f>C113</f>
        <v>------</v>
      </c>
      <c r="Z109" s="60"/>
      <c r="AA109" s="61"/>
      <c r="AB109" s="61"/>
      <c r="AC109" s="61"/>
      <c r="AD109" s="62"/>
      <c r="AE109" s="56" t="str">
        <f t="shared" si="22"/>
        <v>0</v>
      </c>
      <c r="AF109" s="13" t="s">
        <v>7</v>
      </c>
      <c r="AG109" s="12" t="str">
        <f t="shared" si="23"/>
        <v>0</v>
      </c>
      <c r="AH109" s="94"/>
      <c r="AJ109">
        <f>IF(ISBLANK(U110), A110,0)</f>
        <v>0</v>
      </c>
      <c r="AK109">
        <f>IF(ISBLANK(U112), A112,0)</f>
        <v>0</v>
      </c>
    </row>
    <row r="110" spans="1:37" ht="13.5" thickBot="1">
      <c r="A110" s="217"/>
      <c r="B110" s="190">
        <v>2</v>
      </c>
      <c r="C110" s="50" t="str">
        <f>IF(A110&gt;0,IF(VLOOKUP(A110,seznam!$A$2:$C$147,3)&gt;0,VLOOKUP(A110,seznam!$A$2:$C$147,3),"------"),"------")</f>
        <v>------</v>
      </c>
      <c r="D110" s="151" t="str">
        <f>I108</f>
        <v>0</v>
      </c>
      <c r="E110" s="151" t="str">
        <f>H108</f>
        <v>:</v>
      </c>
      <c r="F110" s="159" t="str">
        <f>G108</f>
        <v>0</v>
      </c>
      <c r="G110" s="192"/>
      <c r="H110" s="193"/>
      <c r="I110" s="194"/>
      <c r="J110" s="157" t="str">
        <f>AE109</f>
        <v>0</v>
      </c>
      <c r="K110" s="151" t="str">
        <f>AF109</f>
        <v>:</v>
      </c>
      <c r="L110" s="159" t="str">
        <f>AG109</f>
        <v>0</v>
      </c>
      <c r="M110" s="157" t="str">
        <f>AE112</f>
        <v>0</v>
      </c>
      <c r="N110" s="151" t="str">
        <f>AF112</f>
        <v>:</v>
      </c>
      <c r="O110" s="175" t="str">
        <f>AG112</f>
        <v>0</v>
      </c>
      <c r="P110" s="147">
        <f>D110+J110+M110</f>
        <v>0</v>
      </c>
      <c r="Q110" s="151" t="s">
        <v>7</v>
      </c>
      <c r="R110" s="159">
        <f>F110+L110+O110</f>
        <v>0</v>
      </c>
      <c r="S110" s="149">
        <f>IF(D110&gt;F110,2,IF(AND(D110&lt;F110,E110=":"),1,0))+IF(J110&gt;L110,2,IF(AND(J110&lt;L110,K110=":"),1,0))+IF(M110&gt;O110,2,IF(AND(M110&lt;O110,N110=":"),1,0))</f>
        <v>0</v>
      </c>
      <c r="T110" s="174">
        <v>4</v>
      </c>
      <c r="U110" s="215"/>
      <c r="V110" s="58">
        <v>3</v>
      </c>
      <c r="W110" s="5" t="str">
        <f>C115</f>
        <v>------</v>
      </c>
      <c r="X110" s="9" t="s">
        <v>9</v>
      </c>
      <c r="Y110" s="59" t="str">
        <f>C113</f>
        <v>------</v>
      </c>
      <c r="Z110" s="60"/>
      <c r="AA110" s="61"/>
      <c r="AB110" s="61"/>
      <c r="AC110" s="61"/>
      <c r="AD110" s="62"/>
      <c r="AE110" s="56" t="str">
        <f t="shared" si="22"/>
        <v>0</v>
      </c>
      <c r="AF110" s="13" t="s">
        <v>7</v>
      </c>
      <c r="AG110" s="12" t="str">
        <f t="shared" si="23"/>
        <v>0</v>
      </c>
      <c r="AH110" s="94"/>
      <c r="AJ110">
        <f>IF(ISBLANK(U114), A114,0)</f>
        <v>0</v>
      </c>
      <c r="AK110">
        <f>IF(ISBLANK(U112), A112,0)</f>
        <v>0</v>
      </c>
    </row>
    <row r="111" spans="1:37" ht="13.5" thickBot="1">
      <c r="A111" s="217"/>
      <c r="B111" s="189"/>
      <c r="C111" s="57" t="str">
        <f>IF(A110&gt;0,IF(VLOOKUP(A110,seznam!$A$2:$C$147,2)&gt;0,VLOOKUP(A110,seznam!$A$2:$C$147,2),"------"),"------")</f>
        <v>------</v>
      </c>
      <c r="D111" s="165"/>
      <c r="E111" s="165"/>
      <c r="F111" s="167"/>
      <c r="G111" s="195"/>
      <c r="H111" s="196"/>
      <c r="I111" s="197"/>
      <c r="J111" s="169"/>
      <c r="K111" s="165"/>
      <c r="L111" s="167"/>
      <c r="M111" s="169"/>
      <c r="N111" s="165"/>
      <c r="O111" s="176"/>
      <c r="P111" s="170"/>
      <c r="Q111" s="203"/>
      <c r="R111" s="173"/>
      <c r="S111" s="156"/>
      <c r="T111" s="154"/>
      <c r="U111" s="215"/>
      <c r="V111" s="58">
        <v>4</v>
      </c>
      <c r="W111" s="5" t="str">
        <f>C109</f>
        <v>------</v>
      </c>
      <c r="X111" s="8" t="s">
        <v>9</v>
      </c>
      <c r="Y111" s="59" t="str">
        <f>C111</f>
        <v>------</v>
      </c>
      <c r="Z111" s="60"/>
      <c r="AA111" s="61"/>
      <c r="AB111" s="61"/>
      <c r="AC111" s="61"/>
      <c r="AD111" s="62"/>
      <c r="AE111" s="56" t="str">
        <f t="shared" si="22"/>
        <v>0</v>
      </c>
      <c r="AF111" s="13" t="s">
        <v>7</v>
      </c>
      <c r="AG111" s="12" t="str">
        <f t="shared" si="23"/>
        <v>0</v>
      </c>
      <c r="AH111" s="94"/>
      <c r="AJ111">
        <f>IF(ISBLANK(U108), A108,0)</f>
        <v>0</v>
      </c>
      <c r="AK111">
        <f>IF(ISBLANK(U110), A110,0)</f>
        <v>0</v>
      </c>
    </row>
    <row r="112" spans="1:37" ht="13.5" thickBot="1">
      <c r="A112" s="217"/>
      <c r="B112" s="190">
        <v>3</v>
      </c>
      <c r="C112" s="50" t="str">
        <f>IF(A112&gt;0,IF(VLOOKUP(A112,seznam!$A$2:$C$147,3)&gt;0,VLOOKUP(A112,seznam!$A$2:$C$147,3),"------"),"------")</f>
        <v>------</v>
      </c>
      <c r="D112" s="151" t="str">
        <f>L108</f>
        <v>0</v>
      </c>
      <c r="E112" s="151" t="str">
        <f>K108</f>
        <v>:</v>
      </c>
      <c r="F112" s="159" t="str">
        <f>J108</f>
        <v>0</v>
      </c>
      <c r="G112" s="157" t="str">
        <f>L110</f>
        <v>0</v>
      </c>
      <c r="H112" s="151" t="str">
        <f>K110</f>
        <v>:</v>
      </c>
      <c r="I112" s="159" t="str">
        <f>J110</f>
        <v>0</v>
      </c>
      <c r="J112" s="192"/>
      <c r="K112" s="193"/>
      <c r="L112" s="194"/>
      <c r="M112" s="157" t="str">
        <f>AG110</f>
        <v>0</v>
      </c>
      <c r="N112" s="151" t="str">
        <f>AF110</f>
        <v>:</v>
      </c>
      <c r="O112" s="175" t="str">
        <f>AE110</f>
        <v>0</v>
      </c>
      <c r="P112" s="147">
        <f>D112+G112+M112</f>
        <v>0</v>
      </c>
      <c r="Q112" s="151" t="s">
        <v>7</v>
      </c>
      <c r="R112" s="159">
        <f>F112+I112+O112</f>
        <v>0</v>
      </c>
      <c r="S112" s="149">
        <f>IF(D112&gt;F112,2,IF(AND(D112&lt;F112,E112=":"),1,0))+IF(G112&gt;I112,2,IF(AND(G112&lt;I112,H112=":"),1,0))+IF(M112&gt;O112,2,IF(AND(M112&lt;O112,N112=":"),1,0))</f>
        <v>0</v>
      </c>
      <c r="T112" s="153">
        <v>1</v>
      </c>
      <c r="U112" s="215"/>
      <c r="V112" s="58">
        <v>5</v>
      </c>
      <c r="W112" s="5" t="str">
        <f>C111</f>
        <v>------</v>
      </c>
      <c r="X112" s="8" t="s">
        <v>9</v>
      </c>
      <c r="Y112" s="59" t="str">
        <f>C115</f>
        <v>------</v>
      </c>
      <c r="Z112" s="60"/>
      <c r="AA112" s="61"/>
      <c r="AB112" s="61"/>
      <c r="AC112" s="61"/>
      <c r="AD112" s="62"/>
      <c r="AE112" s="56" t="str">
        <f t="shared" si="22"/>
        <v>0</v>
      </c>
      <c r="AF112" s="13" t="s">
        <v>7</v>
      </c>
      <c r="AG112" s="12" t="str">
        <f t="shared" si="23"/>
        <v>0</v>
      </c>
      <c r="AH112" s="94"/>
      <c r="AJ112">
        <f>IF(ISBLANK(U110), A110,0)</f>
        <v>0</v>
      </c>
      <c r="AK112">
        <f>IF(ISBLANK(U114), A114,0)</f>
        <v>0</v>
      </c>
    </row>
    <row r="113" spans="1:37" ht="13.5" thickBot="1">
      <c r="A113" s="217"/>
      <c r="B113" s="189"/>
      <c r="C113" s="57" t="str">
        <f>IF(A112&gt;0,IF(VLOOKUP(A112,seznam!$A$2:$C$147,2)&gt;0,VLOOKUP(A112,seznam!$A$2:$C$147,2),"------"),"------")</f>
        <v>------</v>
      </c>
      <c r="D113" s="165"/>
      <c r="E113" s="165"/>
      <c r="F113" s="167"/>
      <c r="G113" s="169"/>
      <c r="H113" s="165"/>
      <c r="I113" s="167"/>
      <c r="J113" s="195"/>
      <c r="K113" s="196"/>
      <c r="L113" s="197"/>
      <c r="M113" s="169"/>
      <c r="N113" s="165"/>
      <c r="O113" s="176"/>
      <c r="P113" s="171"/>
      <c r="Q113" s="165"/>
      <c r="R113" s="167"/>
      <c r="S113" s="156"/>
      <c r="T113" s="154"/>
      <c r="U113" s="215"/>
      <c r="V113" s="64">
        <v>6</v>
      </c>
      <c r="W113" s="6" t="str">
        <f>C113</f>
        <v>------</v>
      </c>
      <c r="X113" s="10" t="s">
        <v>9</v>
      </c>
      <c r="Y113" s="65" t="str">
        <f>C109</f>
        <v>------</v>
      </c>
      <c r="Z113" s="66"/>
      <c r="AA113" s="67"/>
      <c r="AB113" s="67"/>
      <c r="AC113" s="67"/>
      <c r="AD113" s="68"/>
      <c r="AE113" s="56" t="str">
        <f t="shared" si="22"/>
        <v>0</v>
      </c>
      <c r="AF113" s="15" t="s">
        <v>7</v>
      </c>
      <c r="AG113" s="12" t="str">
        <f t="shared" si="23"/>
        <v>0</v>
      </c>
      <c r="AH113" s="94"/>
      <c r="AJ113">
        <f>IF(ISBLANK(U112), A112,0)</f>
        <v>0</v>
      </c>
      <c r="AK113">
        <f>IF(ISBLANK(U108), A108,0)</f>
        <v>0</v>
      </c>
    </row>
    <row r="114" spans="1:37">
      <c r="A114" s="217"/>
      <c r="B114" s="190">
        <v>4</v>
      </c>
      <c r="C114" s="50" t="str">
        <f>IF(A114&gt;0,IF(VLOOKUP(A114,seznam!$A$2:$C$147,3)&gt;0,VLOOKUP(A114,seznam!$A$2:$C$147,3),"------"),"------")</f>
        <v>------</v>
      </c>
      <c r="D114" s="151" t="str">
        <f>O108</f>
        <v>0</v>
      </c>
      <c r="E114" s="151" t="str">
        <f>N108</f>
        <v>:</v>
      </c>
      <c r="F114" s="159" t="str">
        <f>M108</f>
        <v>0</v>
      </c>
      <c r="G114" s="157" t="str">
        <f>O110</f>
        <v>0</v>
      </c>
      <c r="H114" s="151" t="str">
        <f>N110</f>
        <v>:</v>
      </c>
      <c r="I114" s="159" t="str">
        <f>M110</f>
        <v>0</v>
      </c>
      <c r="J114" s="157" t="str">
        <f>O112</f>
        <v>0</v>
      </c>
      <c r="K114" s="151" t="str">
        <f>N112</f>
        <v>:</v>
      </c>
      <c r="L114" s="159" t="str">
        <f>M112</f>
        <v>0</v>
      </c>
      <c r="M114" s="192"/>
      <c r="N114" s="193"/>
      <c r="O114" s="199"/>
      <c r="P114" s="147">
        <f>D114+G114+J114</f>
        <v>0</v>
      </c>
      <c r="Q114" s="151" t="s">
        <v>7</v>
      </c>
      <c r="R114" s="159">
        <f>F114+I114+L114</f>
        <v>0</v>
      </c>
      <c r="S114" s="149">
        <f>IF(D114&gt;F114,2,IF(AND(D114&lt;F114,E114=":"),1,0))+IF(G114&gt;I114,2,IF(AND(G114&lt;I114,H114=":"),1,0))+IF(J114&gt;L114,2,IF(AND(J114&lt;L114,K114=":"),1,0))</f>
        <v>0</v>
      </c>
      <c r="T114" s="180">
        <v>3</v>
      </c>
      <c r="U114" s="219"/>
      <c r="AH114" s="94"/>
    </row>
    <row r="115" spans="1:37" ht="13.5" thickBot="1">
      <c r="A115" s="218"/>
      <c r="B115" s="191"/>
      <c r="C115" s="71" t="str">
        <f>IF(A114&gt;0,IF(VLOOKUP(A114,seznam!$A$2:$C$147,2)&gt;0,VLOOKUP(A114,seznam!$A$2:$C$147,2),"------"),"------")</f>
        <v>------</v>
      </c>
      <c r="D115" s="152"/>
      <c r="E115" s="152"/>
      <c r="F115" s="160"/>
      <c r="G115" s="158"/>
      <c r="H115" s="152"/>
      <c r="I115" s="160"/>
      <c r="J115" s="158"/>
      <c r="K115" s="152"/>
      <c r="L115" s="160"/>
      <c r="M115" s="200"/>
      <c r="N115" s="201"/>
      <c r="O115" s="202"/>
      <c r="P115" s="148"/>
      <c r="Q115" s="152"/>
      <c r="R115" s="160"/>
      <c r="S115" s="150"/>
      <c r="T115" s="181"/>
      <c r="U115" s="219"/>
      <c r="AH115" s="94"/>
    </row>
    <row r="116" spans="1:37" ht="13.5" thickBot="1">
      <c r="AH116" s="94"/>
    </row>
    <row r="117" spans="1:37" ht="13.5" thickBot="1">
      <c r="A117" s="74" t="s">
        <v>2</v>
      </c>
      <c r="B117" s="184" t="s">
        <v>255</v>
      </c>
      <c r="C117" s="185"/>
      <c r="D117" s="161">
        <v>1</v>
      </c>
      <c r="E117" s="178"/>
      <c r="F117" s="179"/>
      <c r="G117" s="177">
        <v>2</v>
      </c>
      <c r="H117" s="178"/>
      <c r="I117" s="179"/>
      <c r="J117" s="177">
        <v>3</v>
      </c>
      <c r="K117" s="178"/>
      <c r="L117" s="179"/>
      <c r="M117" s="177">
        <v>4</v>
      </c>
      <c r="N117" s="178"/>
      <c r="O117" s="186"/>
      <c r="P117" s="161" t="s">
        <v>4</v>
      </c>
      <c r="Q117" s="162"/>
      <c r="R117" s="163"/>
      <c r="S117" s="81" t="s">
        <v>5</v>
      </c>
      <c r="T117" s="75" t="s">
        <v>6</v>
      </c>
      <c r="AH117" s="94"/>
    </row>
    <row r="118" spans="1:37" ht="13.5" thickBot="1">
      <c r="A118" s="216"/>
      <c r="B118" s="188">
        <v>1</v>
      </c>
      <c r="C118" s="50" t="str">
        <f>IF(A118&gt;0,IF(VLOOKUP(A118,seznam!$A$2:$C$147,3)&gt;0,VLOOKUP(A118,seznam!$A$2:$C$147,3),"------"),"------")</f>
        <v>------</v>
      </c>
      <c r="D118" s="204"/>
      <c r="E118" s="205"/>
      <c r="F118" s="206"/>
      <c r="G118" s="168" t="str">
        <f>AE121</f>
        <v>0</v>
      </c>
      <c r="H118" s="164" t="str">
        <f>AF121</f>
        <v>:</v>
      </c>
      <c r="I118" s="166" t="str">
        <f>AG121</f>
        <v>0</v>
      </c>
      <c r="J118" s="168" t="str">
        <f>AG123</f>
        <v>0</v>
      </c>
      <c r="K118" s="164" t="str">
        <f>AF123</f>
        <v>:</v>
      </c>
      <c r="L118" s="166" t="str">
        <f>AE123</f>
        <v>0</v>
      </c>
      <c r="M118" s="168" t="str">
        <f>AE118</f>
        <v>0</v>
      </c>
      <c r="N118" s="164" t="str">
        <f>AF118</f>
        <v>:</v>
      </c>
      <c r="O118" s="187" t="str">
        <f>AG118</f>
        <v>0</v>
      </c>
      <c r="P118" s="198">
        <f>G118+J118+M118</f>
        <v>0</v>
      </c>
      <c r="Q118" s="164" t="s">
        <v>7</v>
      </c>
      <c r="R118" s="166">
        <f>I118+L118+O118</f>
        <v>0</v>
      </c>
      <c r="S118" s="155">
        <f>IF(G118&gt;I118,2,IF(AND(G118&lt;I118,H118=":"),1,0))+IF(J118&gt;L118,2,IF(AND(J118&lt;L118,K118=":"),1,0))+IF(M118&gt;O118,2,IF(AND(M118&lt;O118,N118=":"),1,0))</f>
        <v>0</v>
      </c>
      <c r="T118" s="172">
        <v>1</v>
      </c>
      <c r="U118" s="215"/>
      <c r="V118" s="51">
        <v>1</v>
      </c>
      <c r="W118" s="4" t="str">
        <f>C119</f>
        <v>------</v>
      </c>
      <c r="X118" s="7" t="s">
        <v>9</v>
      </c>
      <c r="Y118" s="52" t="str">
        <f>C125</f>
        <v>------</v>
      </c>
      <c r="Z118" s="53" t="s">
        <v>169</v>
      </c>
      <c r="AA118" s="54" t="s">
        <v>167</v>
      </c>
      <c r="AB118" s="54" t="s">
        <v>159</v>
      </c>
      <c r="AC118" s="54"/>
      <c r="AD118" s="55"/>
      <c r="AE118" s="56" t="str">
        <f t="shared" ref="AE118:AE123" si="24">IF(OR(VALUE($AJ118)=0,VALUE($AK118)=0), "0",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)</f>
        <v>0</v>
      </c>
      <c r="AF118" s="11" t="s">
        <v>7</v>
      </c>
      <c r="AG118" s="12" t="str">
        <f t="shared" ref="AG118:AG123" si="25">IF(OR(VALUE($AJ118)=0,VALUE($AK118)=0), "0",IF(AND(LEN(Z118)&gt;0,MID(Z118,1,1)="-"),"1","0")+IF(AND(LEN(AA118)&gt;0,MID(AA118,1,1)="-"),"1","0")+IF(AND(LEN(AB118)&gt;0,MID(AB118,1,1)="-"),"1","0")+IF(AND(LEN(AC118)&gt;0,MID(AC118,1,1)="-"),"1","0")+IF(AND(LEN(AD118)&gt;0,MID(AD118,1,1)="-"),"1","0"))</f>
        <v>0</v>
      </c>
      <c r="AH118" s="94"/>
      <c r="AJ118">
        <f>IF(ISBLANK(U118), A118,0)</f>
        <v>0</v>
      </c>
      <c r="AK118">
        <f>IF(ISBLANK(U124), A124,0)</f>
        <v>0</v>
      </c>
    </row>
    <row r="119" spans="1:37" ht="13.5" thickBot="1">
      <c r="A119" s="217"/>
      <c r="B119" s="189"/>
      <c r="C119" s="57" t="str">
        <f>IF(A118&gt;0,IF(VLOOKUP(A118,seznam!$A$2:$C$147,2)&gt;0,VLOOKUP(A118,seznam!$A$2:$C$147,2),"------"),"------")</f>
        <v>------</v>
      </c>
      <c r="D119" s="196"/>
      <c r="E119" s="196"/>
      <c r="F119" s="197"/>
      <c r="G119" s="169"/>
      <c r="H119" s="165"/>
      <c r="I119" s="167"/>
      <c r="J119" s="169"/>
      <c r="K119" s="165"/>
      <c r="L119" s="167"/>
      <c r="M119" s="169"/>
      <c r="N119" s="165"/>
      <c r="O119" s="176"/>
      <c r="P119" s="171"/>
      <c r="Q119" s="165"/>
      <c r="R119" s="167"/>
      <c r="S119" s="156"/>
      <c r="T119" s="154"/>
      <c r="U119" s="215"/>
      <c r="V119" s="58">
        <v>2</v>
      </c>
      <c r="W119" s="5" t="str">
        <f>C121</f>
        <v>------</v>
      </c>
      <c r="X119" s="8" t="s">
        <v>9</v>
      </c>
      <c r="Y119" s="59" t="str">
        <f>C123</f>
        <v>------</v>
      </c>
      <c r="Z119" s="60" t="s">
        <v>179</v>
      </c>
      <c r="AA119" s="61" t="s">
        <v>165</v>
      </c>
      <c r="AB119" s="61" t="s">
        <v>166</v>
      </c>
      <c r="AC119" s="61"/>
      <c r="AD119" s="62"/>
      <c r="AE119" s="56" t="str">
        <f t="shared" si="24"/>
        <v>0</v>
      </c>
      <c r="AF119" s="13" t="s">
        <v>7</v>
      </c>
      <c r="AG119" s="12" t="str">
        <f t="shared" si="25"/>
        <v>0</v>
      </c>
      <c r="AH119" s="94"/>
      <c r="AJ119">
        <f>IF(ISBLANK(U120), A120,0)</f>
        <v>0</v>
      </c>
      <c r="AK119">
        <f>IF(ISBLANK(U122), A122,0)</f>
        <v>0</v>
      </c>
    </row>
    <row r="120" spans="1:37" ht="13.5" thickBot="1">
      <c r="A120" s="217"/>
      <c r="B120" s="190">
        <v>2</v>
      </c>
      <c r="C120" s="50" t="str">
        <f>IF(A120&gt;0,IF(VLOOKUP(A120,seznam!$A$2:$C$147,3)&gt;0,VLOOKUP(A120,seznam!$A$2:$C$147,3),"------"),"------")</f>
        <v>------</v>
      </c>
      <c r="D120" s="151" t="str">
        <f>I118</f>
        <v>0</v>
      </c>
      <c r="E120" s="151" t="str">
        <f>H118</f>
        <v>:</v>
      </c>
      <c r="F120" s="159" t="str">
        <f>G118</f>
        <v>0</v>
      </c>
      <c r="G120" s="192"/>
      <c r="H120" s="193"/>
      <c r="I120" s="194"/>
      <c r="J120" s="157" t="str">
        <f>AE119</f>
        <v>0</v>
      </c>
      <c r="K120" s="151" t="str">
        <f>AF119</f>
        <v>:</v>
      </c>
      <c r="L120" s="159" t="str">
        <f>AG119</f>
        <v>0</v>
      </c>
      <c r="M120" s="157" t="str">
        <f>AE122</f>
        <v>0</v>
      </c>
      <c r="N120" s="151" t="str">
        <f>AF122</f>
        <v>:</v>
      </c>
      <c r="O120" s="175" t="str">
        <f>AG122</f>
        <v>0</v>
      </c>
      <c r="P120" s="147">
        <f>D120+J120+M120</f>
        <v>0</v>
      </c>
      <c r="Q120" s="151" t="s">
        <v>7</v>
      </c>
      <c r="R120" s="159">
        <f>F120+L120+O120</f>
        <v>0</v>
      </c>
      <c r="S120" s="149">
        <f>IF(D120&gt;F120,2,IF(AND(D120&lt;F120,E120=":"),1,0))+IF(J120&gt;L120,2,IF(AND(J120&lt;L120,K120=":"),1,0))+IF(M120&gt;O120,2,IF(AND(M120&lt;O120,N120=":"),1,0))</f>
        <v>0</v>
      </c>
      <c r="T120" s="174">
        <v>3</v>
      </c>
      <c r="U120" s="215"/>
      <c r="V120" s="58">
        <v>3</v>
      </c>
      <c r="W120" s="5" t="str">
        <f>C125</f>
        <v>------</v>
      </c>
      <c r="X120" s="9" t="s">
        <v>9</v>
      </c>
      <c r="Y120" s="59" t="str">
        <f>C123</f>
        <v>------</v>
      </c>
      <c r="Z120" s="60" t="s">
        <v>179</v>
      </c>
      <c r="AA120" s="61" t="s">
        <v>180</v>
      </c>
      <c r="AB120" s="61" t="s">
        <v>179</v>
      </c>
      <c r="AC120" s="61"/>
      <c r="AD120" s="62"/>
      <c r="AE120" s="56" t="str">
        <f t="shared" si="24"/>
        <v>0</v>
      </c>
      <c r="AF120" s="13" t="s">
        <v>7</v>
      </c>
      <c r="AG120" s="12" t="str">
        <f t="shared" si="25"/>
        <v>0</v>
      </c>
      <c r="AH120" s="94"/>
      <c r="AJ120">
        <f>IF(ISBLANK(U124), A124,0)</f>
        <v>0</v>
      </c>
      <c r="AK120">
        <f>IF(ISBLANK(U122), A122,0)</f>
        <v>0</v>
      </c>
    </row>
    <row r="121" spans="1:37" ht="13.5" thickBot="1">
      <c r="A121" s="217"/>
      <c r="B121" s="189"/>
      <c r="C121" s="57" t="str">
        <f>IF(A120&gt;0,IF(VLOOKUP(A120,seznam!$A$2:$C$147,2)&gt;0,VLOOKUP(A120,seznam!$A$2:$C$147,2),"------"),"------")</f>
        <v>------</v>
      </c>
      <c r="D121" s="165"/>
      <c r="E121" s="165"/>
      <c r="F121" s="167"/>
      <c r="G121" s="195"/>
      <c r="H121" s="196"/>
      <c r="I121" s="197"/>
      <c r="J121" s="169"/>
      <c r="K121" s="165"/>
      <c r="L121" s="167"/>
      <c r="M121" s="169"/>
      <c r="N121" s="165"/>
      <c r="O121" s="176"/>
      <c r="P121" s="170"/>
      <c r="Q121" s="203"/>
      <c r="R121" s="173"/>
      <c r="S121" s="156"/>
      <c r="T121" s="154"/>
      <c r="U121" s="215"/>
      <c r="V121" s="58">
        <v>4</v>
      </c>
      <c r="W121" s="5" t="str">
        <f>C119</f>
        <v>------</v>
      </c>
      <c r="X121" s="8" t="s">
        <v>9</v>
      </c>
      <c r="Y121" s="59" t="str">
        <f>C121</f>
        <v>------</v>
      </c>
      <c r="Z121" s="60" t="s">
        <v>169</v>
      </c>
      <c r="AA121" s="61" t="s">
        <v>178</v>
      </c>
      <c r="AB121" s="61" t="s">
        <v>178</v>
      </c>
      <c r="AC121" s="61"/>
      <c r="AD121" s="62"/>
      <c r="AE121" s="56" t="str">
        <f t="shared" si="24"/>
        <v>0</v>
      </c>
      <c r="AF121" s="13" t="s">
        <v>7</v>
      </c>
      <c r="AG121" s="12" t="str">
        <f t="shared" si="25"/>
        <v>0</v>
      </c>
      <c r="AH121" s="94"/>
      <c r="AJ121">
        <f>IF(ISBLANK(U118), A118,0)</f>
        <v>0</v>
      </c>
      <c r="AK121">
        <f>IF(ISBLANK(U120), A120,0)</f>
        <v>0</v>
      </c>
    </row>
    <row r="122" spans="1:37" ht="13.5" thickBot="1">
      <c r="A122" s="217"/>
      <c r="B122" s="190">
        <v>3</v>
      </c>
      <c r="C122" s="50" t="str">
        <f>IF(A122&gt;0,IF(VLOOKUP(A122,seznam!$A$2:$C$147,3)&gt;0,VLOOKUP(A122,seznam!$A$2:$C$147,3),"------"),"------")</f>
        <v>------</v>
      </c>
      <c r="D122" s="151" t="str">
        <f>L118</f>
        <v>0</v>
      </c>
      <c r="E122" s="151" t="str">
        <f>K118</f>
        <v>:</v>
      </c>
      <c r="F122" s="159" t="str">
        <f>J118</f>
        <v>0</v>
      </c>
      <c r="G122" s="157" t="str">
        <f>L120</f>
        <v>0</v>
      </c>
      <c r="H122" s="151" t="str">
        <f>K120</f>
        <v>:</v>
      </c>
      <c r="I122" s="159" t="str">
        <f>J120</f>
        <v>0</v>
      </c>
      <c r="J122" s="192"/>
      <c r="K122" s="193"/>
      <c r="L122" s="194"/>
      <c r="M122" s="157" t="str">
        <f>AG120</f>
        <v>0</v>
      </c>
      <c r="N122" s="151" t="str">
        <f>AF120</f>
        <v>:</v>
      </c>
      <c r="O122" s="175" t="str">
        <f>AE120</f>
        <v>0</v>
      </c>
      <c r="P122" s="147">
        <f>D122+G122+M122</f>
        <v>0</v>
      </c>
      <c r="Q122" s="151" t="s">
        <v>7</v>
      </c>
      <c r="R122" s="159">
        <f>F122+I122+O122</f>
        <v>0</v>
      </c>
      <c r="S122" s="149">
        <f>IF(D122&gt;F122,2,IF(AND(D122&lt;F122,E122=":"),1,0))+IF(G122&gt;I122,2,IF(AND(G122&lt;I122,H122=":"),1,0))+IF(M122&gt;O122,2,IF(AND(M122&lt;O122,N122=":"),1,0))</f>
        <v>0</v>
      </c>
      <c r="T122" s="153">
        <v>2</v>
      </c>
      <c r="U122" s="215"/>
      <c r="V122" s="58">
        <v>5</v>
      </c>
      <c r="W122" s="5" t="str">
        <f>C121</f>
        <v>------</v>
      </c>
      <c r="X122" s="8" t="s">
        <v>9</v>
      </c>
      <c r="Y122" s="59" t="str">
        <f>C125</f>
        <v>------</v>
      </c>
      <c r="Z122" s="60" t="s">
        <v>174</v>
      </c>
      <c r="AA122" s="61" t="s">
        <v>174</v>
      </c>
      <c r="AB122" s="61" t="s">
        <v>165</v>
      </c>
      <c r="AC122" s="61" t="s">
        <v>177</v>
      </c>
      <c r="AD122" s="62"/>
      <c r="AE122" s="56" t="str">
        <f t="shared" si="24"/>
        <v>0</v>
      </c>
      <c r="AF122" s="13" t="s">
        <v>7</v>
      </c>
      <c r="AG122" s="12" t="str">
        <f t="shared" si="25"/>
        <v>0</v>
      </c>
      <c r="AH122" s="94"/>
      <c r="AJ122">
        <f>IF(ISBLANK(U120), A120,0)</f>
        <v>0</v>
      </c>
      <c r="AK122">
        <f>IF(ISBLANK(U124), A124,0)</f>
        <v>0</v>
      </c>
    </row>
    <row r="123" spans="1:37" ht="13.5" thickBot="1">
      <c r="A123" s="217"/>
      <c r="B123" s="189"/>
      <c r="C123" s="57" t="str">
        <f>IF(A122&gt;0,IF(VLOOKUP(A122,seznam!$A$2:$C$147,2)&gt;0,VLOOKUP(A122,seznam!$A$2:$C$147,2),"------"),"------")</f>
        <v>------</v>
      </c>
      <c r="D123" s="165"/>
      <c r="E123" s="165"/>
      <c r="F123" s="167"/>
      <c r="G123" s="169"/>
      <c r="H123" s="165"/>
      <c r="I123" s="167"/>
      <c r="J123" s="195"/>
      <c r="K123" s="196"/>
      <c r="L123" s="197"/>
      <c r="M123" s="169"/>
      <c r="N123" s="165"/>
      <c r="O123" s="176"/>
      <c r="P123" s="171"/>
      <c r="Q123" s="165"/>
      <c r="R123" s="167"/>
      <c r="S123" s="156"/>
      <c r="T123" s="154"/>
      <c r="U123" s="215"/>
      <c r="V123" s="64">
        <v>6</v>
      </c>
      <c r="W123" s="6" t="str">
        <f>C123</f>
        <v>------</v>
      </c>
      <c r="X123" s="10" t="s">
        <v>9</v>
      </c>
      <c r="Y123" s="65" t="str">
        <f>C119</f>
        <v>------</v>
      </c>
      <c r="Z123" s="66" t="s">
        <v>183</v>
      </c>
      <c r="AA123" s="67" t="s">
        <v>174</v>
      </c>
      <c r="AB123" s="67" t="s">
        <v>170</v>
      </c>
      <c r="AC123" s="67" t="s">
        <v>184</v>
      </c>
      <c r="AD123" s="68"/>
      <c r="AE123" s="56" t="str">
        <f t="shared" si="24"/>
        <v>0</v>
      </c>
      <c r="AF123" s="15" t="s">
        <v>7</v>
      </c>
      <c r="AG123" s="12" t="str">
        <f t="shared" si="25"/>
        <v>0</v>
      </c>
      <c r="AH123" s="94"/>
      <c r="AJ123">
        <f>IF(ISBLANK(U122), A122,0)</f>
        <v>0</v>
      </c>
      <c r="AK123">
        <f>IF(ISBLANK(U118), A118,0)</f>
        <v>0</v>
      </c>
    </row>
    <row r="124" spans="1:37">
      <c r="A124" s="217"/>
      <c r="B124" s="190">
        <v>4</v>
      </c>
      <c r="C124" s="50" t="str">
        <f>IF(A124&gt;0,IF(VLOOKUP(A124,seznam!$A$2:$C$147,3)&gt;0,VLOOKUP(A124,seznam!$A$2:$C$147,3),"------"),"------")</f>
        <v>------</v>
      </c>
      <c r="D124" s="151" t="str">
        <f>O118</f>
        <v>0</v>
      </c>
      <c r="E124" s="151" t="str">
        <f>N118</f>
        <v>:</v>
      </c>
      <c r="F124" s="159" t="str">
        <f>M118</f>
        <v>0</v>
      </c>
      <c r="G124" s="157" t="str">
        <f>O120</f>
        <v>0</v>
      </c>
      <c r="H124" s="151" t="str">
        <f>N120</f>
        <v>:</v>
      </c>
      <c r="I124" s="159" t="str">
        <f>M120</f>
        <v>0</v>
      </c>
      <c r="J124" s="157" t="str">
        <f>O122</f>
        <v>0</v>
      </c>
      <c r="K124" s="151" t="str">
        <f>N122</f>
        <v>:</v>
      </c>
      <c r="L124" s="159" t="str">
        <f>M122</f>
        <v>0</v>
      </c>
      <c r="M124" s="192"/>
      <c r="N124" s="193"/>
      <c r="O124" s="199"/>
      <c r="P124" s="147">
        <f>D124+G124+J124</f>
        <v>0</v>
      </c>
      <c r="Q124" s="151" t="s">
        <v>7</v>
      </c>
      <c r="R124" s="159">
        <f>F124+I124+L124</f>
        <v>0</v>
      </c>
      <c r="S124" s="149">
        <f>IF(D124&gt;F124,2,IF(AND(D124&lt;F124,E124=":"),1,0))+IF(G124&gt;I124,2,IF(AND(G124&lt;I124,H124=":"),1,0))+IF(J124&gt;L124,2,IF(AND(J124&lt;L124,K124=":"),1,0))</f>
        <v>0</v>
      </c>
      <c r="T124" s="180">
        <v>4</v>
      </c>
      <c r="U124" s="219"/>
      <c r="AH124" s="94"/>
    </row>
    <row r="125" spans="1:37" ht="13.5" thickBot="1">
      <c r="A125" s="218"/>
      <c r="B125" s="191"/>
      <c r="C125" s="71" t="str">
        <f>IF(A124&gt;0,IF(VLOOKUP(A124,seznam!$A$2:$C$147,2)&gt;0,VLOOKUP(A124,seznam!$A$2:$C$147,2),"------"),"------")</f>
        <v>------</v>
      </c>
      <c r="D125" s="152"/>
      <c r="E125" s="152"/>
      <c r="F125" s="160"/>
      <c r="G125" s="158"/>
      <c r="H125" s="152"/>
      <c r="I125" s="160"/>
      <c r="J125" s="158"/>
      <c r="K125" s="152"/>
      <c r="L125" s="160"/>
      <c r="M125" s="200"/>
      <c r="N125" s="201"/>
      <c r="O125" s="202"/>
      <c r="P125" s="148"/>
      <c r="Q125" s="152"/>
      <c r="R125" s="160"/>
      <c r="S125" s="150"/>
      <c r="T125" s="181"/>
      <c r="U125" s="219"/>
      <c r="AH125" s="94"/>
    </row>
    <row r="126" spans="1:37">
      <c r="AH126" s="94"/>
    </row>
    <row r="127" spans="1:37" ht="39.950000000000003" customHeight="1">
      <c r="B127" s="182"/>
      <c r="C127" s="183"/>
      <c r="D127" s="183"/>
      <c r="E127" s="183"/>
      <c r="F127" s="183"/>
      <c r="G127" s="183"/>
      <c r="H127" s="183"/>
      <c r="I127" s="183"/>
      <c r="J127" s="183"/>
      <c r="K127" s="183"/>
      <c r="L127" s="183"/>
      <c r="M127" s="183"/>
      <c r="N127" s="183"/>
      <c r="O127" s="183"/>
      <c r="P127" s="183"/>
      <c r="Q127" s="183"/>
      <c r="R127" s="183"/>
      <c r="S127" s="183"/>
      <c r="T127" s="183"/>
      <c r="U127" s="183"/>
      <c r="V127" s="183"/>
      <c r="W127" s="183"/>
      <c r="X127" s="183"/>
      <c r="Y127" s="183"/>
      <c r="Z127" s="183"/>
      <c r="AA127" s="183"/>
      <c r="AB127" s="183"/>
      <c r="AC127" s="183"/>
      <c r="AD127" s="183"/>
      <c r="AE127" s="183"/>
      <c r="AF127" s="183"/>
      <c r="AG127" s="183"/>
      <c r="AH127" s="94"/>
    </row>
    <row r="128" spans="1:37" ht="13.5" thickBot="1">
      <c r="AH128" s="94"/>
      <c r="AI128">
        <v>4</v>
      </c>
    </row>
    <row r="129" spans="1:37" ht="13.5" thickBot="1">
      <c r="A129" s="74" t="s">
        <v>2</v>
      </c>
      <c r="B129" s="184" t="s">
        <v>160</v>
      </c>
      <c r="C129" s="185"/>
      <c r="D129" s="161">
        <v>1</v>
      </c>
      <c r="E129" s="178"/>
      <c r="F129" s="179"/>
      <c r="G129" s="177">
        <v>2</v>
      </c>
      <c r="H129" s="178"/>
      <c r="I129" s="179"/>
      <c r="J129" s="177">
        <v>3</v>
      </c>
      <c r="K129" s="178"/>
      <c r="L129" s="179"/>
      <c r="M129" s="177">
        <v>4</v>
      </c>
      <c r="N129" s="178"/>
      <c r="O129" s="186"/>
      <c r="P129" s="161" t="s">
        <v>4</v>
      </c>
      <c r="Q129" s="162"/>
      <c r="R129" s="163"/>
      <c r="S129" s="81" t="s">
        <v>5</v>
      </c>
      <c r="T129" s="75" t="s">
        <v>6</v>
      </c>
      <c r="AH129" s="94"/>
    </row>
    <row r="130" spans="1:37" ht="13.5" thickBot="1">
      <c r="A130" s="216"/>
      <c r="B130" s="188">
        <v>1</v>
      </c>
      <c r="C130" s="50" t="str">
        <f>IF(A130&gt;0,IF(VLOOKUP(A130,seznam!$A$2:$C$147,3)&gt;0,VLOOKUP(A130,seznam!$A$2:$C$147,3),"------"),"------")</f>
        <v>------</v>
      </c>
      <c r="D130" s="204"/>
      <c r="E130" s="205"/>
      <c r="F130" s="206"/>
      <c r="G130" s="168" t="str">
        <f>AE133</f>
        <v>0</v>
      </c>
      <c r="H130" s="164" t="str">
        <f>AF133</f>
        <v>:</v>
      </c>
      <c r="I130" s="166" t="str">
        <f>AG133</f>
        <v>0</v>
      </c>
      <c r="J130" s="168" t="str">
        <f>AG135</f>
        <v>0</v>
      </c>
      <c r="K130" s="164" t="str">
        <f>AF135</f>
        <v>:</v>
      </c>
      <c r="L130" s="166" t="str">
        <f>AE135</f>
        <v>0</v>
      </c>
      <c r="M130" s="168" t="str">
        <f>AE130</f>
        <v>0</v>
      </c>
      <c r="N130" s="164" t="str">
        <f>AF130</f>
        <v>:</v>
      </c>
      <c r="O130" s="187" t="str">
        <f>AG130</f>
        <v>0</v>
      </c>
      <c r="P130" s="198">
        <f>G130+J130+M130</f>
        <v>0</v>
      </c>
      <c r="Q130" s="164" t="s">
        <v>7</v>
      </c>
      <c r="R130" s="166">
        <f>I130+L130+O130</f>
        <v>0</v>
      </c>
      <c r="S130" s="155">
        <f>IF(G130&gt;I130,2,IF(AND(G130&lt;I130,H130=":"),1,0))+IF(J130&gt;L130,2,IF(AND(J130&lt;L130,K130=":"),1,0))+IF(M130&gt;O130,2,IF(AND(M130&lt;O130,N130=":"),1,0))</f>
        <v>0</v>
      </c>
      <c r="T130" s="172"/>
      <c r="U130" s="215"/>
      <c r="V130" s="51">
        <v>1</v>
      </c>
      <c r="W130" s="4" t="str">
        <f>C131</f>
        <v>------</v>
      </c>
      <c r="X130" s="7" t="s">
        <v>9</v>
      </c>
      <c r="Y130" s="52" t="str">
        <f>C137</f>
        <v>------</v>
      </c>
      <c r="Z130" s="53"/>
      <c r="AA130" s="54"/>
      <c r="AB130" s="54"/>
      <c r="AC130" s="54"/>
      <c r="AD130" s="55"/>
      <c r="AE130" s="56" t="str">
        <f t="shared" ref="AE130:AE135" si="26">IF(OR(VALUE($AJ130)=0,VALUE($AK130)=0), "0",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)</f>
        <v>0</v>
      </c>
      <c r="AF130" s="11" t="s">
        <v>7</v>
      </c>
      <c r="AG130" s="12" t="str">
        <f t="shared" ref="AG130:AG135" si="27">IF(OR(VALUE($AJ130)=0,VALUE($AK130)=0), "0",IF(AND(LEN(Z130)&gt;0,MID(Z130,1,1)="-"),"1","0")+IF(AND(LEN(AA130)&gt;0,MID(AA130,1,1)="-"),"1","0")+IF(AND(LEN(AB130)&gt;0,MID(AB130,1,1)="-"),"1","0")+IF(AND(LEN(AC130)&gt;0,MID(AC130,1,1)="-"),"1","0")+IF(AND(LEN(AD130)&gt;0,MID(AD130,1,1)="-"),"1","0"))</f>
        <v>0</v>
      </c>
      <c r="AH130" s="94"/>
      <c r="AI130" t="str">
        <f>IF(OR( AND(A150=AJ130,A152=AK130 ),  AND(A152=AJ130,A150=AK130) ),"a",    IF(OR( AND(A160=AJ130,A162=AK130 ),  AND(A162=AJ130,A160=AK130) ),"b",  ""))</f>
        <v>a</v>
      </c>
      <c r="AJ130">
        <f>IF(ISBLANK(U130), A130,0)</f>
        <v>0</v>
      </c>
      <c r="AK130">
        <f>IF(ISBLANK(U136), A136,0)</f>
        <v>0</v>
      </c>
    </row>
    <row r="131" spans="1:37" ht="13.5" thickBot="1">
      <c r="A131" s="217"/>
      <c r="B131" s="189"/>
      <c r="C131" s="57" t="str">
        <f>IF(A130&gt;0,IF(VLOOKUP(A130,seznam!$A$2:$C$147,2)&gt;0,VLOOKUP(A130,seznam!$A$2:$C$147,2),"------"),"------")</f>
        <v>------</v>
      </c>
      <c r="D131" s="196"/>
      <c r="E131" s="196"/>
      <c r="F131" s="197"/>
      <c r="G131" s="169"/>
      <c r="H131" s="165"/>
      <c r="I131" s="167"/>
      <c r="J131" s="169"/>
      <c r="K131" s="165"/>
      <c r="L131" s="167"/>
      <c r="M131" s="169"/>
      <c r="N131" s="165"/>
      <c r="O131" s="176"/>
      <c r="P131" s="171"/>
      <c r="Q131" s="165"/>
      <c r="R131" s="167"/>
      <c r="S131" s="156"/>
      <c r="T131" s="154"/>
      <c r="U131" s="215"/>
      <c r="V131" s="58">
        <v>2</v>
      </c>
      <c r="W131" s="5" t="str">
        <f>C133</f>
        <v>------</v>
      </c>
      <c r="X131" s="8" t="s">
        <v>9</v>
      </c>
      <c r="Y131" s="59" t="str">
        <f>C135</f>
        <v>------</v>
      </c>
      <c r="Z131" s="60"/>
      <c r="AA131" s="61"/>
      <c r="AB131" s="61"/>
      <c r="AC131" s="61"/>
      <c r="AD131" s="62"/>
      <c r="AE131" s="56" t="str">
        <f t="shared" si="26"/>
        <v>0</v>
      </c>
      <c r="AF131" s="13" t="s">
        <v>7</v>
      </c>
      <c r="AG131" s="12" t="str">
        <f t="shared" si="27"/>
        <v>0</v>
      </c>
      <c r="AH131" s="94"/>
      <c r="AI131" t="str">
        <f>IF(OR( AND(A150=AJ131,A152=AK131 ),  AND(A152=AJ131,A150=AK131) ),"a",    IF(OR( AND(A160=AJ131,A162=AK131 ),  AND(A162=AJ131,A160=AK131) ),"b",  ""))</f>
        <v>a</v>
      </c>
      <c r="AJ131">
        <f>IF(ISBLANK(U132), A132,0)</f>
        <v>0</v>
      </c>
      <c r="AK131">
        <f>IF(ISBLANK(U134), A134,0)</f>
        <v>0</v>
      </c>
    </row>
    <row r="132" spans="1:37" ht="13.5" thickBot="1">
      <c r="A132" s="217"/>
      <c r="B132" s="190">
        <v>2</v>
      </c>
      <c r="C132" s="50" t="str">
        <f>IF(A132&gt;0,IF(VLOOKUP(A132,seznam!$A$2:$C$147,3)&gt;0,VLOOKUP(A132,seznam!$A$2:$C$147,3),"------"),"------")</f>
        <v>------</v>
      </c>
      <c r="D132" s="151" t="str">
        <f>I130</f>
        <v>0</v>
      </c>
      <c r="E132" s="151" t="str">
        <f>H130</f>
        <v>:</v>
      </c>
      <c r="F132" s="159" t="str">
        <f>G130</f>
        <v>0</v>
      </c>
      <c r="G132" s="192"/>
      <c r="H132" s="193"/>
      <c r="I132" s="194"/>
      <c r="J132" s="157" t="str">
        <f>AE131</f>
        <v>0</v>
      </c>
      <c r="K132" s="151" t="str">
        <f>AF131</f>
        <v>:</v>
      </c>
      <c r="L132" s="159" t="str">
        <f>AG131</f>
        <v>0</v>
      </c>
      <c r="M132" s="157" t="str">
        <f>AE134</f>
        <v>0</v>
      </c>
      <c r="N132" s="151" t="str">
        <f>AF134</f>
        <v>:</v>
      </c>
      <c r="O132" s="175" t="str">
        <f>AG134</f>
        <v>0</v>
      </c>
      <c r="P132" s="147">
        <f>D132+J132+M132</f>
        <v>0</v>
      </c>
      <c r="Q132" s="151" t="s">
        <v>7</v>
      </c>
      <c r="R132" s="159">
        <f>F132+L132+O132</f>
        <v>0</v>
      </c>
      <c r="S132" s="149">
        <f>IF(D132&gt;F132,2,IF(AND(D132&lt;F132,E132=":"),1,0))+IF(J132&gt;L132,2,IF(AND(J132&lt;L132,K132=":"),1,0))+IF(M132&gt;O132,2,IF(AND(M132&lt;O132,N132=":"),1,0))</f>
        <v>0</v>
      </c>
      <c r="T132" s="174"/>
      <c r="U132" s="215"/>
      <c r="V132" s="58">
        <v>3</v>
      </c>
      <c r="W132" s="5" t="str">
        <f>C137</f>
        <v>------</v>
      </c>
      <c r="X132" s="9" t="s">
        <v>9</v>
      </c>
      <c r="Y132" s="59" t="str">
        <f>C135</f>
        <v>------</v>
      </c>
      <c r="Z132" s="60"/>
      <c r="AA132" s="61"/>
      <c r="AB132" s="61"/>
      <c r="AC132" s="61"/>
      <c r="AD132" s="62"/>
      <c r="AE132" s="56" t="str">
        <f t="shared" si="26"/>
        <v>0</v>
      </c>
      <c r="AF132" s="13" t="s">
        <v>7</v>
      </c>
      <c r="AG132" s="12" t="str">
        <f t="shared" si="27"/>
        <v>0</v>
      </c>
      <c r="AH132" s="94"/>
      <c r="AI132" t="str">
        <f>IF(OR( AND(A150=AJ132,A152=AK132 ),  AND(A152=AJ132,A150=AK132) ),"a",    IF(OR( AND(A160=AJ132,A162=AK132 ),  AND(A162=AJ132,A160=AK132) ),"b",  ""))</f>
        <v>a</v>
      </c>
      <c r="AJ132">
        <f>IF(ISBLANK(U136), A136,0)</f>
        <v>0</v>
      </c>
      <c r="AK132">
        <f>IF(ISBLANK(U134), A134,0)</f>
        <v>0</v>
      </c>
    </row>
    <row r="133" spans="1:37" ht="13.5" thickBot="1">
      <c r="A133" s="217"/>
      <c r="B133" s="189"/>
      <c r="C133" s="57" t="str">
        <f>IF(A132&gt;0,IF(VLOOKUP(A132,seznam!$A$2:$C$147,2)&gt;0,VLOOKUP(A132,seznam!$A$2:$C$147,2),"------"),"------")</f>
        <v>------</v>
      </c>
      <c r="D133" s="165"/>
      <c r="E133" s="165"/>
      <c r="F133" s="167"/>
      <c r="G133" s="195"/>
      <c r="H133" s="196"/>
      <c r="I133" s="197"/>
      <c r="J133" s="169"/>
      <c r="K133" s="165"/>
      <c r="L133" s="167"/>
      <c r="M133" s="169"/>
      <c r="N133" s="165"/>
      <c r="O133" s="176"/>
      <c r="P133" s="170"/>
      <c r="Q133" s="203"/>
      <c r="R133" s="173"/>
      <c r="S133" s="156"/>
      <c r="T133" s="154"/>
      <c r="U133" s="215"/>
      <c r="V133" s="58">
        <v>4</v>
      </c>
      <c r="W133" s="5" t="str">
        <f>C131</f>
        <v>------</v>
      </c>
      <c r="X133" s="8" t="s">
        <v>9</v>
      </c>
      <c r="Y133" s="59" t="str">
        <f>C133</f>
        <v>------</v>
      </c>
      <c r="Z133" s="60"/>
      <c r="AA133" s="61"/>
      <c r="AB133" s="61"/>
      <c r="AC133" s="61"/>
      <c r="AD133" s="62"/>
      <c r="AE133" s="56" t="str">
        <f t="shared" si="26"/>
        <v>0</v>
      </c>
      <c r="AF133" s="13" t="s">
        <v>7</v>
      </c>
      <c r="AG133" s="12" t="str">
        <f t="shared" si="27"/>
        <v>0</v>
      </c>
      <c r="AH133" s="94"/>
      <c r="AI133" t="str">
        <f>IF(OR( AND(A150=AJ133,A152=AK133 ),  AND(A152=AJ133,A150=AK133) ),"a",    IF(OR( AND(A160=AJ133,A162=AK133 ),  AND(A162=AJ133,A160=AK133) ),"b",  ""))</f>
        <v>a</v>
      </c>
      <c r="AJ133">
        <f>IF(ISBLANK(U130), A130,0)</f>
        <v>0</v>
      </c>
      <c r="AK133">
        <f>IF(ISBLANK(U132), A132,0)</f>
        <v>0</v>
      </c>
    </row>
    <row r="134" spans="1:37" ht="13.5" thickBot="1">
      <c r="A134" s="217"/>
      <c r="B134" s="190">
        <v>3</v>
      </c>
      <c r="C134" s="50" t="str">
        <f>IF(A134&gt;0,IF(VLOOKUP(A134,seznam!$A$2:$C$147,3)&gt;0,VLOOKUP(A134,seznam!$A$2:$C$147,3),"------"),"------")</f>
        <v>------</v>
      </c>
      <c r="D134" s="151" t="str">
        <f>L130</f>
        <v>0</v>
      </c>
      <c r="E134" s="151" t="str">
        <f>K130</f>
        <v>:</v>
      </c>
      <c r="F134" s="159" t="str">
        <f>J130</f>
        <v>0</v>
      </c>
      <c r="G134" s="157" t="str">
        <f>L132</f>
        <v>0</v>
      </c>
      <c r="H134" s="151" t="str">
        <f>K132</f>
        <v>:</v>
      </c>
      <c r="I134" s="159" t="str">
        <f>J132</f>
        <v>0</v>
      </c>
      <c r="J134" s="192"/>
      <c r="K134" s="193"/>
      <c r="L134" s="194"/>
      <c r="M134" s="157" t="str">
        <f>AG132</f>
        <v>0</v>
      </c>
      <c r="N134" s="151" t="str">
        <f>AF132</f>
        <v>:</v>
      </c>
      <c r="O134" s="175" t="str">
        <f>AE132</f>
        <v>0</v>
      </c>
      <c r="P134" s="147">
        <f>D134+G134+M134</f>
        <v>0</v>
      </c>
      <c r="Q134" s="151" t="s">
        <v>7</v>
      </c>
      <c r="R134" s="159">
        <f>F134+I134+O134</f>
        <v>0</v>
      </c>
      <c r="S134" s="149">
        <f>IF(D134&gt;F134,2,IF(AND(D134&lt;F134,E134=":"),1,0))+IF(G134&gt;I134,2,IF(AND(G134&lt;I134,H134=":"),1,0))+IF(M134&gt;O134,2,IF(AND(M134&lt;O134,N134=":"),1,0))</f>
        <v>0</v>
      </c>
      <c r="T134" s="174"/>
      <c r="U134" s="215"/>
      <c r="V134" s="58">
        <v>5</v>
      </c>
      <c r="W134" s="5" t="str">
        <f>C133</f>
        <v>------</v>
      </c>
      <c r="X134" s="8" t="s">
        <v>9</v>
      </c>
      <c r="Y134" s="59" t="str">
        <f>C137</f>
        <v>------</v>
      </c>
      <c r="Z134" s="60"/>
      <c r="AA134" s="61"/>
      <c r="AB134" s="61"/>
      <c r="AC134" s="61"/>
      <c r="AD134" s="62"/>
      <c r="AE134" s="56" t="str">
        <f t="shared" si="26"/>
        <v>0</v>
      </c>
      <c r="AF134" s="13" t="s">
        <v>7</v>
      </c>
      <c r="AG134" s="12" t="str">
        <f t="shared" si="27"/>
        <v>0</v>
      </c>
      <c r="AH134" s="94"/>
      <c r="AI134" t="str">
        <f>IF(OR( AND(A150=AJ134,A152=AK134 ),  AND(A152=AJ134,A150=AK134) ),"a",    IF(OR( AND(A160=AJ134,A162=AK134 ),  AND(A162=AJ134,A160=AK134) ),"b",  ""))</f>
        <v>a</v>
      </c>
      <c r="AJ134">
        <f>IF(ISBLANK(U132), A132,0)</f>
        <v>0</v>
      </c>
      <c r="AK134">
        <f>IF(ISBLANK(U136), A136,0)</f>
        <v>0</v>
      </c>
    </row>
    <row r="135" spans="1:37" ht="13.5" thickBot="1">
      <c r="A135" s="217"/>
      <c r="B135" s="189"/>
      <c r="C135" s="57" t="str">
        <f>IF(A134&gt;0,IF(VLOOKUP(A134,seznam!$A$2:$C$147,2)&gt;0,VLOOKUP(A134,seznam!$A$2:$C$147,2),"------"),"------")</f>
        <v>------</v>
      </c>
      <c r="D135" s="165"/>
      <c r="E135" s="165"/>
      <c r="F135" s="167"/>
      <c r="G135" s="169"/>
      <c r="H135" s="165"/>
      <c r="I135" s="167"/>
      <c r="J135" s="195"/>
      <c r="K135" s="196"/>
      <c r="L135" s="197"/>
      <c r="M135" s="169"/>
      <c r="N135" s="165"/>
      <c r="O135" s="176"/>
      <c r="P135" s="171"/>
      <c r="Q135" s="165"/>
      <c r="R135" s="167"/>
      <c r="S135" s="156"/>
      <c r="T135" s="154"/>
      <c r="U135" s="215"/>
      <c r="V135" s="64">
        <v>6</v>
      </c>
      <c r="W135" s="6" t="str">
        <f>C135</f>
        <v>------</v>
      </c>
      <c r="X135" s="10" t="s">
        <v>9</v>
      </c>
      <c r="Y135" s="65" t="str">
        <f>C131</f>
        <v>------</v>
      </c>
      <c r="Z135" s="66"/>
      <c r="AA135" s="67"/>
      <c r="AB135" s="67"/>
      <c r="AC135" s="67"/>
      <c r="AD135" s="68"/>
      <c r="AE135" s="104" t="str">
        <f t="shared" si="26"/>
        <v>0</v>
      </c>
      <c r="AF135" s="15" t="s">
        <v>7</v>
      </c>
      <c r="AG135" s="49" t="str">
        <f t="shared" si="27"/>
        <v>0</v>
      </c>
      <c r="AH135" s="94"/>
      <c r="AI135" t="str">
        <f>IF(OR( AND(A150=AJ135,A152=AK135 ),  AND(A152=AJ135,A150=AK135) ),"a",    IF(OR( AND(A160=AJ135,A162=AK135 ),  AND(A162=AJ135,A160=AK135) ),"b",  ""))</f>
        <v>a</v>
      </c>
      <c r="AJ135">
        <f>IF(ISBLANK(U134), A134,0)</f>
        <v>0</v>
      </c>
      <c r="AK135">
        <f>IF(ISBLANK(U130), A130,0)</f>
        <v>0</v>
      </c>
    </row>
    <row r="136" spans="1:37">
      <c r="A136" s="217"/>
      <c r="B136" s="190">
        <v>4</v>
      </c>
      <c r="C136" s="50" t="str">
        <f>IF(A136&gt;0,IF(VLOOKUP(A136,seznam!$A$2:$C$147,3)&gt;0,VLOOKUP(A136,seznam!$A$2:$C$147,3),"------"),"------")</f>
        <v>------</v>
      </c>
      <c r="D136" s="151" t="str">
        <f>O130</f>
        <v>0</v>
      </c>
      <c r="E136" s="151" t="str">
        <f>N130</f>
        <v>:</v>
      </c>
      <c r="F136" s="159" t="str">
        <f>M130</f>
        <v>0</v>
      </c>
      <c r="G136" s="157" t="str">
        <f>O132</f>
        <v>0</v>
      </c>
      <c r="H136" s="151" t="str">
        <f>N132</f>
        <v>:</v>
      </c>
      <c r="I136" s="159" t="str">
        <f>M132</f>
        <v>0</v>
      </c>
      <c r="J136" s="157" t="str">
        <f>O134</f>
        <v>0</v>
      </c>
      <c r="K136" s="151" t="str">
        <f>N134</f>
        <v>:</v>
      </c>
      <c r="L136" s="159" t="str">
        <f>M134</f>
        <v>0</v>
      </c>
      <c r="M136" s="192"/>
      <c r="N136" s="193"/>
      <c r="O136" s="199"/>
      <c r="P136" s="147">
        <f>D136+G136+J136</f>
        <v>0</v>
      </c>
      <c r="Q136" s="151" t="s">
        <v>7</v>
      </c>
      <c r="R136" s="159">
        <f>F136+I136+L136</f>
        <v>0</v>
      </c>
      <c r="S136" s="149">
        <f>IF(D136&gt;F136,2,IF(AND(D136&lt;F136,E136=":"),1,0))+IF(G136&gt;I136,2,IF(AND(G136&lt;I136,H136=":"),1,0))+IF(J136&gt;L136,2,IF(AND(J136&lt;L136,K136=":"),1,0))</f>
        <v>0</v>
      </c>
      <c r="T136" s="180"/>
      <c r="U136" s="219"/>
      <c r="AH136" s="94"/>
    </row>
    <row r="137" spans="1:37" ht="13.5" thickBot="1">
      <c r="A137" s="218"/>
      <c r="B137" s="191"/>
      <c r="C137" s="71" t="str">
        <f>IF(A136&gt;0,IF(VLOOKUP(A136,seznam!$A$2:$C$147,2)&gt;0,VLOOKUP(A136,seznam!$A$2:$C$147,2),"------"),"------")</f>
        <v>------</v>
      </c>
      <c r="D137" s="152"/>
      <c r="E137" s="152"/>
      <c r="F137" s="160"/>
      <c r="G137" s="158"/>
      <c r="H137" s="152"/>
      <c r="I137" s="160"/>
      <c r="J137" s="158"/>
      <c r="K137" s="152"/>
      <c r="L137" s="160"/>
      <c r="M137" s="200"/>
      <c r="N137" s="201"/>
      <c r="O137" s="202"/>
      <c r="P137" s="148"/>
      <c r="Q137" s="152"/>
      <c r="R137" s="160"/>
      <c r="S137" s="150"/>
      <c r="T137" s="181"/>
      <c r="U137" s="219"/>
      <c r="AH137" s="94"/>
    </row>
    <row r="138" spans="1:37" ht="13.5" thickBot="1">
      <c r="T138" s="111"/>
      <c r="AH138" s="94"/>
    </row>
    <row r="139" spans="1:37" ht="13.5" thickBot="1">
      <c r="A139" s="74" t="s">
        <v>2</v>
      </c>
      <c r="B139" s="184" t="s">
        <v>161</v>
      </c>
      <c r="C139" s="185"/>
      <c r="D139" s="161">
        <v>1</v>
      </c>
      <c r="E139" s="178"/>
      <c r="F139" s="179"/>
      <c r="G139" s="177">
        <v>2</v>
      </c>
      <c r="H139" s="178"/>
      <c r="I139" s="179"/>
      <c r="J139" s="177">
        <v>3</v>
      </c>
      <c r="K139" s="178"/>
      <c r="L139" s="179"/>
      <c r="M139" s="177">
        <v>4</v>
      </c>
      <c r="N139" s="178"/>
      <c r="O139" s="186"/>
      <c r="P139" s="161" t="s">
        <v>4</v>
      </c>
      <c r="Q139" s="162"/>
      <c r="R139" s="163"/>
      <c r="S139" s="81" t="s">
        <v>5</v>
      </c>
      <c r="T139" s="75" t="s">
        <v>6</v>
      </c>
      <c r="AH139" s="94"/>
    </row>
    <row r="140" spans="1:37" ht="13.5" thickBot="1">
      <c r="A140" s="216"/>
      <c r="B140" s="188">
        <v>1</v>
      </c>
      <c r="C140" s="50" t="str">
        <f>IF(A140&gt;0,IF(VLOOKUP(A140,seznam!$A$2:$C$147,3)&gt;0,VLOOKUP(A140,seznam!$A$2:$C$147,3),"------"),"------")</f>
        <v>------</v>
      </c>
      <c r="D140" s="204"/>
      <c r="E140" s="205"/>
      <c r="F140" s="206"/>
      <c r="G140" s="168" t="str">
        <f>AE143</f>
        <v>0</v>
      </c>
      <c r="H140" s="164" t="str">
        <f>AF143</f>
        <v>:</v>
      </c>
      <c r="I140" s="166" t="str">
        <f>AG143</f>
        <v>0</v>
      </c>
      <c r="J140" s="168" t="str">
        <f>AG145</f>
        <v>0</v>
      </c>
      <c r="K140" s="164" t="str">
        <f>AF145</f>
        <v>:</v>
      </c>
      <c r="L140" s="166" t="str">
        <f>AE145</f>
        <v>0</v>
      </c>
      <c r="M140" s="168" t="str">
        <f>AE140</f>
        <v>0</v>
      </c>
      <c r="N140" s="164" t="str">
        <f>AF140</f>
        <v>:</v>
      </c>
      <c r="O140" s="187" t="str">
        <f>AG140</f>
        <v>0</v>
      </c>
      <c r="P140" s="198">
        <f>G140+J140+M140</f>
        <v>0</v>
      </c>
      <c r="Q140" s="164" t="s">
        <v>7</v>
      </c>
      <c r="R140" s="166">
        <f>I140+L140+O140</f>
        <v>0</v>
      </c>
      <c r="S140" s="155">
        <f>IF(G140&gt;I140,2,IF(AND(G140&lt;I140,H140=":"),1,0))+IF(J140&gt;L140,2,IF(AND(J140&lt;L140,K140=":"),1,0))+IF(M140&gt;O140,2,IF(AND(M140&lt;O140,N140=":"),1,0))</f>
        <v>0</v>
      </c>
      <c r="T140" s="172"/>
      <c r="U140" s="215"/>
      <c r="V140" s="51">
        <v>1</v>
      </c>
      <c r="W140" s="4" t="str">
        <f>C141</f>
        <v>------</v>
      </c>
      <c r="X140" s="7" t="s">
        <v>9</v>
      </c>
      <c r="Y140" s="52" t="str">
        <f>C147</f>
        <v>------</v>
      </c>
      <c r="Z140" s="53"/>
      <c r="AA140" s="54"/>
      <c r="AB140" s="54"/>
      <c r="AC140" s="54"/>
      <c r="AD140" s="55"/>
      <c r="AE140" s="56" t="str">
        <f t="shared" ref="AE140:AE145" si="28">IF(OR(VALUE($AJ140)=0,VALUE($AK140)=0), "0",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)</f>
        <v>0</v>
      </c>
      <c r="AF140" s="11" t="s">
        <v>7</v>
      </c>
      <c r="AG140" s="12" t="str">
        <f t="shared" ref="AG140:AG145" si="29">IF(OR(VALUE($AJ140)=0,VALUE($AK140)=0), "0",IF(AND(LEN(Z140)&gt;0,MID(Z140,1,1)="-"),"1","0")+IF(AND(LEN(AA140)&gt;0,MID(AA140,1,1)="-"),"1","0")+IF(AND(LEN(AB140)&gt;0,MID(AB140,1,1)="-"),"1","0")+IF(AND(LEN(AC140)&gt;0,MID(AC140,1,1)="-"),"1","0")+IF(AND(LEN(AD140)&gt;0,MID(AD140,1,1)="-"),"1","0"))</f>
        <v>0</v>
      </c>
      <c r="AH140" s="94"/>
      <c r="AI140" t="str">
        <f>IF(OR( AND(A154=AJ140,A156=AK140 ),  AND(A156=AJ140,A154=AK140) ),"a",    IF(OR( AND(A164=AJ140,A166=AK140 ),  AND(A166=AJ140,A164=AK140) ),"b",  ""))</f>
        <v>a</v>
      </c>
      <c r="AJ140">
        <f>IF(ISBLANK(U140), A140,0)</f>
        <v>0</v>
      </c>
      <c r="AK140">
        <f>IF(ISBLANK(U146), A146,0)</f>
        <v>0</v>
      </c>
    </row>
    <row r="141" spans="1:37" ht="13.5" thickBot="1">
      <c r="A141" s="217"/>
      <c r="B141" s="189"/>
      <c r="C141" s="57" t="str">
        <f>IF(A140&gt;0,IF(VLOOKUP(A140,seznam!$A$2:$C$147,2)&gt;0,VLOOKUP(A140,seznam!$A$2:$C$147,2),"------"),"------")</f>
        <v>------</v>
      </c>
      <c r="D141" s="196"/>
      <c r="E141" s="196"/>
      <c r="F141" s="197"/>
      <c r="G141" s="169"/>
      <c r="H141" s="165"/>
      <c r="I141" s="167"/>
      <c r="J141" s="169"/>
      <c r="K141" s="165"/>
      <c r="L141" s="167"/>
      <c r="M141" s="169"/>
      <c r="N141" s="165"/>
      <c r="O141" s="176"/>
      <c r="P141" s="171"/>
      <c r="Q141" s="165"/>
      <c r="R141" s="167"/>
      <c r="S141" s="156"/>
      <c r="T141" s="154"/>
      <c r="U141" s="215"/>
      <c r="V141" s="58">
        <v>2</v>
      </c>
      <c r="W141" s="5" t="str">
        <f>C143</f>
        <v>------</v>
      </c>
      <c r="X141" s="8" t="s">
        <v>9</v>
      </c>
      <c r="Y141" s="59" t="str">
        <f>C145</f>
        <v>------</v>
      </c>
      <c r="Z141" s="60"/>
      <c r="AA141" s="61"/>
      <c r="AB141" s="61"/>
      <c r="AC141" s="61"/>
      <c r="AD141" s="62"/>
      <c r="AE141" s="56" t="str">
        <f t="shared" si="28"/>
        <v>0</v>
      </c>
      <c r="AF141" s="13" t="s">
        <v>7</v>
      </c>
      <c r="AG141" s="12" t="str">
        <f t="shared" si="29"/>
        <v>0</v>
      </c>
      <c r="AH141" s="94"/>
      <c r="AI141" t="str">
        <f>IF(OR( AND(A154=AJ141,A156=AK141 ),  AND(A156=AJ141,A154=AK141) ),"a",    IF(OR( AND(A164=AJ141,A166=AK141 ),  AND(A166=AJ141,A164=AK141) ),"b",  ""))</f>
        <v>a</v>
      </c>
      <c r="AJ141">
        <f>IF(ISBLANK(U142), A142,0)</f>
        <v>0</v>
      </c>
      <c r="AK141">
        <f>IF(ISBLANK(U144), A144,0)</f>
        <v>0</v>
      </c>
    </row>
    <row r="142" spans="1:37" ht="13.5" thickBot="1">
      <c r="A142" s="217"/>
      <c r="B142" s="190">
        <v>2</v>
      </c>
      <c r="C142" s="50" t="str">
        <f>IF(A142&gt;0,IF(VLOOKUP(A142,seznam!$A$2:$C$147,3)&gt;0,VLOOKUP(A142,seznam!$A$2:$C$147,3),"------"),"------")</f>
        <v>------</v>
      </c>
      <c r="D142" s="151" t="str">
        <f>I140</f>
        <v>0</v>
      </c>
      <c r="E142" s="151" t="str">
        <f>H140</f>
        <v>:</v>
      </c>
      <c r="F142" s="159" t="str">
        <f>G140</f>
        <v>0</v>
      </c>
      <c r="G142" s="192"/>
      <c r="H142" s="193"/>
      <c r="I142" s="194"/>
      <c r="J142" s="157" t="str">
        <f>AE141</f>
        <v>0</v>
      </c>
      <c r="K142" s="151" t="str">
        <f>AF141</f>
        <v>:</v>
      </c>
      <c r="L142" s="159" t="str">
        <f>AG141</f>
        <v>0</v>
      </c>
      <c r="M142" s="157" t="str">
        <f>AE144</f>
        <v>0</v>
      </c>
      <c r="N142" s="151" t="str">
        <f>AF144</f>
        <v>:</v>
      </c>
      <c r="O142" s="175" t="str">
        <f>AG144</f>
        <v>0</v>
      </c>
      <c r="P142" s="147">
        <f>D142+J142+M142</f>
        <v>0</v>
      </c>
      <c r="Q142" s="151" t="s">
        <v>7</v>
      </c>
      <c r="R142" s="159">
        <f>F142+L142+O142</f>
        <v>0</v>
      </c>
      <c r="S142" s="149">
        <f>IF(D142&gt;F142,2,IF(AND(D142&lt;F142,E142=":"),1,0))+IF(J142&gt;L142,2,IF(AND(J142&lt;L142,K142=":"),1,0))+IF(M142&gt;O142,2,IF(AND(M142&lt;O142,N142=":"),1,0))</f>
        <v>0</v>
      </c>
      <c r="T142" s="174"/>
      <c r="U142" s="215"/>
      <c r="V142" s="58">
        <v>3</v>
      </c>
      <c r="W142" s="5" t="str">
        <f>C147</f>
        <v>------</v>
      </c>
      <c r="X142" s="9" t="s">
        <v>9</v>
      </c>
      <c r="Y142" s="59" t="str">
        <f>C145</f>
        <v>------</v>
      </c>
      <c r="Z142" s="60"/>
      <c r="AA142" s="61"/>
      <c r="AB142" s="61"/>
      <c r="AC142" s="61"/>
      <c r="AD142" s="62"/>
      <c r="AE142" s="56" t="str">
        <f t="shared" si="28"/>
        <v>0</v>
      </c>
      <c r="AF142" s="13" t="s">
        <v>7</v>
      </c>
      <c r="AG142" s="12" t="str">
        <f t="shared" si="29"/>
        <v>0</v>
      </c>
      <c r="AH142" s="94"/>
      <c r="AI142" t="str">
        <f>IF(OR( AND(A154=AJ142,A156=AK142 ),  AND(A156=AJ142,A154=AK142) ),"a",    IF(OR( AND(A164=AJ142,A166=AK142 ),  AND(A166=AJ142,A164=AK142) ),"b",  ""))</f>
        <v>a</v>
      </c>
      <c r="AJ142">
        <f>IF(ISBLANK(U146), A146,0)</f>
        <v>0</v>
      </c>
      <c r="AK142">
        <f>IF(ISBLANK(U144), A144,0)</f>
        <v>0</v>
      </c>
    </row>
    <row r="143" spans="1:37" ht="13.5" thickBot="1">
      <c r="A143" s="217"/>
      <c r="B143" s="189"/>
      <c r="C143" s="57" t="str">
        <f>IF(A142&gt;0,IF(VLOOKUP(A142,seznam!$A$2:$C$147,2)&gt;0,VLOOKUP(A142,seznam!$A$2:$C$147,2),"------"),"------")</f>
        <v>------</v>
      </c>
      <c r="D143" s="165"/>
      <c r="E143" s="165"/>
      <c r="F143" s="167"/>
      <c r="G143" s="195"/>
      <c r="H143" s="196"/>
      <c r="I143" s="197"/>
      <c r="J143" s="169"/>
      <c r="K143" s="165"/>
      <c r="L143" s="167"/>
      <c r="M143" s="169"/>
      <c r="N143" s="165"/>
      <c r="O143" s="176"/>
      <c r="P143" s="170"/>
      <c r="Q143" s="203"/>
      <c r="R143" s="173"/>
      <c r="S143" s="156"/>
      <c r="T143" s="154"/>
      <c r="U143" s="215"/>
      <c r="V143" s="58">
        <v>4</v>
      </c>
      <c r="W143" s="5" t="str">
        <f>C141</f>
        <v>------</v>
      </c>
      <c r="X143" s="8" t="s">
        <v>9</v>
      </c>
      <c r="Y143" s="59" t="str">
        <f>C143</f>
        <v>------</v>
      </c>
      <c r="Z143" s="60"/>
      <c r="AA143" s="61"/>
      <c r="AB143" s="61"/>
      <c r="AC143" s="61"/>
      <c r="AD143" s="62"/>
      <c r="AE143" s="56" t="str">
        <f t="shared" si="28"/>
        <v>0</v>
      </c>
      <c r="AF143" s="13" t="s">
        <v>7</v>
      </c>
      <c r="AG143" s="12" t="str">
        <f t="shared" si="29"/>
        <v>0</v>
      </c>
      <c r="AH143" s="94"/>
      <c r="AI143" t="str">
        <f>IF(OR( AND(A154=AJ143,A156=AK143 ),  AND(A156=AJ143,A154=AK143) ),"a",    IF(OR( AND(A164=AJ143,A166=AK143 ),  AND(A166=AJ143,A164=AK143) ),"b",  ""))</f>
        <v>a</v>
      </c>
      <c r="AJ143">
        <f>IF(ISBLANK(U140), A140,0)</f>
        <v>0</v>
      </c>
      <c r="AK143">
        <f>IF(ISBLANK(U142), A142,0)</f>
        <v>0</v>
      </c>
    </row>
    <row r="144" spans="1:37" ht="13.5" thickBot="1">
      <c r="A144" s="217"/>
      <c r="B144" s="190">
        <v>3</v>
      </c>
      <c r="C144" s="50" t="str">
        <f>IF(A144&gt;0,IF(VLOOKUP(A144,seznam!$A$2:$C$147,3)&gt;0,VLOOKUP(A144,seznam!$A$2:$C$147,3),"------"),"------")</f>
        <v>------</v>
      </c>
      <c r="D144" s="151" t="str">
        <f>L140</f>
        <v>0</v>
      </c>
      <c r="E144" s="151" t="str">
        <f>K140</f>
        <v>:</v>
      </c>
      <c r="F144" s="159" t="str">
        <f>J140</f>
        <v>0</v>
      </c>
      <c r="G144" s="157" t="str">
        <f>L142</f>
        <v>0</v>
      </c>
      <c r="H144" s="151" t="str">
        <f>K142</f>
        <v>:</v>
      </c>
      <c r="I144" s="159" t="str">
        <f>J142</f>
        <v>0</v>
      </c>
      <c r="J144" s="192"/>
      <c r="K144" s="193"/>
      <c r="L144" s="194"/>
      <c r="M144" s="157" t="str">
        <f>AG142</f>
        <v>0</v>
      </c>
      <c r="N144" s="151" t="str">
        <f>AF142</f>
        <v>:</v>
      </c>
      <c r="O144" s="175" t="str">
        <f>AE142</f>
        <v>0</v>
      </c>
      <c r="P144" s="147">
        <f>D144+G144+M144</f>
        <v>0</v>
      </c>
      <c r="Q144" s="151" t="s">
        <v>7</v>
      </c>
      <c r="R144" s="159">
        <f>F144+I144+O144</f>
        <v>0</v>
      </c>
      <c r="S144" s="149">
        <f>IF(D144&gt;F144,2,IF(AND(D144&lt;F144,E144=":"),1,0))+IF(G144&gt;I144,2,IF(AND(G144&lt;I144,H144=":"),1,0))+IF(M144&gt;O144,2,IF(AND(M144&lt;O144,N144=":"),1,0))</f>
        <v>0</v>
      </c>
      <c r="T144" s="174"/>
      <c r="U144" s="215"/>
      <c r="V144" s="58">
        <v>5</v>
      </c>
      <c r="W144" s="5" t="str">
        <f>C143</f>
        <v>------</v>
      </c>
      <c r="X144" s="8" t="s">
        <v>9</v>
      </c>
      <c r="Y144" s="59" t="str">
        <f>C147</f>
        <v>------</v>
      </c>
      <c r="Z144" s="60"/>
      <c r="AA144" s="61"/>
      <c r="AB144" s="61"/>
      <c r="AC144" s="61"/>
      <c r="AD144" s="62"/>
      <c r="AE144" s="56" t="str">
        <f t="shared" si="28"/>
        <v>0</v>
      </c>
      <c r="AF144" s="13" t="s">
        <v>7</v>
      </c>
      <c r="AG144" s="12" t="str">
        <f t="shared" si="29"/>
        <v>0</v>
      </c>
      <c r="AH144" s="94"/>
      <c r="AI144" t="str">
        <f>IF(OR( AND(A154=AJ144,A156=AK144 ),  AND(A156=AJ144,A154=AK144) ),"a",    IF(OR( AND(A164=AJ144,A166=AK144 ),  AND(A166=AJ144,A164=AK144) ),"b",  ""))</f>
        <v>a</v>
      </c>
      <c r="AJ144">
        <f>IF(ISBLANK(U142), A142,0)</f>
        <v>0</v>
      </c>
      <c r="AK144">
        <f>IF(ISBLANK(U146), A146,0)</f>
        <v>0</v>
      </c>
    </row>
    <row r="145" spans="1:37" ht="13.5" thickBot="1">
      <c r="A145" s="217"/>
      <c r="B145" s="189"/>
      <c r="C145" s="57" t="str">
        <f>IF(A144&gt;0,IF(VLOOKUP(A144,seznam!$A$2:$C$147,2)&gt;0,VLOOKUP(A144,seznam!$A$2:$C$147,2),"------"),"------")</f>
        <v>------</v>
      </c>
      <c r="D145" s="165"/>
      <c r="E145" s="165"/>
      <c r="F145" s="167"/>
      <c r="G145" s="169"/>
      <c r="H145" s="165"/>
      <c r="I145" s="167"/>
      <c r="J145" s="195"/>
      <c r="K145" s="196"/>
      <c r="L145" s="197"/>
      <c r="M145" s="169"/>
      <c r="N145" s="165"/>
      <c r="O145" s="176"/>
      <c r="P145" s="171"/>
      <c r="Q145" s="165"/>
      <c r="R145" s="167"/>
      <c r="S145" s="156"/>
      <c r="T145" s="154"/>
      <c r="U145" s="215"/>
      <c r="V145" s="64">
        <v>6</v>
      </c>
      <c r="W145" s="6" t="str">
        <f>C145</f>
        <v>------</v>
      </c>
      <c r="X145" s="10" t="s">
        <v>9</v>
      </c>
      <c r="Y145" s="65" t="str">
        <f>C141</f>
        <v>------</v>
      </c>
      <c r="Z145" s="66"/>
      <c r="AA145" s="67"/>
      <c r="AB145" s="67"/>
      <c r="AC145" s="67"/>
      <c r="AD145" s="68"/>
      <c r="AE145" s="104" t="str">
        <f t="shared" si="28"/>
        <v>0</v>
      </c>
      <c r="AF145" s="15" t="s">
        <v>7</v>
      </c>
      <c r="AG145" s="49" t="str">
        <f t="shared" si="29"/>
        <v>0</v>
      </c>
      <c r="AH145" s="94"/>
      <c r="AI145" t="str">
        <f>IF(OR( AND(A154=AJ145,A156=AK145 ),  AND(A156=AJ145,A154=AK145) ),"a",    IF(OR( AND(A164=AJ145,A166=AK145 ),  AND(A166=AJ145,A164=AK145) ),"b",  ""))</f>
        <v>a</v>
      </c>
      <c r="AJ145">
        <f>IF(ISBLANK(U144), A144,0)</f>
        <v>0</v>
      </c>
      <c r="AK145">
        <f>IF(ISBLANK(U140), A140,0)</f>
        <v>0</v>
      </c>
    </row>
    <row r="146" spans="1:37">
      <c r="A146" s="217"/>
      <c r="B146" s="190">
        <v>4</v>
      </c>
      <c r="C146" s="50" t="str">
        <f>IF(A146&gt;0,IF(VLOOKUP(A146,seznam!$A$2:$C$147,3)&gt;0,VLOOKUP(A146,seznam!$A$2:$C$147,3),"------"),"------")</f>
        <v>------</v>
      </c>
      <c r="D146" s="151" t="str">
        <f>O140</f>
        <v>0</v>
      </c>
      <c r="E146" s="151" t="str">
        <f>N140</f>
        <v>:</v>
      </c>
      <c r="F146" s="159" t="str">
        <f>M140</f>
        <v>0</v>
      </c>
      <c r="G146" s="157" t="str">
        <f>O142</f>
        <v>0</v>
      </c>
      <c r="H146" s="151" t="str">
        <f>N142</f>
        <v>:</v>
      </c>
      <c r="I146" s="159" t="str">
        <f>M142</f>
        <v>0</v>
      </c>
      <c r="J146" s="157" t="str">
        <f>O144</f>
        <v>0</v>
      </c>
      <c r="K146" s="151" t="str">
        <f>N144</f>
        <v>:</v>
      </c>
      <c r="L146" s="159" t="str">
        <f>M144</f>
        <v>0</v>
      </c>
      <c r="M146" s="192"/>
      <c r="N146" s="193"/>
      <c r="O146" s="199"/>
      <c r="P146" s="147">
        <f>D146+G146+J146</f>
        <v>0</v>
      </c>
      <c r="Q146" s="151" t="s">
        <v>7</v>
      </c>
      <c r="R146" s="159">
        <f>F146+I146+L146</f>
        <v>0</v>
      </c>
      <c r="S146" s="149">
        <f>IF(D146&gt;F146,2,IF(AND(D146&lt;F146,E146=":"),1,0))+IF(G146&gt;I146,2,IF(AND(G146&lt;I146,H146=":"),1,0))+IF(J146&gt;L146,2,IF(AND(J146&lt;L146,K146=":"),1,0))</f>
        <v>0</v>
      </c>
      <c r="T146" s="180"/>
      <c r="U146" s="219"/>
      <c r="AH146" s="94"/>
    </row>
    <row r="147" spans="1:37" ht="13.5" thickBot="1">
      <c r="A147" s="218"/>
      <c r="B147" s="191"/>
      <c r="C147" s="71" t="str">
        <f>IF(A146&gt;0,IF(VLOOKUP(A146,seznam!$A$2:$C$147,2)&gt;0,VLOOKUP(A146,seznam!$A$2:$C$147,2),"------"),"------")</f>
        <v>------</v>
      </c>
      <c r="D147" s="152"/>
      <c r="E147" s="152"/>
      <c r="F147" s="160"/>
      <c r="G147" s="158"/>
      <c r="H147" s="152"/>
      <c r="I147" s="160"/>
      <c r="J147" s="158"/>
      <c r="K147" s="152"/>
      <c r="L147" s="160"/>
      <c r="M147" s="200"/>
      <c r="N147" s="201"/>
      <c r="O147" s="202"/>
      <c r="P147" s="148"/>
      <c r="Q147" s="152"/>
      <c r="R147" s="160"/>
      <c r="S147" s="150"/>
      <c r="T147" s="181"/>
      <c r="U147" s="219"/>
      <c r="AH147" s="94"/>
    </row>
    <row r="148" spans="1:37" ht="13.5" thickBot="1">
      <c r="T148" s="111"/>
      <c r="AH148" s="94"/>
    </row>
    <row r="149" spans="1:37" ht="13.5" thickBot="1">
      <c r="A149" s="74" t="s">
        <v>2</v>
      </c>
      <c r="B149" s="184" t="s">
        <v>162</v>
      </c>
      <c r="C149" s="185"/>
      <c r="D149" s="161">
        <v>1</v>
      </c>
      <c r="E149" s="178"/>
      <c r="F149" s="179"/>
      <c r="G149" s="177">
        <v>2</v>
      </c>
      <c r="H149" s="178"/>
      <c r="I149" s="179"/>
      <c r="J149" s="177">
        <v>3</v>
      </c>
      <c r="K149" s="178"/>
      <c r="L149" s="179"/>
      <c r="M149" s="177">
        <v>4</v>
      </c>
      <c r="N149" s="178"/>
      <c r="O149" s="186"/>
      <c r="P149" s="161" t="s">
        <v>4</v>
      </c>
      <c r="Q149" s="162"/>
      <c r="R149" s="163"/>
      <c r="S149" s="81" t="s">
        <v>5</v>
      </c>
      <c r="T149" s="75" t="s">
        <v>6</v>
      </c>
      <c r="AH149" s="94"/>
    </row>
    <row r="150" spans="1:37" ht="12.75" customHeight="1" thickBot="1">
      <c r="A150" s="216"/>
      <c r="B150" s="188">
        <v>1</v>
      </c>
      <c r="C150" s="50" t="str">
        <f>IF(A150&gt;0,IF(VLOOKUP(A150,seznam!$A$2:$C$147,3)&gt;0,VLOOKUP(A150,seznam!$A$2:$C$147,3),"------"),"------")</f>
        <v>------</v>
      </c>
      <c r="D150" s="204"/>
      <c r="E150" s="205"/>
      <c r="F150" s="206"/>
      <c r="G150" s="168" t="str">
        <f>AE153</f>
        <v>0</v>
      </c>
      <c r="H150" s="164" t="str">
        <f>AF153</f>
        <v>:</v>
      </c>
      <c r="I150" s="166" t="str">
        <f>AG153</f>
        <v>0</v>
      </c>
      <c r="J150" s="168" t="str">
        <f>AG155</f>
        <v>0</v>
      </c>
      <c r="K150" s="164" t="str">
        <f>AF155</f>
        <v>:</v>
      </c>
      <c r="L150" s="166" t="str">
        <f>AE155</f>
        <v>0</v>
      </c>
      <c r="M150" s="168" t="str">
        <f>AE150</f>
        <v>0</v>
      </c>
      <c r="N150" s="164" t="str">
        <f>AF150</f>
        <v>:</v>
      </c>
      <c r="O150" s="187" t="str">
        <f>AG150</f>
        <v>0</v>
      </c>
      <c r="P150" s="198">
        <f>G150+J150+M150</f>
        <v>0</v>
      </c>
      <c r="Q150" s="164" t="s">
        <v>7</v>
      </c>
      <c r="R150" s="166">
        <f>I150+L150+O150</f>
        <v>0</v>
      </c>
      <c r="S150" s="155">
        <f>IF(G150&gt;I150,2,IF(AND(G150&lt;I150,H150=":"),1,0))+IF(J150&gt;L150,2,IF(AND(J150&lt;L150,K150=":"),1,0))+IF(M150&gt;O150,2,IF(AND(M150&lt;O150,N150=":"),1,0))</f>
        <v>0</v>
      </c>
      <c r="T150" s="172"/>
      <c r="U150" s="215"/>
      <c r="V150" s="51">
        <v>1</v>
      </c>
      <c r="W150" s="4" t="str">
        <f>C151</f>
        <v>------</v>
      </c>
      <c r="X150" s="7" t="s">
        <v>9</v>
      </c>
      <c r="Y150" s="52" t="str">
        <f>C157</f>
        <v>------</v>
      </c>
      <c r="Z150" s="53"/>
      <c r="AA150" s="54"/>
      <c r="AB150" s="54"/>
      <c r="AC150" s="54"/>
      <c r="AD150" s="55"/>
      <c r="AE150" s="56" t="str">
        <f t="shared" ref="AE150:AE155" si="30">IF(OR(VALUE($AJ150)=0,VALUE($AK150)=0), "0",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)</f>
        <v>0</v>
      </c>
      <c r="AF150" s="11" t="s">
        <v>7</v>
      </c>
      <c r="AG150" s="12" t="str">
        <f t="shared" ref="AG150:AG155" si="31">IF(OR(VALUE($AJ150)=0,VALUE($AK150)=0), "0",IF(AND(LEN(Z150)&gt;0,MID(Z150,1,1)="-"),"1","0")+IF(AND(LEN(AA150)&gt;0,MID(AA150,1,1)="-"),"1","0")+IF(AND(LEN(AB150)&gt;0,MID(AB150,1,1)="-"),"1","0")+IF(AND(LEN(AC150)&gt;0,MID(AC150,1,1)="-"),"1","0")+IF(AND(LEN(AD150)&gt;0,MID(AD150,1,1)="-"),"1","0"))</f>
        <v>0</v>
      </c>
      <c r="AH150" s="94"/>
      <c r="AJ150">
        <f>IF(ISBLANK(U150), A150,0)</f>
        <v>0</v>
      </c>
      <c r="AK150">
        <f>IF(ISBLANK(U156), A156,0)</f>
        <v>0</v>
      </c>
    </row>
    <row r="151" spans="1:37" ht="12.75" customHeight="1" thickBot="1">
      <c r="A151" s="217"/>
      <c r="B151" s="189"/>
      <c r="C151" s="57" t="str">
        <f>IF(A150&gt;0,IF(VLOOKUP(A150,seznam!$A$2:$C$147,2)&gt;0,VLOOKUP(A150,seznam!$A$2:$C$147,2),"------"),"------")</f>
        <v>------</v>
      </c>
      <c r="D151" s="196"/>
      <c r="E151" s="196"/>
      <c r="F151" s="197"/>
      <c r="G151" s="169"/>
      <c r="H151" s="165"/>
      <c r="I151" s="167"/>
      <c r="J151" s="169"/>
      <c r="K151" s="165"/>
      <c r="L151" s="167"/>
      <c r="M151" s="169"/>
      <c r="N151" s="165"/>
      <c r="O151" s="176"/>
      <c r="P151" s="171"/>
      <c r="Q151" s="165"/>
      <c r="R151" s="167"/>
      <c r="S151" s="156"/>
      <c r="T151" s="154"/>
      <c r="U151" s="215"/>
      <c r="V151" s="58">
        <v>2</v>
      </c>
      <c r="W151" s="5" t="str">
        <f>C153</f>
        <v>------</v>
      </c>
      <c r="X151" s="8" t="s">
        <v>9</v>
      </c>
      <c r="Y151" s="59" t="str">
        <f>C155</f>
        <v>------</v>
      </c>
      <c r="Z151" s="60"/>
      <c r="AA151" s="61"/>
      <c r="AB151" s="61"/>
      <c r="AC151" s="61"/>
      <c r="AD151" s="62"/>
      <c r="AE151" s="56" t="str">
        <f t="shared" si="30"/>
        <v>0</v>
      </c>
      <c r="AF151" s="13" t="s">
        <v>7</v>
      </c>
      <c r="AG151" s="12" t="str">
        <f t="shared" si="31"/>
        <v>0</v>
      </c>
      <c r="AH151" s="94"/>
      <c r="AJ151">
        <f>IF(ISBLANK(U152), A152,0)</f>
        <v>0</v>
      </c>
      <c r="AK151">
        <f>IF(ISBLANK(U154), A154,0)</f>
        <v>0</v>
      </c>
    </row>
    <row r="152" spans="1:37" ht="12.75" customHeight="1" thickBot="1">
      <c r="A152" s="217"/>
      <c r="B152" s="190">
        <v>2</v>
      </c>
      <c r="C152" s="50" t="str">
        <f>IF(A152&gt;0,IF(VLOOKUP(A152,seznam!$A$2:$C$147,3)&gt;0,VLOOKUP(A152,seznam!$A$2:$C$147,3),"------"),"------")</f>
        <v>------</v>
      </c>
      <c r="D152" s="151" t="str">
        <f>I150</f>
        <v>0</v>
      </c>
      <c r="E152" s="151" t="str">
        <f>H150</f>
        <v>:</v>
      </c>
      <c r="F152" s="159" t="str">
        <f>G150</f>
        <v>0</v>
      </c>
      <c r="G152" s="192"/>
      <c r="H152" s="193"/>
      <c r="I152" s="194"/>
      <c r="J152" s="157" t="str">
        <f>AE151</f>
        <v>0</v>
      </c>
      <c r="K152" s="151" t="str">
        <f>AF151</f>
        <v>:</v>
      </c>
      <c r="L152" s="159" t="str">
        <f>AG151</f>
        <v>0</v>
      </c>
      <c r="M152" s="157" t="str">
        <f>AE154</f>
        <v>0</v>
      </c>
      <c r="N152" s="151" t="str">
        <f>AF154</f>
        <v>:</v>
      </c>
      <c r="O152" s="175" t="str">
        <f>AG154</f>
        <v>0</v>
      </c>
      <c r="P152" s="147">
        <f>D152+J152+M152</f>
        <v>0</v>
      </c>
      <c r="Q152" s="151" t="s">
        <v>7</v>
      </c>
      <c r="R152" s="159">
        <f>F152+L152+O152</f>
        <v>0</v>
      </c>
      <c r="S152" s="149">
        <f>IF(D152&gt;F152,2,IF(AND(D152&lt;F152,E152=":"),1,0))+IF(J152&gt;L152,2,IF(AND(J152&lt;L152,K152=":"),1,0))+IF(M152&gt;O152,2,IF(AND(M152&lt;O152,N152=":"),1,0))</f>
        <v>0</v>
      </c>
      <c r="T152" s="174"/>
      <c r="U152" s="215"/>
      <c r="V152" s="58">
        <v>3</v>
      </c>
      <c r="W152" s="5" t="str">
        <f>C157</f>
        <v>------</v>
      </c>
      <c r="X152" s="9" t="s">
        <v>9</v>
      </c>
      <c r="Y152" s="59" t="str">
        <f>C155</f>
        <v>------</v>
      </c>
      <c r="Z152" s="53" t="str">
        <f>IF(OR(ISNA(MATCH("a",AI140:AI145,0)), ISBLANK( INDEX(Z140:AD145,MATCH("a",AI140:AI145,0),1))  ),  "",   IF(INDEX(AJ140:AK145,MATCH("a",AI140:AI145,0),1)=AJ152,INDEX(Z140:AD145,MATCH("a",AI140:AI145,0),1),-1*INDEX(Z140:AD145,MATCH("a",AI140:AI145,0),1)))</f>
        <v/>
      </c>
      <c r="AA152" s="55" t="str">
        <f>IF(OR(ISNA(MATCH("a",AI140:AI145,0)), ISBLANK( INDEX(Z140:AD145,MATCH("a",AI140:AI145,0),2))  ),  "",   IF(INDEX(AJ140:AK145,MATCH("a",AI140:AI145,0),1)=AJ152,INDEX(Z140:AD145,MATCH("a",AI140:AI145,0),2),-1*INDEX(Z140:AD145,MATCH("a",AI140:AI145,0),2)))</f>
        <v/>
      </c>
      <c r="AB152" s="54" t="str">
        <f>IF(OR(ISNA(MATCH("a",AI140:AI145,0)), ISBLANK( INDEX(Z140:AD145,MATCH("a",AI140:AI145,0),3))  ),  "",   IF(INDEX(AJ140:AK145,MATCH("a",AI140:AI145,0),1)=AJ152,INDEX(Z140:AD145,MATCH("a",AI140:AI145,0),3),-1*INDEX(Z140:AD145,MATCH("a",AI140:AI145,0),3)))</f>
        <v/>
      </c>
      <c r="AC152" s="54" t="str">
        <f>IF(OR(ISNA(MATCH("a",AI140:AI145,0)), ISBLANK( INDEX(Z140:AD145,MATCH("a",AI140:AI145,0),4))  ),  "",   IF(INDEX(AJ140:AK145,MATCH("a",AI140:AI145,0),1)=AJ152,INDEX(Z140:AD145,MATCH("a",AI140:AI145,0),4),-1*INDEX(Z140:AD145,MATCH("a",AI140:AI145,0),4)))</f>
        <v/>
      </c>
      <c r="AD152" s="131" t="str">
        <f>IF(OR(ISNA(MATCH("a",AI140:AI145,0)), ISBLANK( INDEX(Z140:AD145,MATCH("a",AI140:AI145,0),5))  ),  "",   IF(INDEX(AJ140:AK145,MATCH("a",AI140:AI145,0),1)=AJ152,INDEX(Z140:AD145,MATCH("a",AI140:AI145,0),5),-1*INDEX(Z140:AD145,MATCH("a",AI140:AI145,0),5)))</f>
        <v/>
      </c>
      <c r="AE152" s="56" t="str">
        <f t="shared" si="30"/>
        <v>0</v>
      </c>
      <c r="AF152" s="13" t="s">
        <v>7</v>
      </c>
      <c r="AG152" s="12" t="str">
        <f t="shared" si="31"/>
        <v>0</v>
      </c>
      <c r="AH152" s="94"/>
      <c r="AJ152">
        <f>IF(ISBLANK(U156), A156,0)</f>
        <v>0</v>
      </c>
      <c r="AK152">
        <f>IF(ISBLANK(U154), A154,0)</f>
        <v>0</v>
      </c>
    </row>
    <row r="153" spans="1:37" ht="12.75" customHeight="1" thickBot="1">
      <c r="A153" s="217"/>
      <c r="B153" s="189"/>
      <c r="C153" s="57" t="str">
        <f>IF(A152&gt;0,IF(VLOOKUP(A152,seznam!$A$2:$C$147,2)&gt;0,VLOOKUP(A152,seznam!$A$2:$C$147,2),"------"),"------")</f>
        <v>------</v>
      </c>
      <c r="D153" s="165"/>
      <c r="E153" s="165"/>
      <c r="F153" s="167"/>
      <c r="G153" s="195"/>
      <c r="H153" s="196"/>
      <c r="I153" s="197"/>
      <c r="J153" s="169"/>
      <c r="K153" s="165"/>
      <c r="L153" s="167"/>
      <c r="M153" s="169"/>
      <c r="N153" s="165"/>
      <c r="O153" s="176"/>
      <c r="P153" s="170"/>
      <c r="Q153" s="203"/>
      <c r="R153" s="173"/>
      <c r="S153" s="156"/>
      <c r="T153" s="154"/>
      <c r="U153" s="215"/>
      <c r="V153" s="58">
        <v>4</v>
      </c>
      <c r="W153" s="5" t="str">
        <f>C151</f>
        <v>------</v>
      </c>
      <c r="X153" s="8" t="s">
        <v>9</v>
      </c>
      <c r="Y153" s="59" t="str">
        <f>C153</f>
        <v>------</v>
      </c>
      <c r="Z153" s="66" t="str">
        <f>IF(OR(ISNA(MATCH("a",AI130:AI135,0)), ISBLANK( INDEX(Z130:AD135,MATCH("a",AI130:AI135,0),1))  ),  "",   IF(INDEX(AJ130:AK135,MATCH("a",AI130:AI135,0),1)=AJ153,INDEX(Z130:AD135,MATCH("a",AI130:AI135,0),1),-1*INDEX(Z130:AD135,MATCH("a",AI130:AI135,0),1)))</f>
        <v/>
      </c>
      <c r="AA153" s="67" t="str">
        <f>IF(OR(ISNA(MATCH("a",AI130:AI135,0)), ISBLANK( INDEX(Z130:AD135,MATCH("a",AI130:AI135,0),2))  ),  "",   IF(INDEX(AJ130:AK135,MATCH("a",AI130:AI135,0),1)=AJ153,INDEX(Z130:AD135,MATCH("a",AI130:AI135,0),2),-1*INDEX(Z130:AD135,MATCH("a",AI130:AI135,0),2)))</f>
        <v/>
      </c>
      <c r="AB153" s="67" t="str">
        <f>IF(OR(ISNA(MATCH("a",AI130:AI135,0)), ISBLANK( INDEX(Z130:AD135,MATCH("a",AI130:AI135,0),3))  ),  "",   IF(INDEX(AJ130:AK135,MATCH("a",AI130:AI135,0),1)=AJ153,INDEX(Z130:AD135,MATCH("a",AI130:AI135,0),3),-1*INDEX(Z130:AD135,MATCH("a",AI130:AI135,0),3)))</f>
        <v/>
      </c>
      <c r="AC153" s="67" t="str">
        <f>IF(OR(ISNA(MATCH("a",AI130:AI135,0)), ISBLANK( INDEX(Z130:AD135,MATCH("a",AI130:AI135,0),4))  ),  "",   IF(INDEX(AJ130:AK135,MATCH("a",AI130:AI135,0),1)=AJ153,INDEX(Z130:AD135,MATCH("a",AI130:AI135,0),4),-1*INDEX(Z130:AD135,MATCH("a",AI130:AI135,0),4)))</f>
        <v/>
      </c>
      <c r="AD153" s="132" t="str">
        <f>IF(OR(ISNA(MATCH("a",AI130:AI135,0)), ISBLANK( INDEX(Z130:AD135,MATCH("a",AI130:AI135,0),5))  ),  "",   IF(INDEX(AJ130:AK135,MATCH("a",AI130:AI135,0),1)=AJ153,INDEX(Z130:AD135,MATCH("a",AI130:AI135,0),5),-1*INDEX(Z130:AD135,MATCH("a",AI130:AI135,0),5)))</f>
        <v/>
      </c>
      <c r="AE153" s="56" t="str">
        <f t="shared" si="30"/>
        <v>0</v>
      </c>
      <c r="AF153" s="13" t="s">
        <v>7</v>
      </c>
      <c r="AG153" s="12" t="str">
        <f t="shared" si="31"/>
        <v>0</v>
      </c>
      <c r="AH153" s="94"/>
      <c r="AJ153">
        <f>IF(ISBLANK(U150), A150,0)</f>
        <v>0</v>
      </c>
      <c r="AK153">
        <f>IF(ISBLANK(U152), A152,0)</f>
        <v>0</v>
      </c>
    </row>
    <row r="154" spans="1:37" ht="12.75" customHeight="1" thickBot="1">
      <c r="A154" s="217"/>
      <c r="B154" s="190">
        <v>3</v>
      </c>
      <c r="C154" s="50" t="str">
        <f>IF(A154&gt;0,IF(VLOOKUP(A154,seznam!$A$2:$C$147,3)&gt;0,VLOOKUP(A154,seznam!$A$2:$C$147,3),"------"),"------")</f>
        <v>------</v>
      </c>
      <c r="D154" s="151" t="str">
        <f>L150</f>
        <v>0</v>
      </c>
      <c r="E154" s="151" t="str">
        <f>K150</f>
        <v>:</v>
      </c>
      <c r="F154" s="159" t="str">
        <f>J150</f>
        <v>0</v>
      </c>
      <c r="G154" s="157" t="str">
        <f>L152</f>
        <v>0</v>
      </c>
      <c r="H154" s="151" t="str">
        <f>K152</f>
        <v>:</v>
      </c>
      <c r="I154" s="159" t="str">
        <f>J152</f>
        <v>0</v>
      </c>
      <c r="J154" s="192"/>
      <c r="K154" s="193"/>
      <c r="L154" s="194"/>
      <c r="M154" s="157" t="str">
        <f>AG152</f>
        <v>0</v>
      </c>
      <c r="N154" s="151" t="str">
        <f>AF152</f>
        <v>:</v>
      </c>
      <c r="O154" s="175" t="str">
        <f>AE152</f>
        <v>0</v>
      </c>
      <c r="P154" s="147">
        <f>D154+G154+M154</f>
        <v>0</v>
      </c>
      <c r="Q154" s="151" t="s">
        <v>7</v>
      </c>
      <c r="R154" s="159">
        <f>F154+I154+O154</f>
        <v>0</v>
      </c>
      <c r="S154" s="149">
        <f>IF(D154&gt;F154,2,IF(AND(D154&lt;F154,E154=":"),1,0))+IF(G154&gt;I154,2,IF(AND(G154&lt;I154,H154=":"),1,0))+IF(M154&gt;O154,2,IF(AND(M154&lt;O154,N154=":"),1,0))</f>
        <v>0</v>
      </c>
      <c r="T154" s="174"/>
      <c r="U154" s="215"/>
      <c r="V154" s="58">
        <v>5</v>
      </c>
      <c r="W154" s="5" t="str">
        <f>C153</f>
        <v>------</v>
      </c>
      <c r="X154" s="8" t="s">
        <v>9</v>
      </c>
      <c r="Y154" s="59" t="str">
        <f>C157</f>
        <v>------</v>
      </c>
      <c r="Z154" s="60"/>
      <c r="AA154" s="61"/>
      <c r="AB154" s="61"/>
      <c r="AC154" s="61"/>
      <c r="AD154" s="62"/>
      <c r="AE154" s="56" t="str">
        <f t="shared" si="30"/>
        <v>0</v>
      </c>
      <c r="AF154" s="13" t="s">
        <v>7</v>
      </c>
      <c r="AG154" s="12" t="str">
        <f t="shared" si="31"/>
        <v>0</v>
      </c>
      <c r="AH154" s="94"/>
      <c r="AJ154">
        <f>IF(ISBLANK(U152), A152,0)</f>
        <v>0</v>
      </c>
      <c r="AK154">
        <f>IF(ISBLANK(U156), A156,0)</f>
        <v>0</v>
      </c>
    </row>
    <row r="155" spans="1:37" ht="13.5" customHeight="1" thickBot="1">
      <c r="A155" s="217"/>
      <c r="B155" s="189"/>
      <c r="C155" s="57" t="str">
        <f>IF(A154&gt;0,IF(VLOOKUP(A154,seznam!$A$2:$C$147,2)&gt;0,VLOOKUP(A154,seznam!$A$2:$C$147,2),"------"),"------")</f>
        <v>------</v>
      </c>
      <c r="D155" s="165"/>
      <c r="E155" s="165"/>
      <c r="F155" s="167"/>
      <c r="G155" s="169"/>
      <c r="H155" s="165"/>
      <c r="I155" s="167"/>
      <c r="J155" s="195"/>
      <c r="K155" s="196"/>
      <c r="L155" s="197"/>
      <c r="M155" s="169"/>
      <c r="N155" s="165"/>
      <c r="O155" s="176"/>
      <c r="P155" s="171"/>
      <c r="Q155" s="165"/>
      <c r="R155" s="167"/>
      <c r="S155" s="156"/>
      <c r="T155" s="154"/>
      <c r="U155" s="215"/>
      <c r="V155" s="64">
        <v>6</v>
      </c>
      <c r="W155" s="6" t="str">
        <f>C155</f>
        <v>------</v>
      </c>
      <c r="X155" s="10" t="s">
        <v>9</v>
      </c>
      <c r="Y155" s="65" t="str">
        <f>C151</f>
        <v>------</v>
      </c>
      <c r="Z155" s="66"/>
      <c r="AA155" s="67"/>
      <c r="AB155" s="67"/>
      <c r="AC155" s="67"/>
      <c r="AD155" s="68"/>
      <c r="AE155" s="56" t="str">
        <f t="shared" si="30"/>
        <v>0</v>
      </c>
      <c r="AF155" s="15" t="s">
        <v>7</v>
      </c>
      <c r="AG155" s="12" t="str">
        <f t="shared" si="31"/>
        <v>0</v>
      </c>
      <c r="AH155" s="94"/>
      <c r="AJ155">
        <f>IF(ISBLANK(U154), A154,0)</f>
        <v>0</v>
      </c>
      <c r="AK155">
        <f>IF(ISBLANK(U150), A150,0)</f>
        <v>0</v>
      </c>
    </row>
    <row r="156" spans="1:37" ht="12.75" customHeight="1">
      <c r="A156" s="217"/>
      <c r="B156" s="190">
        <v>4</v>
      </c>
      <c r="C156" s="50" t="str">
        <f>IF(A156&gt;0,IF(VLOOKUP(A156,seznam!$A$2:$C$147,3)&gt;0,VLOOKUP(A156,seznam!$A$2:$C$147,3),"------"),"------")</f>
        <v>------</v>
      </c>
      <c r="D156" s="151" t="str">
        <f>O150</f>
        <v>0</v>
      </c>
      <c r="E156" s="151" t="str">
        <f>N150</f>
        <v>:</v>
      </c>
      <c r="F156" s="159" t="str">
        <f>M150</f>
        <v>0</v>
      </c>
      <c r="G156" s="157" t="str">
        <f>O152</f>
        <v>0</v>
      </c>
      <c r="H156" s="151" t="str">
        <f>N152</f>
        <v>:</v>
      </c>
      <c r="I156" s="159" t="str">
        <f>M152</f>
        <v>0</v>
      </c>
      <c r="J156" s="157" t="str">
        <f>O154</f>
        <v>0</v>
      </c>
      <c r="K156" s="151" t="str">
        <f>N154</f>
        <v>:</v>
      </c>
      <c r="L156" s="159" t="str">
        <f>M154</f>
        <v>0</v>
      </c>
      <c r="M156" s="192"/>
      <c r="N156" s="193"/>
      <c r="O156" s="199"/>
      <c r="P156" s="147">
        <f>D156+G156+J156</f>
        <v>0</v>
      </c>
      <c r="Q156" s="151" t="s">
        <v>7</v>
      </c>
      <c r="R156" s="159">
        <f>F156+I156+L156</f>
        <v>0</v>
      </c>
      <c r="S156" s="149">
        <f>IF(D156&gt;F156,2,IF(AND(D156&lt;F156,E156=":"),1,0))+IF(G156&gt;I156,2,IF(AND(G156&lt;I156,H156=":"),1,0))+IF(J156&gt;L156,2,IF(AND(J156&lt;L156,K156=":"),1,0))</f>
        <v>0</v>
      </c>
      <c r="T156" s="180"/>
      <c r="U156" s="219"/>
      <c r="AH156" s="94"/>
    </row>
    <row r="157" spans="1:37" ht="13.5" customHeight="1" thickBot="1">
      <c r="A157" s="218"/>
      <c r="B157" s="191"/>
      <c r="C157" s="71" t="str">
        <f>IF(A156&gt;0,IF(VLOOKUP(A156,seznam!$A$2:$C$147,2)&gt;0,VLOOKUP(A156,seznam!$A$2:$C$147,2),"------"),"------")</f>
        <v>------</v>
      </c>
      <c r="D157" s="152"/>
      <c r="E157" s="152"/>
      <c r="F157" s="160"/>
      <c r="G157" s="158"/>
      <c r="H157" s="152"/>
      <c r="I157" s="160"/>
      <c r="J157" s="158"/>
      <c r="K157" s="152"/>
      <c r="L157" s="160"/>
      <c r="M157" s="200"/>
      <c r="N157" s="201"/>
      <c r="O157" s="202"/>
      <c r="P157" s="148"/>
      <c r="Q157" s="152"/>
      <c r="R157" s="160"/>
      <c r="S157" s="150"/>
      <c r="T157" s="181"/>
      <c r="U157" s="219"/>
      <c r="AH157" s="94"/>
    </row>
    <row r="158" spans="1:37" ht="13.5" thickBot="1">
      <c r="T158" s="111"/>
      <c r="AH158" s="94"/>
    </row>
    <row r="159" spans="1:37" ht="13.5" thickBot="1">
      <c r="A159" s="74" t="s">
        <v>2</v>
      </c>
      <c r="B159" s="184" t="s">
        <v>163</v>
      </c>
      <c r="C159" s="185"/>
      <c r="D159" s="161">
        <v>1</v>
      </c>
      <c r="E159" s="178"/>
      <c r="F159" s="179"/>
      <c r="G159" s="177">
        <v>2</v>
      </c>
      <c r="H159" s="178"/>
      <c r="I159" s="179"/>
      <c r="J159" s="177">
        <v>3</v>
      </c>
      <c r="K159" s="178"/>
      <c r="L159" s="179"/>
      <c r="M159" s="177">
        <v>4</v>
      </c>
      <c r="N159" s="178"/>
      <c r="O159" s="186"/>
      <c r="P159" s="161" t="s">
        <v>4</v>
      </c>
      <c r="Q159" s="162"/>
      <c r="R159" s="163"/>
      <c r="S159" s="81" t="s">
        <v>5</v>
      </c>
      <c r="T159" s="75" t="s">
        <v>6</v>
      </c>
      <c r="AH159" s="94"/>
    </row>
    <row r="160" spans="1:37" ht="12.75" customHeight="1" thickBot="1">
      <c r="A160" s="216"/>
      <c r="B160" s="188">
        <v>1</v>
      </c>
      <c r="C160" s="50" t="str">
        <f>IF(A160&gt;0,IF(VLOOKUP(A160,seznam!$A$2:$C$147,3)&gt;0,VLOOKUP(A160,seznam!$A$2:$C$147,3),"------"),"------")</f>
        <v>------</v>
      </c>
      <c r="D160" s="204"/>
      <c r="E160" s="205"/>
      <c r="F160" s="206"/>
      <c r="G160" s="168" t="str">
        <f>AE163</f>
        <v>0</v>
      </c>
      <c r="H160" s="164" t="str">
        <f>AF163</f>
        <v>:</v>
      </c>
      <c r="I160" s="166" t="str">
        <f>AG163</f>
        <v>0</v>
      </c>
      <c r="J160" s="168" t="str">
        <f>AG165</f>
        <v>0</v>
      </c>
      <c r="K160" s="164" t="str">
        <f>AF165</f>
        <v>:</v>
      </c>
      <c r="L160" s="166" t="str">
        <f>AE165</f>
        <v>0</v>
      </c>
      <c r="M160" s="168" t="str">
        <f>AE160</f>
        <v>0</v>
      </c>
      <c r="N160" s="164" t="str">
        <f>AF160</f>
        <v>:</v>
      </c>
      <c r="O160" s="187" t="str">
        <f>AG160</f>
        <v>0</v>
      </c>
      <c r="P160" s="198">
        <f>G160+J160+M160</f>
        <v>0</v>
      </c>
      <c r="Q160" s="164" t="s">
        <v>7</v>
      </c>
      <c r="R160" s="166">
        <f>I160+L160+O160</f>
        <v>0</v>
      </c>
      <c r="S160" s="155">
        <f>IF(G160&gt;I160,2,IF(AND(G160&lt;I160,H160=":"),1,0))+IF(J160&gt;L160,2,IF(AND(J160&lt;L160,K160=":"),1,0))+IF(M160&gt;O160,2,IF(AND(M160&lt;O160,N160=":"),1,0))</f>
        <v>0</v>
      </c>
      <c r="T160" s="172"/>
      <c r="U160" s="215"/>
      <c r="V160" s="51">
        <v>1</v>
      </c>
      <c r="W160" s="4" t="str">
        <f>C161</f>
        <v>------</v>
      </c>
      <c r="X160" s="7" t="s">
        <v>9</v>
      </c>
      <c r="Y160" s="52" t="str">
        <f>C167</f>
        <v>------</v>
      </c>
      <c r="Z160" s="53"/>
      <c r="AA160" s="54"/>
      <c r="AB160" s="54"/>
      <c r="AC160" s="54"/>
      <c r="AD160" s="55"/>
      <c r="AE160" s="56" t="str">
        <f t="shared" ref="AE160:AE165" si="32">IF(OR(VALUE($AJ160)=0,VALUE($AK160)=0), "0",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)</f>
        <v>0</v>
      </c>
      <c r="AF160" s="11" t="s">
        <v>7</v>
      </c>
      <c r="AG160" s="12" t="str">
        <f t="shared" ref="AG160:AG165" si="33">IF(OR(VALUE($AJ160)=0,VALUE($AK160)=0), "0",IF(AND(LEN(Z160)&gt;0,MID(Z160,1,1)="-"),"1","0")+IF(AND(LEN(AA160)&gt;0,MID(AA160,1,1)="-"),"1","0")+IF(AND(LEN(AB160)&gt;0,MID(AB160,1,1)="-"),"1","0")+IF(AND(LEN(AC160)&gt;0,MID(AC160,1,1)="-"),"1","0")+IF(AND(LEN(AD160)&gt;0,MID(AD160,1,1)="-"),"1","0"))</f>
        <v>0</v>
      </c>
      <c r="AH160" s="94"/>
      <c r="AJ160">
        <f>IF(ISBLANK(U160), A160,0)</f>
        <v>0</v>
      </c>
      <c r="AK160">
        <f>IF(ISBLANK(U166), A166,0)</f>
        <v>0</v>
      </c>
    </row>
    <row r="161" spans="1:37" ht="12.75" customHeight="1" thickBot="1">
      <c r="A161" s="217"/>
      <c r="B161" s="189"/>
      <c r="C161" s="57" t="str">
        <f>IF(A160&gt;0,IF(VLOOKUP(A160,seznam!$A$2:$C$147,2)&gt;0,VLOOKUP(A160,seznam!$A$2:$C$147,2),"------"),"------")</f>
        <v>------</v>
      </c>
      <c r="D161" s="196"/>
      <c r="E161" s="196"/>
      <c r="F161" s="197"/>
      <c r="G161" s="169"/>
      <c r="H161" s="165"/>
      <c r="I161" s="167"/>
      <c r="J161" s="169"/>
      <c r="K161" s="165"/>
      <c r="L161" s="167"/>
      <c r="M161" s="169"/>
      <c r="N161" s="165"/>
      <c r="O161" s="176"/>
      <c r="P161" s="171"/>
      <c r="Q161" s="165"/>
      <c r="R161" s="167"/>
      <c r="S161" s="156"/>
      <c r="T161" s="154"/>
      <c r="U161" s="215"/>
      <c r="V161" s="58">
        <v>2</v>
      </c>
      <c r="W161" s="5" t="str">
        <f>C163</f>
        <v>------</v>
      </c>
      <c r="X161" s="8" t="s">
        <v>9</v>
      </c>
      <c r="Y161" s="59" t="str">
        <f>C165</f>
        <v>------</v>
      </c>
      <c r="Z161" s="60"/>
      <c r="AA161" s="61"/>
      <c r="AB161" s="61"/>
      <c r="AC161" s="61"/>
      <c r="AD161" s="62"/>
      <c r="AE161" s="56" t="str">
        <f t="shared" si="32"/>
        <v>0</v>
      </c>
      <c r="AF161" s="13" t="s">
        <v>7</v>
      </c>
      <c r="AG161" s="12" t="str">
        <f t="shared" si="33"/>
        <v>0</v>
      </c>
      <c r="AH161" s="94"/>
      <c r="AJ161">
        <f>IF(ISBLANK(U162), A162,0)</f>
        <v>0</v>
      </c>
      <c r="AK161">
        <f>IF(ISBLANK(U164), A164,0)</f>
        <v>0</v>
      </c>
    </row>
    <row r="162" spans="1:37" ht="12.75" customHeight="1" thickBot="1">
      <c r="A162" s="217"/>
      <c r="B162" s="190">
        <v>2</v>
      </c>
      <c r="C162" s="50" t="str">
        <f>IF(A162&gt;0,IF(VLOOKUP(A162,seznam!$A$2:$C$147,3)&gt;0,VLOOKUP(A162,seznam!$A$2:$C$147,3),"------"),"------")</f>
        <v>------</v>
      </c>
      <c r="D162" s="151" t="str">
        <f>I160</f>
        <v>0</v>
      </c>
      <c r="E162" s="151" t="str">
        <f>H160</f>
        <v>:</v>
      </c>
      <c r="F162" s="159" t="str">
        <f>G160</f>
        <v>0</v>
      </c>
      <c r="G162" s="192"/>
      <c r="H162" s="193"/>
      <c r="I162" s="194"/>
      <c r="J162" s="157" t="str">
        <f>AE161</f>
        <v>0</v>
      </c>
      <c r="K162" s="151" t="str">
        <f>AF161</f>
        <v>:</v>
      </c>
      <c r="L162" s="159" t="str">
        <f>AG161</f>
        <v>0</v>
      </c>
      <c r="M162" s="157" t="str">
        <f>AE164</f>
        <v>0</v>
      </c>
      <c r="N162" s="151" t="str">
        <f>AF164</f>
        <v>:</v>
      </c>
      <c r="O162" s="175" t="str">
        <f>AG164</f>
        <v>0</v>
      </c>
      <c r="P162" s="147">
        <f>D162+J162+M162</f>
        <v>0</v>
      </c>
      <c r="Q162" s="151" t="s">
        <v>7</v>
      </c>
      <c r="R162" s="159">
        <f>F162+L162+O162</f>
        <v>0</v>
      </c>
      <c r="S162" s="149">
        <f>IF(D162&gt;F162,2,IF(AND(D162&lt;F162,E162=":"),1,0))+IF(J162&gt;L162,2,IF(AND(J162&lt;L162,K162=":"),1,0))+IF(M162&gt;O162,2,IF(AND(M162&lt;O162,N162=":"),1,0))</f>
        <v>0</v>
      </c>
      <c r="T162" s="174"/>
      <c r="U162" s="215"/>
      <c r="V162" s="58">
        <v>3</v>
      </c>
      <c r="W162" s="5" t="str">
        <f>C167</f>
        <v>------</v>
      </c>
      <c r="X162" s="9" t="s">
        <v>9</v>
      </c>
      <c r="Y162" s="59" t="str">
        <f>C165</f>
        <v>------</v>
      </c>
      <c r="Z162" s="53"/>
      <c r="AA162" s="54" t="str">
        <f>IF(OR(ISNA(MATCH("b",AI140:AI145,0)), ISBLANK( INDEX(Z140:AD145,MATCH("b",AI140:AI145,0),2))  ),  "",   IF(INDEX(AJ140:AK145,MATCH("b",AI140:AI145,0),1)=AJ162,INDEX(Z140:AD145,MATCH("b",AI140:AI145,0),2),-1*INDEX(Z140:AD145,MATCH("b",AI140:AI145,0),2)))</f>
        <v/>
      </c>
      <c r="AB162" s="54" t="str">
        <f>IF(OR(ISNA(MATCH("b",AI140:AI145,0)), ISBLANK( INDEX(Z140:AD145,MATCH("b",AI140:AI145,0),3))  ),  "",   IF(INDEX(AJ140:AK145,MATCH("b",AI140:AI145,0),1)=AJ162,INDEX(Z140:AD145,MATCH("b",AI140:AI145,0),3),-1*INDEX(Z140:AD145,MATCH("b",AI140:AI145,0),3)))</f>
        <v/>
      </c>
      <c r="AC162" s="54" t="str">
        <f>IF(OR(ISNA(MATCH("b",AI140:AI145,0)), ISBLANK( INDEX(Z140:AD145,MATCH("b",AI140:AI145,0),4))  ),  "",   IF(INDEX(AJ140:AK145,MATCH("b",AI140:AI145,0),1)=AJ162,INDEX(Z140:AD145,MATCH("b",AI140:AI145,0),4),-1*INDEX(Z140:AD145,MATCH("b",AI140:AI145,0),4)))</f>
        <v/>
      </c>
      <c r="AD162" s="131" t="str">
        <f>IF(OR(ISNA(MATCH("b",AI140:AI145,0)), ISBLANK( INDEX(Z140:AD145,MATCH("b",AI140:AI145,0),5))  ),  "",   IF(INDEX(AJ140:AK145,MATCH("b",AI140:AI145,0),1)=AJ162,INDEX(Z140:AD145,MATCH("b",AI140:AI145,0),5),-1*INDEX(Z140:AD145,MATCH("b",AI140:AI145,0),5)))</f>
        <v/>
      </c>
      <c r="AE162" s="56" t="str">
        <f t="shared" si="32"/>
        <v>0</v>
      </c>
      <c r="AF162" s="13" t="s">
        <v>7</v>
      </c>
      <c r="AG162" s="12" t="str">
        <f t="shared" si="33"/>
        <v>0</v>
      </c>
      <c r="AH162" s="94"/>
      <c r="AJ162">
        <f>IF(ISBLANK(U166), A166,0)</f>
        <v>0</v>
      </c>
      <c r="AK162">
        <f>IF(ISBLANK(U164), A164,0)</f>
        <v>0</v>
      </c>
    </row>
    <row r="163" spans="1:37" ht="12.75" customHeight="1" thickBot="1">
      <c r="A163" s="217"/>
      <c r="B163" s="189"/>
      <c r="C163" s="57" t="str">
        <f>IF(A162&gt;0,IF(VLOOKUP(A162,seznam!$A$2:$C$147,2)&gt;0,VLOOKUP(A162,seznam!$A$2:$C$147,2),"------"),"------")</f>
        <v>------</v>
      </c>
      <c r="D163" s="165"/>
      <c r="E163" s="165"/>
      <c r="F163" s="167"/>
      <c r="G163" s="195"/>
      <c r="H163" s="196"/>
      <c r="I163" s="197"/>
      <c r="J163" s="169"/>
      <c r="K163" s="165"/>
      <c r="L163" s="167"/>
      <c r="M163" s="169"/>
      <c r="N163" s="165"/>
      <c r="O163" s="176"/>
      <c r="P163" s="170"/>
      <c r="Q163" s="203"/>
      <c r="R163" s="173"/>
      <c r="S163" s="156"/>
      <c r="T163" s="154"/>
      <c r="U163" s="215"/>
      <c r="V163" s="58">
        <v>4</v>
      </c>
      <c r="W163" s="5" t="str">
        <f>C161</f>
        <v>------</v>
      </c>
      <c r="X163" s="8" t="s">
        <v>9</v>
      </c>
      <c r="Y163" s="59" t="str">
        <f>C163</f>
        <v>------</v>
      </c>
      <c r="Z163" s="66"/>
      <c r="AA163" s="67" t="str">
        <f>IF(OR(ISNA(MATCH("b",AI130:AI135,0)), ISBLANK( INDEX(Z130:AD135,MATCH("b",AI130:AI135,0),2))  ),  "",   IF(INDEX(AJ130:AK135,MATCH("b",AI130:AI135,0),1)=AJ163,INDEX(Z130:AD135,MATCH("b",AI130:AI135,0),2),-1*INDEX(Z130:AD135,MATCH("b",AI130:AI135,0),2)))</f>
        <v/>
      </c>
      <c r="AB163" s="67" t="str">
        <f>IF(OR(ISNA(MATCH("b",AI130:AI135,0)), ISBLANK( INDEX(Z130:AD135,MATCH("b",AI130:AI135,0),3))  ),  "",   IF(INDEX(AJ130:AK135,MATCH("b",AI130:AI135,0),1)=AJ163,INDEX(Z130:AD135,MATCH("b",AI130:AI135,0),3),-1*INDEX(Z130:AD135,MATCH("b",AI130:AI135,0),3)))</f>
        <v/>
      </c>
      <c r="AC163" s="67" t="str">
        <f>IF(OR(ISNA(MATCH("b",AI130:AI135,0)), ISBLANK( INDEX(Z130:AD135,MATCH("b",AI130:AI135,0),4))  ),  "",   IF(INDEX(AJ130:AK135,MATCH("b",AI130:AI135,0),1)=AJ163,INDEX(Z130:AD135,MATCH("b",AI130:AI135,0),4),-1*INDEX(Z130:AD135,MATCH("b",AI130:AI135,0),4)))</f>
        <v/>
      </c>
      <c r="AD163" s="132" t="str">
        <f>IF(OR(ISNA(MATCH("b",AI130:AI135,0)), ISBLANK( INDEX(Z130:AD135,MATCH("b",AI130:AI135,0),5))  ),  "",   IF(INDEX(AJ130:AK135,MATCH("b",AI130:AI135,0),1)=AJ163,INDEX(Z130:AD135,MATCH("b",AI130:AI135,0),5),-1*INDEX(Z130:AD135,MATCH("b",AI130:AI135,0),5)))</f>
        <v/>
      </c>
      <c r="AE163" s="56" t="str">
        <f t="shared" si="32"/>
        <v>0</v>
      </c>
      <c r="AF163" s="13" t="s">
        <v>7</v>
      </c>
      <c r="AG163" s="12" t="str">
        <f t="shared" si="33"/>
        <v>0</v>
      </c>
      <c r="AH163" s="94"/>
      <c r="AJ163">
        <f>IF(ISBLANK(U160), A160,0)</f>
        <v>0</v>
      </c>
      <c r="AK163">
        <f>IF(ISBLANK(U162), A162,0)</f>
        <v>0</v>
      </c>
    </row>
    <row r="164" spans="1:37" ht="12.75" customHeight="1" thickBot="1">
      <c r="A164" s="217"/>
      <c r="B164" s="190">
        <v>3</v>
      </c>
      <c r="C164" s="50" t="str">
        <f>IF(A164&gt;0,IF(VLOOKUP(A164,seznam!$A$2:$C$147,3)&gt;0,VLOOKUP(A164,seznam!$A$2:$C$147,3),"------"),"------")</f>
        <v>------</v>
      </c>
      <c r="D164" s="151" t="str">
        <f>L160</f>
        <v>0</v>
      </c>
      <c r="E164" s="151" t="str">
        <f>K160</f>
        <v>:</v>
      </c>
      <c r="F164" s="159" t="str">
        <f>J160</f>
        <v>0</v>
      </c>
      <c r="G164" s="157" t="str">
        <f>L162</f>
        <v>0</v>
      </c>
      <c r="H164" s="151" t="str">
        <f>K162</f>
        <v>:</v>
      </c>
      <c r="I164" s="159" t="str">
        <f>J162</f>
        <v>0</v>
      </c>
      <c r="J164" s="192"/>
      <c r="K164" s="193"/>
      <c r="L164" s="194"/>
      <c r="M164" s="157" t="str">
        <f>AG162</f>
        <v>0</v>
      </c>
      <c r="N164" s="151" t="str">
        <f>AF162</f>
        <v>:</v>
      </c>
      <c r="O164" s="175" t="str">
        <f>AE162</f>
        <v>0</v>
      </c>
      <c r="P164" s="147">
        <f>D164+G164+M164</f>
        <v>0</v>
      </c>
      <c r="Q164" s="151" t="s">
        <v>7</v>
      </c>
      <c r="R164" s="159">
        <f>F164+I164+O164</f>
        <v>0</v>
      </c>
      <c r="S164" s="149">
        <f>IF(D164&gt;F164,2,IF(AND(D164&lt;F164,E164=":"),1,0))+IF(G164&gt;I164,2,IF(AND(G164&lt;I164,H164=":"),1,0))+IF(M164&gt;O164,2,IF(AND(M164&lt;O164,N164=":"),1,0))</f>
        <v>0</v>
      </c>
      <c r="T164" s="153"/>
      <c r="U164" s="215"/>
      <c r="V164" s="58">
        <v>5</v>
      </c>
      <c r="W164" s="5" t="str">
        <f>C163</f>
        <v>------</v>
      </c>
      <c r="X164" s="8" t="s">
        <v>9</v>
      </c>
      <c r="Y164" s="59" t="str">
        <f>C167</f>
        <v>------</v>
      </c>
      <c r="Z164" s="60"/>
      <c r="AA164" s="61"/>
      <c r="AB164" s="61"/>
      <c r="AC164" s="61"/>
      <c r="AD164" s="62"/>
      <c r="AE164" s="56" t="str">
        <f t="shared" si="32"/>
        <v>0</v>
      </c>
      <c r="AF164" s="13" t="s">
        <v>7</v>
      </c>
      <c r="AG164" s="12" t="str">
        <f t="shared" si="33"/>
        <v>0</v>
      </c>
      <c r="AH164" s="94"/>
      <c r="AJ164">
        <f>IF(ISBLANK(U162), A162,0)</f>
        <v>0</v>
      </c>
      <c r="AK164">
        <f>IF(ISBLANK(U166), A166,0)</f>
        <v>0</v>
      </c>
    </row>
    <row r="165" spans="1:37" ht="13.5" customHeight="1" thickBot="1">
      <c r="A165" s="217"/>
      <c r="B165" s="189"/>
      <c r="C165" s="57" t="str">
        <f>IF(A164&gt;0,IF(VLOOKUP(A164,seznam!$A$2:$C$147,2)&gt;0,VLOOKUP(A164,seznam!$A$2:$C$147,2),"------"),"------")</f>
        <v>------</v>
      </c>
      <c r="D165" s="165"/>
      <c r="E165" s="165"/>
      <c r="F165" s="167"/>
      <c r="G165" s="169"/>
      <c r="H165" s="165"/>
      <c r="I165" s="167"/>
      <c r="J165" s="195"/>
      <c r="K165" s="196"/>
      <c r="L165" s="197"/>
      <c r="M165" s="169"/>
      <c r="N165" s="165"/>
      <c r="O165" s="176"/>
      <c r="P165" s="171"/>
      <c r="Q165" s="165"/>
      <c r="R165" s="167"/>
      <c r="S165" s="156"/>
      <c r="T165" s="154"/>
      <c r="U165" s="215"/>
      <c r="V165" s="64">
        <v>6</v>
      </c>
      <c r="W165" s="6" t="str">
        <f>C165</f>
        <v>------</v>
      </c>
      <c r="X165" s="10" t="s">
        <v>9</v>
      </c>
      <c r="Y165" s="65" t="str">
        <f>C161</f>
        <v>------</v>
      </c>
      <c r="Z165" s="66"/>
      <c r="AA165" s="67"/>
      <c r="AB165" s="67"/>
      <c r="AC165" s="67"/>
      <c r="AD165" s="68"/>
      <c r="AE165" s="104" t="str">
        <f t="shared" si="32"/>
        <v>0</v>
      </c>
      <c r="AF165" s="15" t="s">
        <v>7</v>
      </c>
      <c r="AG165" s="49" t="str">
        <f t="shared" si="33"/>
        <v>0</v>
      </c>
      <c r="AH165" s="94"/>
      <c r="AJ165">
        <f>IF(ISBLANK(U164), A164,0)</f>
        <v>0</v>
      </c>
      <c r="AK165">
        <f>IF(ISBLANK(U160), A160,0)</f>
        <v>0</v>
      </c>
    </row>
    <row r="166" spans="1:37" ht="12.75" customHeight="1">
      <c r="A166" s="217"/>
      <c r="B166" s="190">
        <v>4</v>
      </c>
      <c r="C166" s="50" t="str">
        <f>IF(A166&gt;0,IF(VLOOKUP(A166,seznam!$A$2:$C$147,3)&gt;0,VLOOKUP(A166,seznam!$A$2:$C$147,3),"------"),"------")</f>
        <v>------</v>
      </c>
      <c r="D166" s="151" t="str">
        <f>O160</f>
        <v>0</v>
      </c>
      <c r="E166" s="151" t="str">
        <f>N160</f>
        <v>:</v>
      </c>
      <c r="F166" s="159" t="str">
        <f>M160</f>
        <v>0</v>
      </c>
      <c r="G166" s="157" t="str">
        <f>O162</f>
        <v>0</v>
      </c>
      <c r="H166" s="151" t="str">
        <f>N162</f>
        <v>:</v>
      </c>
      <c r="I166" s="159" t="str">
        <f>M162</f>
        <v>0</v>
      </c>
      <c r="J166" s="157" t="str">
        <f>O164</f>
        <v>0</v>
      </c>
      <c r="K166" s="151" t="str">
        <f>N164</f>
        <v>:</v>
      </c>
      <c r="L166" s="159" t="str">
        <f>M164</f>
        <v>0</v>
      </c>
      <c r="M166" s="192"/>
      <c r="N166" s="193"/>
      <c r="O166" s="199"/>
      <c r="P166" s="147">
        <f>D166+G166+J166</f>
        <v>0</v>
      </c>
      <c r="Q166" s="151" t="s">
        <v>7</v>
      </c>
      <c r="R166" s="159">
        <f>F166+I166+L166</f>
        <v>0</v>
      </c>
      <c r="S166" s="149">
        <f>IF(D166&gt;F166,2,IF(AND(D166&lt;F166,E166=":"),1,0))+IF(G166&gt;I166,2,IF(AND(G166&lt;I166,H166=":"),1,0))+IF(J166&gt;L166,2,IF(AND(J166&lt;L166,K166=":"),1,0))</f>
        <v>0</v>
      </c>
      <c r="T166" s="180"/>
      <c r="U166" s="219"/>
      <c r="AH166" s="94"/>
    </row>
    <row r="167" spans="1:37" ht="13.5" customHeight="1" thickBot="1">
      <c r="A167" s="218"/>
      <c r="B167" s="191"/>
      <c r="C167" s="71" t="str">
        <f>IF(A166&gt;0,IF(VLOOKUP(A166,seznam!$A$2:$C$147,2)&gt;0,VLOOKUP(A166,seznam!$A$2:$C$147,2),"------"),"------")</f>
        <v>------</v>
      </c>
      <c r="D167" s="152"/>
      <c r="E167" s="152"/>
      <c r="F167" s="160"/>
      <c r="G167" s="158"/>
      <c r="H167" s="152"/>
      <c r="I167" s="160"/>
      <c r="J167" s="158"/>
      <c r="K167" s="152"/>
      <c r="L167" s="160"/>
      <c r="M167" s="200"/>
      <c r="N167" s="201"/>
      <c r="O167" s="202"/>
      <c r="P167" s="148"/>
      <c r="Q167" s="152"/>
      <c r="R167" s="160"/>
      <c r="S167" s="150"/>
      <c r="T167" s="181"/>
      <c r="U167" s="219"/>
      <c r="AH167" s="94"/>
    </row>
    <row r="168" spans="1:37">
      <c r="AG168"/>
      <c r="AH168" s="94"/>
    </row>
    <row r="169" spans="1:37" ht="39.950000000000003" customHeight="1">
      <c r="B169" s="182" t="s">
        <v>120</v>
      </c>
      <c r="C169" s="183"/>
      <c r="D169" s="183"/>
      <c r="E169" s="183"/>
      <c r="F169" s="183"/>
      <c r="G169" s="183"/>
      <c r="H169" s="183"/>
      <c r="I169" s="183"/>
      <c r="J169" s="183"/>
      <c r="K169" s="183"/>
      <c r="L169" s="183"/>
      <c r="M169" s="183"/>
      <c r="N169" s="183"/>
      <c r="O169" s="183"/>
      <c r="P169" s="183"/>
      <c r="Q169" s="183"/>
      <c r="R169" s="183"/>
      <c r="S169" s="183"/>
      <c r="T169" s="183"/>
      <c r="U169" s="183"/>
      <c r="V169" s="183"/>
      <c r="W169" s="183"/>
      <c r="X169" s="183"/>
      <c r="Y169" s="183"/>
      <c r="Z169" s="183"/>
      <c r="AA169" s="183"/>
      <c r="AB169" s="183"/>
      <c r="AC169" s="183"/>
      <c r="AD169" s="183"/>
      <c r="AE169" s="183"/>
      <c r="AF169" s="183"/>
      <c r="AG169" s="183"/>
      <c r="AH169" s="94"/>
    </row>
    <row r="170" spans="1:37" ht="13.5" thickBot="1">
      <c r="AH170" s="94"/>
      <c r="AI170">
        <v>5</v>
      </c>
    </row>
    <row r="171" spans="1:37" ht="13.5" thickBot="1">
      <c r="A171" s="74" t="s">
        <v>2</v>
      </c>
      <c r="B171" s="184" t="s">
        <v>151</v>
      </c>
      <c r="C171" s="185"/>
      <c r="D171" s="161">
        <v>1</v>
      </c>
      <c r="E171" s="178"/>
      <c r="F171" s="179"/>
      <c r="G171" s="177">
        <v>2</v>
      </c>
      <c r="H171" s="178"/>
      <c r="I171" s="179"/>
      <c r="J171" s="177">
        <v>3</v>
      </c>
      <c r="K171" s="178"/>
      <c r="L171" s="179"/>
      <c r="M171" s="177">
        <v>4</v>
      </c>
      <c r="N171" s="178"/>
      <c r="O171" s="186"/>
      <c r="P171" s="161" t="s">
        <v>4</v>
      </c>
      <c r="Q171" s="162"/>
      <c r="R171" s="163"/>
      <c r="S171" s="81" t="s">
        <v>5</v>
      </c>
      <c r="T171" s="75" t="s">
        <v>6</v>
      </c>
      <c r="AH171" s="94"/>
    </row>
    <row r="172" spans="1:37" ht="13.5" thickBot="1">
      <c r="A172" s="216"/>
      <c r="B172" s="188">
        <v>1</v>
      </c>
      <c r="C172" s="50" t="str">
        <f>IF(A172&gt;0,IF(VLOOKUP(A172,seznam!$A$2:$C$147,3)&gt;0,VLOOKUP(A172,seznam!$A$2:$C$147,3),"------"),"------")</f>
        <v>------</v>
      </c>
      <c r="D172" s="204"/>
      <c r="E172" s="205"/>
      <c r="F172" s="206"/>
      <c r="G172" s="168">
        <f>AE175</f>
        <v>3</v>
      </c>
      <c r="H172" s="164" t="str">
        <f>AF175</f>
        <v>:</v>
      </c>
      <c r="I172" s="166">
        <f>AG175</f>
        <v>2</v>
      </c>
      <c r="J172" s="168">
        <f>AG177</f>
        <v>3</v>
      </c>
      <c r="K172" s="164" t="str">
        <f>AF177</f>
        <v>:</v>
      </c>
      <c r="L172" s="166" t="str">
        <f>AE177</f>
        <v>0</v>
      </c>
      <c r="M172" s="168" t="str">
        <f>AE172</f>
        <v>0</v>
      </c>
      <c r="N172" s="164" t="str">
        <f>AF172</f>
        <v>:</v>
      </c>
      <c r="O172" s="187" t="str">
        <f>AG172</f>
        <v>0</v>
      </c>
      <c r="P172" s="198">
        <f>G172+J172+M172</f>
        <v>6</v>
      </c>
      <c r="Q172" s="164" t="s">
        <v>7</v>
      </c>
      <c r="R172" s="166">
        <f>I172+L172+O172</f>
        <v>2</v>
      </c>
      <c r="S172" s="155">
        <f>IF(G172&gt;I172,2,IF(AND(G172&lt;I172,H172=":"),1,0))+IF(J172&gt;L172,2,IF(AND(J172&lt;L172,K172=":"),1,0))+IF(M172&gt;O172,2,IF(AND(M172&lt;O172,N172=":"),1,0))</f>
        <v>3</v>
      </c>
      <c r="T172" s="172">
        <v>1</v>
      </c>
      <c r="U172" s="215"/>
      <c r="V172" s="51">
        <v>1</v>
      </c>
      <c r="W172" s="4" t="str">
        <f>C173</f>
        <v>------</v>
      </c>
      <c r="X172" s="7" t="s">
        <v>9</v>
      </c>
      <c r="Y172" s="52" t="str">
        <f>C179</f>
        <v>------</v>
      </c>
      <c r="Z172" s="53"/>
      <c r="AA172" s="54"/>
      <c r="AB172" s="54"/>
      <c r="AC172" s="54"/>
      <c r="AD172" s="55"/>
      <c r="AE172" s="56" t="str">
        <f>IF(OR(VALUE($AJ172)=0,VALUE($AK172)=0), "0",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)</f>
        <v>0</v>
      </c>
      <c r="AF172" s="11" t="s">
        <v>7</v>
      </c>
      <c r="AG172" s="12" t="str">
        <f>IF(OR(VALUE($AJ172)=0,VALUE($AK172)=0), "0",IF(AND(LEN(Z172)&gt;0,MID(Z172,1,1)="-"),"1","0")+IF(AND(LEN(AA172)&gt;0,MID(AA172,1,1)="-"),"1","0")+IF(AND(LEN(AB172)&gt;0,MID(AB172,1,1)="-"),"1","0")+IF(AND(LEN(AC172)&gt;0,MID(AC172,1,1)="-"),"1","0")+IF(AND(LEN(AD172)&gt;0,MID(AD172,1,1)="-"),"1","0"))</f>
        <v>0</v>
      </c>
      <c r="AH172" s="94"/>
      <c r="AI172" t="str">
        <f>IF(OR( AND(A192=AJ172,A194=AK172 ),  AND(A194=AJ172,A192=AK172) ),"a",    IF(OR( AND(A202=AJ172,A204=AK172 ),  AND(A204=AJ172,A202=AK172) ),"b",  ""))</f>
        <v>a</v>
      </c>
      <c r="AJ172">
        <f>IF(ISBLANK(U172), A172,0)</f>
        <v>0</v>
      </c>
      <c r="AK172">
        <f>IF(ISBLANK(U178), A178,0)</f>
        <v>0</v>
      </c>
    </row>
    <row r="173" spans="1:37" ht="13.5" thickBot="1">
      <c r="A173" s="217"/>
      <c r="B173" s="189"/>
      <c r="C173" s="57" t="str">
        <f>IF(A172&gt;0,IF(VLOOKUP(A172,seznam!$A$2:$C$147,2)&gt;0,VLOOKUP(A172,seznam!$A$2:$C$147,2),"------"),"------")</f>
        <v>------</v>
      </c>
      <c r="D173" s="196"/>
      <c r="E173" s="196"/>
      <c r="F173" s="197"/>
      <c r="G173" s="169"/>
      <c r="H173" s="165"/>
      <c r="I173" s="167"/>
      <c r="J173" s="169"/>
      <c r="K173" s="165"/>
      <c r="L173" s="167"/>
      <c r="M173" s="169"/>
      <c r="N173" s="165"/>
      <c r="O173" s="176"/>
      <c r="P173" s="171"/>
      <c r="Q173" s="165"/>
      <c r="R173" s="167"/>
      <c r="S173" s="156"/>
      <c r="T173" s="154"/>
      <c r="U173" s="215"/>
      <c r="V173" s="58">
        <v>2</v>
      </c>
      <c r="W173" s="5" t="str">
        <f>C175</f>
        <v>------</v>
      </c>
      <c r="X173" s="8" t="s">
        <v>9</v>
      </c>
      <c r="Y173" s="59" t="str">
        <f>C177</f>
        <v>------</v>
      </c>
      <c r="Z173" s="60"/>
      <c r="AA173" s="61"/>
      <c r="AB173" s="61"/>
      <c r="AC173" s="61"/>
      <c r="AD173" s="62"/>
      <c r="AE173" s="56">
        <v>3</v>
      </c>
      <c r="AF173" s="13" t="s">
        <v>7</v>
      </c>
      <c r="AG173" s="12">
        <v>1</v>
      </c>
      <c r="AH173" s="94"/>
      <c r="AI173" t="str">
        <f>IF(OR( AND(A192=AJ173,A194=AK173 ),  AND(A194=AJ173,A192=AK173) ),"a",    IF(OR( AND(A202=AJ173,A204=AK173 ),  AND(A204=AJ173,A202=AK173) ),"b",  ""))</f>
        <v>a</v>
      </c>
      <c r="AJ173">
        <f>IF(ISBLANK(U174), A174,0)</f>
        <v>0</v>
      </c>
      <c r="AK173">
        <f>IF(ISBLANK(U176), A176,0)</f>
        <v>0</v>
      </c>
    </row>
    <row r="174" spans="1:37" ht="13.5" thickBot="1">
      <c r="A174" s="217"/>
      <c r="B174" s="190">
        <v>2</v>
      </c>
      <c r="C174" s="50" t="str">
        <f>IF(A174&gt;0,IF(VLOOKUP(A174,seznam!$A$2:$C$147,3)&gt;0,VLOOKUP(A174,seznam!$A$2:$C$147,3),"------"),"------")</f>
        <v>------</v>
      </c>
      <c r="D174" s="151">
        <f>I172</f>
        <v>2</v>
      </c>
      <c r="E174" s="151" t="str">
        <f>H172</f>
        <v>:</v>
      </c>
      <c r="F174" s="159">
        <f>G172</f>
        <v>3</v>
      </c>
      <c r="G174" s="192"/>
      <c r="H174" s="193"/>
      <c r="I174" s="194"/>
      <c r="J174" s="157">
        <f>AE173</f>
        <v>3</v>
      </c>
      <c r="K174" s="151" t="str">
        <f>AF173</f>
        <v>:</v>
      </c>
      <c r="L174" s="159">
        <f>AG173</f>
        <v>1</v>
      </c>
      <c r="M174" s="157" t="str">
        <f>AE176</f>
        <v>0</v>
      </c>
      <c r="N174" s="151" t="str">
        <f>AF176</f>
        <v>:</v>
      </c>
      <c r="O174" s="175" t="str">
        <f>AG176</f>
        <v>0</v>
      </c>
      <c r="P174" s="147">
        <f>D174+J174+M174</f>
        <v>5</v>
      </c>
      <c r="Q174" s="151" t="s">
        <v>7</v>
      </c>
      <c r="R174" s="159">
        <f>F174+L174+O174</f>
        <v>4</v>
      </c>
      <c r="S174" s="149">
        <f>IF(D174&gt;F174,2,IF(AND(D174&lt;F174,E174=":"),1,0))+IF(J174&gt;L174,2,IF(AND(J174&lt;L174,K174=":"),1,0))+IF(M174&gt;O174,2,IF(AND(M174&lt;O174,N174=":"),1,0))</f>
        <v>3</v>
      </c>
      <c r="T174" s="174">
        <v>2</v>
      </c>
      <c r="U174" s="215"/>
      <c r="V174" s="58">
        <v>3</v>
      </c>
      <c r="W174" s="5" t="str">
        <f>C179</f>
        <v>------</v>
      </c>
      <c r="X174" s="9" t="s">
        <v>9</v>
      </c>
      <c r="Y174" s="59" t="str">
        <f>C177</f>
        <v>------</v>
      </c>
      <c r="Z174" s="60"/>
      <c r="AA174" s="61"/>
      <c r="AB174" s="61"/>
      <c r="AC174" s="61"/>
      <c r="AD174" s="62"/>
      <c r="AE174" s="56" t="str">
        <f t="shared" ref="AE174" si="34">IF(OR(VALUE($AJ174)=0,VALUE($AK174)=0), "0",IF(AND(LEN(Z174)&gt;0,MID(Z174,1,1)&lt;&gt;"-"),"1","0")+IF(AND(LEN(AA174)&gt;0,MID(AA174,1,1)&lt;&gt;"-"),"1","0")+IF(AND(LEN(AB174)&gt;0,MID(AB174,1,1)&lt;&gt;"-"),"1","0")+IF(AND(LEN(AC174)&gt;0,MID(AC174,1,1)&lt;&gt;"-"),"1","0")+IF(AND(LEN(AD174)&gt;0,MID(AD174,1,1)&lt;&gt;"-"),"1","0"))</f>
        <v>0</v>
      </c>
      <c r="AF174" s="13" t="s">
        <v>7</v>
      </c>
      <c r="AG174" s="12" t="str">
        <f t="shared" ref="AG174" si="35">IF(OR(VALUE($AJ174)=0,VALUE($AK174)=0), "0",IF(AND(LEN(Z174)&gt;0,MID(Z174,1,1)="-"),"1","0")+IF(AND(LEN(AA174)&gt;0,MID(AA174,1,1)="-"),"1","0")+IF(AND(LEN(AB174)&gt;0,MID(AB174,1,1)="-"),"1","0")+IF(AND(LEN(AC174)&gt;0,MID(AC174,1,1)="-"),"1","0")+IF(AND(LEN(AD174)&gt;0,MID(AD174,1,1)="-"),"1","0"))</f>
        <v>0</v>
      </c>
      <c r="AH174" s="94"/>
      <c r="AI174" t="str">
        <f>IF(OR( AND(A192=AJ174,A194=AK174 ),  AND(A194=AJ174,A192=AK174) ),"a",    IF(OR( AND(A202=AJ174,A204=AK174 ),  AND(A204=AJ174,A202=AK174) ),"b",  ""))</f>
        <v>a</v>
      </c>
      <c r="AJ174">
        <f>IF(ISBLANK(U178), A178,0)</f>
        <v>0</v>
      </c>
      <c r="AK174">
        <f>IF(ISBLANK(U176), A176,0)</f>
        <v>0</v>
      </c>
    </row>
    <row r="175" spans="1:37" ht="13.5" thickBot="1">
      <c r="A175" s="217"/>
      <c r="B175" s="189"/>
      <c r="C175" s="57" t="str">
        <f>IF(A174&gt;0,IF(VLOOKUP(A174,seznam!$A$2:$C$147,2)&gt;0,VLOOKUP(A174,seznam!$A$2:$C$147,2),"------"),"------")</f>
        <v>------</v>
      </c>
      <c r="D175" s="165"/>
      <c r="E175" s="165"/>
      <c r="F175" s="167"/>
      <c r="G175" s="195"/>
      <c r="H175" s="196"/>
      <c r="I175" s="197"/>
      <c r="J175" s="169"/>
      <c r="K175" s="165"/>
      <c r="L175" s="167"/>
      <c r="M175" s="169"/>
      <c r="N175" s="165"/>
      <c r="O175" s="176"/>
      <c r="P175" s="170"/>
      <c r="Q175" s="203"/>
      <c r="R175" s="173"/>
      <c r="S175" s="156"/>
      <c r="T175" s="154"/>
      <c r="U175" s="215"/>
      <c r="V175" s="58">
        <v>4</v>
      </c>
      <c r="W175" s="5" t="str">
        <f>C173</f>
        <v>------</v>
      </c>
      <c r="X175" s="8" t="s">
        <v>9</v>
      </c>
      <c r="Y175" s="59" t="str">
        <f>C175</f>
        <v>------</v>
      </c>
      <c r="Z175" s="60"/>
      <c r="AA175" s="61"/>
      <c r="AB175" s="61"/>
      <c r="AC175" s="61"/>
      <c r="AD175" s="62"/>
      <c r="AE175" s="56">
        <v>3</v>
      </c>
      <c r="AF175" s="13" t="s">
        <v>7</v>
      </c>
      <c r="AG175" s="12">
        <v>2</v>
      </c>
      <c r="AH175" s="94"/>
      <c r="AI175" t="str">
        <f>IF(OR( AND(A192=AJ175,A194=AK175 ),  AND(A194=AJ175,A192=AK175) ),"a",    IF(OR( AND(A202=AJ175,A204=AK175 ),  AND(A204=AJ175,A202=AK175) ),"b",  ""))</f>
        <v>a</v>
      </c>
      <c r="AJ175">
        <f>IF(ISBLANK(U172), A172,0)</f>
        <v>0</v>
      </c>
      <c r="AK175">
        <f>IF(ISBLANK(U174), A174,0)</f>
        <v>0</v>
      </c>
    </row>
    <row r="176" spans="1:37" ht="13.5" thickBot="1">
      <c r="A176" s="217"/>
      <c r="B176" s="190">
        <v>3</v>
      </c>
      <c r="C176" s="50" t="str">
        <f>IF(A176&gt;0,IF(VLOOKUP(A176,seznam!$A$2:$C$147,3)&gt;0,VLOOKUP(A176,seznam!$A$2:$C$147,3),"------"),"------")</f>
        <v>------</v>
      </c>
      <c r="D176" s="151" t="str">
        <f>L172</f>
        <v>0</v>
      </c>
      <c r="E176" s="151" t="str">
        <f>K172</f>
        <v>:</v>
      </c>
      <c r="F176" s="159">
        <f>J172</f>
        <v>3</v>
      </c>
      <c r="G176" s="157">
        <f>L174</f>
        <v>1</v>
      </c>
      <c r="H176" s="151" t="str">
        <f>K174</f>
        <v>:</v>
      </c>
      <c r="I176" s="159">
        <f>J174</f>
        <v>3</v>
      </c>
      <c r="J176" s="192"/>
      <c r="K176" s="193"/>
      <c r="L176" s="194"/>
      <c r="M176" s="157" t="str">
        <f>AG174</f>
        <v>0</v>
      </c>
      <c r="N176" s="151" t="str">
        <f>AF174</f>
        <v>:</v>
      </c>
      <c r="O176" s="175" t="str">
        <f>AE174</f>
        <v>0</v>
      </c>
      <c r="P176" s="147">
        <f>D176+G176+M176</f>
        <v>1</v>
      </c>
      <c r="Q176" s="151" t="s">
        <v>7</v>
      </c>
      <c r="R176" s="159">
        <f>F176+I176+O176</f>
        <v>6</v>
      </c>
      <c r="S176" s="149">
        <f>IF(D176&gt;F176,2,IF(AND(D176&lt;F176,E176=":"),1,0))+IF(G176&gt;I176,2,IF(AND(G176&lt;I176,H176=":"),1,0))+IF(M176&gt;O176,2,IF(AND(M176&lt;O176,N176=":"),1,0))</f>
        <v>3</v>
      </c>
      <c r="T176" s="174">
        <v>3</v>
      </c>
      <c r="U176" s="215"/>
      <c r="V176" s="58">
        <v>5</v>
      </c>
      <c r="W176" s="5" t="str">
        <f>C175</f>
        <v>------</v>
      </c>
      <c r="X176" s="8" t="s">
        <v>9</v>
      </c>
      <c r="Y176" s="59" t="str">
        <f>C179</f>
        <v>------</v>
      </c>
      <c r="Z176" s="60"/>
      <c r="AA176" s="61"/>
      <c r="AB176" s="61"/>
      <c r="AC176" s="61"/>
      <c r="AD176" s="62"/>
      <c r="AE176" s="56" t="str">
        <f>IF(OR(VALUE($AJ176)=0,VALUE($AK176)=0), "0",IF(AND(LEN(Z176)&gt;0,MID(Z176,1,1)&lt;&gt;"-"),"1","0")+IF(AND(LEN(AA176)&gt;0,MID(AA176,1,1)&lt;&gt;"-"),"1","0")+IF(AND(LEN(AB176)&gt;0,MID(AB176,1,1)&lt;&gt;"-"),"1","0")+IF(AND(LEN(AC176)&gt;0,MID(AC176,1,1)&lt;&gt;"-"),"1","0")+IF(AND(LEN(AD176)&gt;0,MID(AD176,1,1)&lt;&gt;"-"),"1","0"))</f>
        <v>0</v>
      </c>
      <c r="AF176" s="13" t="s">
        <v>7</v>
      </c>
      <c r="AG176" s="12" t="str">
        <f>IF(OR(VALUE($AJ176)=0,VALUE($AK176)=0), "0",IF(AND(LEN(Z176)&gt;0,MID(Z176,1,1)="-"),"1","0")+IF(AND(LEN(AA176)&gt;0,MID(AA176,1,1)="-"),"1","0")+IF(AND(LEN(AB176)&gt;0,MID(AB176,1,1)="-"),"1","0")+IF(AND(LEN(AC176)&gt;0,MID(AC176,1,1)="-"),"1","0")+IF(AND(LEN(AD176)&gt;0,MID(AD176,1,1)="-"),"1","0"))</f>
        <v>0</v>
      </c>
      <c r="AH176" s="94"/>
      <c r="AI176" t="str">
        <f>IF(OR( AND(A192=AJ176,A194=AK176 ),  AND(A194=AJ176,A192=AK176) ),"a",    IF(OR( AND(A202=AJ176,A204=AK176 ),  AND(A204=AJ176,A202=AK176) ),"b",  ""))</f>
        <v>a</v>
      </c>
      <c r="AJ176">
        <f>IF(ISBLANK(U174), A174,0)</f>
        <v>0</v>
      </c>
      <c r="AK176">
        <f>IF(ISBLANK(U178), A178,0)</f>
        <v>0</v>
      </c>
    </row>
    <row r="177" spans="1:37" ht="13.5" thickBot="1">
      <c r="A177" s="217"/>
      <c r="B177" s="189"/>
      <c r="C177" s="57" t="str">
        <f>IF(A176&gt;0,IF(VLOOKUP(A176,seznam!$A$2:$C$147,2)&gt;0,VLOOKUP(A176,seznam!$A$2:$C$147,2),"------"),"------")</f>
        <v>------</v>
      </c>
      <c r="D177" s="165"/>
      <c r="E177" s="165"/>
      <c r="F177" s="167"/>
      <c r="G177" s="169"/>
      <c r="H177" s="165"/>
      <c r="I177" s="167"/>
      <c r="J177" s="195"/>
      <c r="K177" s="196"/>
      <c r="L177" s="197"/>
      <c r="M177" s="169"/>
      <c r="N177" s="165"/>
      <c r="O177" s="176"/>
      <c r="P177" s="171"/>
      <c r="Q177" s="165"/>
      <c r="R177" s="167"/>
      <c r="S177" s="156"/>
      <c r="T177" s="154"/>
      <c r="U177" s="215"/>
      <c r="V177" s="64">
        <v>6</v>
      </c>
      <c r="W177" s="6" t="str">
        <f>C177</f>
        <v>------</v>
      </c>
      <c r="X177" s="10" t="s">
        <v>9</v>
      </c>
      <c r="Y177" s="65" t="str">
        <f>C173</f>
        <v>------</v>
      </c>
      <c r="Z177" s="66"/>
      <c r="AA177" s="67"/>
      <c r="AB177" s="67"/>
      <c r="AC177" s="67"/>
      <c r="AD177" s="68"/>
      <c r="AE177" s="104" t="str">
        <f t="shared" ref="AE177" si="36">IF(OR(VALUE($AJ177)=0,VALUE($AK177)=0), "0",IF(AND(LEN(Z177)&gt;0,MID(Z177,1,1)&lt;&gt;"-"),"1","0")+IF(AND(LEN(AA177)&gt;0,MID(AA177,1,1)&lt;&gt;"-"),"1","0")+IF(AND(LEN(AB177)&gt;0,MID(AB177,1,1)&lt;&gt;"-"),"1","0")+IF(AND(LEN(AC177)&gt;0,MID(AC177,1,1)&lt;&gt;"-"),"1","0")+IF(AND(LEN(AD177)&gt;0,MID(AD177,1,1)&lt;&gt;"-"),"1","0"))</f>
        <v>0</v>
      </c>
      <c r="AF177" s="15" t="s">
        <v>7</v>
      </c>
      <c r="AG177" s="49">
        <v>3</v>
      </c>
      <c r="AH177" s="94"/>
      <c r="AI177" t="str">
        <f>IF(OR( AND(A192=AJ177,A194=AK177 ),  AND(A194=AJ177,A192=AK177) ),"a",    IF(OR( AND(A202=AJ177,A204=AK177 ),  AND(A204=AJ177,A202=AK177) ),"b",  ""))</f>
        <v>a</v>
      </c>
      <c r="AJ177">
        <f>IF(ISBLANK(U176), A176,0)</f>
        <v>0</v>
      </c>
      <c r="AK177">
        <f>IF(ISBLANK(U172), A172,0)</f>
        <v>0</v>
      </c>
    </row>
    <row r="178" spans="1:37">
      <c r="A178" s="217"/>
      <c r="B178" s="190">
        <v>4</v>
      </c>
      <c r="C178" s="50" t="str">
        <f>IF(A178&gt;0,IF(VLOOKUP(A178,seznam!$A$2:$C$147,3)&gt;0,VLOOKUP(A178,seznam!$A$2:$C$147,3),"------"),"------")</f>
        <v>------</v>
      </c>
      <c r="D178" s="151" t="str">
        <f>O172</f>
        <v>0</v>
      </c>
      <c r="E178" s="151" t="str">
        <f>N172</f>
        <v>:</v>
      </c>
      <c r="F178" s="159" t="str">
        <f>M172</f>
        <v>0</v>
      </c>
      <c r="G178" s="157" t="str">
        <f>O174</f>
        <v>0</v>
      </c>
      <c r="H178" s="151" t="str">
        <f>N174</f>
        <v>:</v>
      </c>
      <c r="I178" s="159" t="str">
        <f>M174</f>
        <v>0</v>
      </c>
      <c r="J178" s="157" t="str">
        <f>O176</f>
        <v>0</v>
      </c>
      <c r="K178" s="151" t="str">
        <f>N176</f>
        <v>:</v>
      </c>
      <c r="L178" s="159" t="str">
        <f>M176</f>
        <v>0</v>
      </c>
      <c r="M178" s="192"/>
      <c r="N178" s="193"/>
      <c r="O178" s="199"/>
      <c r="P178" s="147">
        <f>D178+G178+J178</f>
        <v>0</v>
      </c>
      <c r="Q178" s="151" t="s">
        <v>7</v>
      </c>
      <c r="R178" s="159">
        <f>F178+I178+L178</f>
        <v>0</v>
      </c>
      <c r="S178" s="149">
        <f>IF(D178&gt;F178,2,IF(AND(D178&lt;F178,E178=":"),1,0))+IF(G178&gt;I178,2,IF(AND(G178&lt;I178,H178=":"),1,0))+IF(J178&gt;L178,2,IF(AND(J178&lt;L178,K178=":"),1,0))</f>
        <v>0</v>
      </c>
      <c r="T178" s="180"/>
      <c r="U178" s="219"/>
      <c r="AH178" s="94"/>
    </row>
    <row r="179" spans="1:37" ht="13.5" thickBot="1">
      <c r="A179" s="218"/>
      <c r="B179" s="191"/>
      <c r="C179" s="71" t="str">
        <f>IF(A178&gt;0,IF(VLOOKUP(A178,seznam!$A$2:$C$147,2)&gt;0,VLOOKUP(A178,seznam!$A$2:$C$147,2),"------"),"------")</f>
        <v>------</v>
      </c>
      <c r="D179" s="152"/>
      <c r="E179" s="152"/>
      <c r="F179" s="160"/>
      <c r="G179" s="158"/>
      <c r="H179" s="152"/>
      <c r="I179" s="160"/>
      <c r="J179" s="158"/>
      <c r="K179" s="152"/>
      <c r="L179" s="160"/>
      <c r="M179" s="200"/>
      <c r="N179" s="201"/>
      <c r="O179" s="202"/>
      <c r="P179" s="148"/>
      <c r="Q179" s="152"/>
      <c r="R179" s="160"/>
      <c r="S179" s="150"/>
      <c r="T179" s="181"/>
      <c r="U179" s="219"/>
      <c r="AH179" s="94"/>
    </row>
    <row r="180" spans="1:37" ht="13.5" thickBot="1">
      <c r="T180" s="111"/>
      <c r="AH180" s="94"/>
    </row>
    <row r="181" spans="1:37" ht="13.5" thickBot="1">
      <c r="A181" s="74" t="s">
        <v>2</v>
      </c>
      <c r="B181" s="184" t="s">
        <v>152</v>
      </c>
      <c r="C181" s="185"/>
      <c r="D181" s="161">
        <v>1</v>
      </c>
      <c r="E181" s="178"/>
      <c r="F181" s="179"/>
      <c r="G181" s="177">
        <v>2</v>
      </c>
      <c r="H181" s="178"/>
      <c r="I181" s="179"/>
      <c r="J181" s="177">
        <v>3</v>
      </c>
      <c r="K181" s="178"/>
      <c r="L181" s="179"/>
      <c r="M181" s="177">
        <v>4</v>
      </c>
      <c r="N181" s="178"/>
      <c r="O181" s="186"/>
      <c r="P181" s="161" t="s">
        <v>4</v>
      </c>
      <c r="Q181" s="162"/>
      <c r="R181" s="163"/>
      <c r="S181" s="81" t="s">
        <v>5</v>
      </c>
      <c r="T181" s="75" t="s">
        <v>6</v>
      </c>
      <c r="AH181" s="94"/>
    </row>
    <row r="182" spans="1:37" ht="13.5" thickBot="1">
      <c r="A182" s="216"/>
      <c r="B182" s="188">
        <v>1</v>
      </c>
      <c r="C182" s="50" t="str">
        <f>IF(A182&gt;0,IF(VLOOKUP(A182,seznam!$A$2:$C$147,3)&gt;0,VLOOKUP(A182,seznam!$A$2:$C$147,3),"------"),"------")</f>
        <v>------</v>
      </c>
      <c r="D182" s="204"/>
      <c r="E182" s="205"/>
      <c r="F182" s="206"/>
      <c r="G182" s="168">
        <f>AE185</f>
        <v>3</v>
      </c>
      <c r="H182" s="164" t="str">
        <f>AF185</f>
        <v>:</v>
      </c>
      <c r="I182" s="166" t="str">
        <f>AG185</f>
        <v>0</v>
      </c>
      <c r="J182" s="168">
        <f>AG187</f>
        <v>3</v>
      </c>
      <c r="K182" s="164" t="str">
        <f>AF187</f>
        <v>:</v>
      </c>
      <c r="L182" s="166" t="str">
        <f>AE187</f>
        <v>0</v>
      </c>
      <c r="M182" s="168">
        <f>AE182</f>
        <v>3</v>
      </c>
      <c r="N182" s="164" t="str">
        <f>AF182</f>
        <v>:</v>
      </c>
      <c r="O182" s="187" t="str">
        <f>AG182</f>
        <v>0</v>
      </c>
      <c r="P182" s="198">
        <f>G182+J182+M182</f>
        <v>9</v>
      </c>
      <c r="Q182" s="164" t="s">
        <v>7</v>
      </c>
      <c r="R182" s="166">
        <f>I182+L182+O182</f>
        <v>0</v>
      </c>
      <c r="S182" s="155">
        <f>IF(G182&gt;I182,2,IF(AND(G182&lt;I182,H182=":"),1,0))+IF(J182&gt;L182,2,IF(AND(J182&lt;L182,K182=":"),1,0))+IF(M182&gt;O182,2,IF(AND(M182&lt;O182,N182=":"),1,0))</f>
        <v>3</v>
      </c>
      <c r="T182" s="172">
        <v>1</v>
      </c>
      <c r="U182" s="215"/>
      <c r="V182" s="51">
        <v>1</v>
      </c>
      <c r="W182" s="4" t="str">
        <f>C183</f>
        <v>------</v>
      </c>
      <c r="X182" s="7" t="s">
        <v>9</v>
      </c>
      <c r="Y182" s="52" t="str">
        <f>C189</f>
        <v>------</v>
      </c>
      <c r="Z182" s="53"/>
      <c r="AA182" s="54"/>
      <c r="AB182" s="54"/>
      <c r="AC182" s="54"/>
      <c r="AD182" s="55"/>
      <c r="AE182" s="56">
        <v>3</v>
      </c>
      <c r="AF182" s="11" t="s">
        <v>7</v>
      </c>
      <c r="AG182" s="12" t="str">
        <f t="shared" ref="AG182" si="37">IF(OR(VALUE($AJ182)=0,VALUE($AK182)=0), "0",IF(AND(LEN(Z182)&gt;0,MID(Z182,1,1)="-"),"1","0")+IF(AND(LEN(AA182)&gt;0,MID(AA182,1,1)="-"),"1","0")+IF(AND(LEN(AB182)&gt;0,MID(AB182,1,1)="-"),"1","0")+IF(AND(LEN(AC182)&gt;0,MID(AC182,1,1)="-"),"1","0")+IF(AND(LEN(AD182)&gt;0,MID(AD182,1,1)="-"),"1","0"))</f>
        <v>0</v>
      </c>
      <c r="AH182" s="94"/>
      <c r="AI182" t="str">
        <f>IF(OR( AND(A196=AJ182,A198=AK182 ),  AND(A198=AJ182,A196=AK182) ),"a",    IF(OR( AND(A206=AJ182,A208=AK182 ),  AND(A208=AJ182,A206=AK182) ),"b",  ""))</f>
        <v>a</v>
      </c>
      <c r="AJ182">
        <f>IF(ISBLANK(U182), A182,0)</f>
        <v>0</v>
      </c>
      <c r="AK182">
        <f>IF(ISBLANK(U188), A188,0)</f>
        <v>0</v>
      </c>
    </row>
    <row r="183" spans="1:37" ht="13.5" thickBot="1">
      <c r="A183" s="217"/>
      <c r="B183" s="189"/>
      <c r="C183" s="57" t="str">
        <f>IF(A182&gt;0,IF(VLOOKUP(A182,seznam!$A$2:$C$147,2)&gt;0,VLOOKUP(A182,seznam!$A$2:$C$147,2),"------"),"------")</f>
        <v>------</v>
      </c>
      <c r="D183" s="196"/>
      <c r="E183" s="196"/>
      <c r="F183" s="197"/>
      <c r="G183" s="169"/>
      <c r="H183" s="165"/>
      <c r="I183" s="167"/>
      <c r="J183" s="169"/>
      <c r="K183" s="165"/>
      <c r="L183" s="167"/>
      <c r="M183" s="169"/>
      <c r="N183" s="165"/>
      <c r="O183" s="176"/>
      <c r="P183" s="171"/>
      <c r="Q183" s="165"/>
      <c r="R183" s="167"/>
      <c r="S183" s="156"/>
      <c r="T183" s="154"/>
      <c r="U183" s="215"/>
      <c r="V183" s="58">
        <v>2</v>
      </c>
      <c r="W183" s="5" t="str">
        <f>C185</f>
        <v>------</v>
      </c>
      <c r="X183" s="8" t="s">
        <v>9</v>
      </c>
      <c r="Y183" s="59" t="str">
        <f>C187</f>
        <v>------</v>
      </c>
      <c r="Z183" s="60"/>
      <c r="AA183" s="61"/>
      <c r="AB183" s="61"/>
      <c r="AC183" s="61"/>
      <c r="AD183" s="62"/>
      <c r="AE183" s="56" t="str">
        <f t="shared" ref="AE183" si="38">IF(OR(VALUE($AJ183)=0,VALUE($AK183)=0), "0",IF(AND(LEN(Z183)&gt;0,MID(Z183,1,1)&lt;&gt;"-"),"1","0")+IF(AND(LEN(AA183)&gt;0,MID(AA183,1,1)&lt;&gt;"-"),"1","0")+IF(AND(LEN(AB183)&gt;0,MID(AB183,1,1)&lt;&gt;"-"),"1","0")+IF(AND(LEN(AC183)&gt;0,MID(AC183,1,1)&lt;&gt;"-"),"1","0")+IF(AND(LEN(AD183)&gt;0,MID(AD183,1,1)&lt;&gt;"-"),"1","0"))</f>
        <v>0</v>
      </c>
      <c r="AF183" s="13" t="s">
        <v>7</v>
      </c>
      <c r="AG183" s="12">
        <v>3</v>
      </c>
      <c r="AH183" s="94"/>
      <c r="AI183" t="str">
        <f>IF(OR( AND(A196=AJ183,A198=AK183 ),  AND(A198=AJ183,A196=AK183) ),"a",    IF(OR( AND(A206=AJ183,A208=AK183 ),  AND(A208=AJ183,A206=AK183) ),"b",  ""))</f>
        <v>a</v>
      </c>
      <c r="AJ183">
        <f>IF(ISBLANK(U184), A184,0)</f>
        <v>0</v>
      </c>
      <c r="AK183">
        <f>IF(ISBLANK(U186), A186,0)</f>
        <v>0</v>
      </c>
    </row>
    <row r="184" spans="1:37" ht="13.5" thickBot="1">
      <c r="A184" s="217"/>
      <c r="B184" s="190">
        <v>2</v>
      </c>
      <c r="C184" s="50" t="str">
        <f>IF(A184&gt;0,IF(VLOOKUP(A184,seznam!$A$2:$C$147,3)&gt;0,VLOOKUP(A184,seznam!$A$2:$C$147,3),"------"),"------")</f>
        <v>------</v>
      </c>
      <c r="D184" s="151" t="str">
        <f>I182</f>
        <v>0</v>
      </c>
      <c r="E184" s="151" t="str">
        <f>H182</f>
        <v>:</v>
      </c>
      <c r="F184" s="159">
        <f>G182</f>
        <v>3</v>
      </c>
      <c r="G184" s="192"/>
      <c r="H184" s="193"/>
      <c r="I184" s="194"/>
      <c r="J184" s="157" t="str">
        <f>AE183</f>
        <v>0</v>
      </c>
      <c r="K184" s="151" t="str">
        <f>AF183</f>
        <v>:</v>
      </c>
      <c r="L184" s="159">
        <f>AG183</f>
        <v>3</v>
      </c>
      <c r="M184" s="157">
        <f>AE186</f>
        <v>1</v>
      </c>
      <c r="N184" s="151" t="str">
        <f>AF186</f>
        <v>:</v>
      </c>
      <c r="O184" s="175">
        <f>AG186</f>
        <v>3</v>
      </c>
      <c r="P184" s="147">
        <f>D184+J184+M184</f>
        <v>1</v>
      </c>
      <c r="Q184" s="151" t="s">
        <v>7</v>
      </c>
      <c r="R184" s="159">
        <f>F184+L184+O184</f>
        <v>9</v>
      </c>
      <c r="S184" s="149">
        <f>IF(D184&gt;F184,2,IF(AND(D184&lt;F184,E184=":"),1,0))+IF(J184&gt;L184,2,IF(AND(J184&lt;L184,K184=":"),1,0))+IF(M184&gt;O184,2,IF(AND(M184&lt;O184,N184=":"),1,0))</f>
        <v>5</v>
      </c>
      <c r="T184" s="174">
        <v>4</v>
      </c>
      <c r="U184" s="215"/>
      <c r="V184" s="58">
        <v>3</v>
      </c>
      <c r="W184" s="5" t="str">
        <f>C189</f>
        <v>------</v>
      </c>
      <c r="X184" s="9" t="s">
        <v>9</v>
      </c>
      <c r="Y184" s="59" t="str">
        <f>C187</f>
        <v>------</v>
      </c>
      <c r="Z184" s="60"/>
      <c r="AA184" s="61"/>
      <c r="AB184" s="61"/>
      <c r="AC184" s="61"/>
      <c r="AD184" s="62"/>
      <c r="AE184" s="56">
        <v>1</v>
      </c>
      <c r="AF184" s="13" t="s">
        <v>7</v>
      </c>
      <c r="AG184" s="12">
        <v>3</v>
      </c>
      <c r="AH184" s="94"/>
      <c r="AI184" t="str">
        <f>IF(OR( AND(A196=AJ184,A198=AK184 ),  AND(A198=AJ184,A196=AK184) ),"a",    IF(OR( AND(A206=AJ184,A208=AK184 ),  AND(A208=AJ184,A206=AK184) ),"b",  ""))</f>
        <v>a</v>
      </c>
      <c r="AJ184">
        <f>IF(ISBLANK(U188), A188,0)</f>
        <v>0</v>
      </c>
      <c r="AK184">
        <f>IF(ISBLANK(U186), A186,0)</f>
        <v>0</v>
      </c>
    </row>
    <row r="185" spans="1:37" ht="13.5" thickBot="1">
      <c r="A185" s="217"/>
      <c r="B185" s="189"/>
      <c r="C185" s="57" t="str">
        <f>IF(A184&gt;0,IF(VLOOKUP(A184,seznam!$A$2:$C$147,2)&gt;0,VLOOKUP(A184,seznam!$A$2:$C$147,2),"------"),"------")</f>
        <v>------</v>
      </c>
      <c r="D185" s="165"/>
      <c r="E185" s="165"/>
      <c r="F185" s="167"/>
      <c r="G185" s="195"/>
      <c r="H185" s="196"/>
      <c r="I185" s="197"/>
      <c r="J185" s="169"/>
      <c r="K185" s="165"/>
      <c r="L185" s="167"/>
      <c r="M185" s="169"/>
      <c r="N185" s="165"/>
      <c r="O185" s="176"/>
      <c r="P185" s="170"/>
      <c r="Q185" s="203"/>
      <c r="R185" s="173"/>
      <c r="S185" s="156"/>
      <c r="T185" s="154"/>
      <c r="U185" s="215"/>
      <c r="V185" s="58">
        <v>4</v>
      </c>
      <c r="W185" s="5" t="str">
        <f>C183</f>
        <v>------</v>
      </c>
      <c r="X185" s="8" t="s">
        <v>9</v>
      </c>
      <c r="Y185" s="59" t="str">
        <f>C185</f>
        <v>------</v>
      </c>
      <c r="Z185" s="60"/>
      <c r="AA185" s="61"/>
      <c r="AB185" s="61"/>
      <c r="AC185" s="61"/>
      <c r="AD185" s="62"/>
      <c r="AE185" s="56">
        <v>3</v>
      </c>
      <c r="AF185" s="13" t="s">
        <v>7</v>
      </c>
      <c r="AG185" s="12" t="str">
        <f t="shared" ref="AG185" si="39">IF(OR(VALUE($AJ185)=0,VALUE($AK185)=0), "0",IF(AND(LEN(Z185)&gt;0,MID(Z185,1,1)="-"),"1","0")+IF(AND(LEN(AA185)&gt;0,MID(AA185,1,1)="-"),"1","0")+IF(AND(LEN(AB185)&gt;0,MID(AB185,1,1)="-"),"1","0")+IF(AND(LEN(AC185)&gt;0,MID(AC185,1,1)="-"),"1","0")+IF(AND(LEN(AD185)&gt;0,MID(AD185,1,1)="-"),"1","0"))</f>
        <v>0</v>
      </c>
      <c r="AH185" s="94"/>
      <c r="AI185" t="str">
        <f>IF(OR( AND(A196=AJ185,A198=AK185 ),  AND(A198=AJ185,A196=AK185) ),"a",    IF(OR( AND(A206=AJ185,A208=AK185 ),  AND(A208=AJ185,A206=AK185) ),"b",  ""))</f>
        <v>a</v>
      </c>
      <c r="AJ185">
        <f>IF(ISBLANK(U182), A182,0)</f>
        <v>0</v>
      </c>
      <c r="AK185">
        <f>IF(ISBLANK(U184), A184,0)</f>
        <v>0</v>
      </c>
    </row>
    <row r="186" spans="1:37" ht="13.5" thickBot="1">
      <c r="A186" s="217"/>
      <c r="B186" s="190">
        <v>3</v>
      </c>
      <c r="C186" s="50" t="str">
        <f>IF(A186&gt;0,IF(VLOOKUP(A186,seznam!$A$2:$C$147,3)&gt;0,VLOOKUP(A186,seznam!$A$2:$C$147,3),"------"),"------")</f>
        <v>------</v>
      </c>
      <c r="D186" s="151" t="str">
        <f>L182</f>
        <v>0</v>
      </c>
      <c r="E186" s="151" t="str">
        <f>K182</f>
        <v>:</v>
      </c>
      <c r="F186" s="159">
        <f>J182</f>
        <v>3</v>
      </c>
      <c r="G186" s="157">
        <f>L184</f>
        <v>3</v>
      </c>
      <c r="H186" s="151" t="str">
        <f>K184</f>
        <v>:</v>
      </c>
      <c r="I186" s="159" t="str">
        <f>J184</f>
        <v>0</v>
      </c>
      <c r="J186" s="192"/>
      <c r="K186" s="193"/>
      <c r="L186" s="194"/>
      <c r="M186" s="157">
        <f>AG184</f>
        <v>3</v>
      </c>
      <c r="N186" s="151" t="str">
        <f>AF184</f>
        <v>:</v>
      </c>
      <c r="O186" s="175">
        <f>AE184</f>
        <v>1</v>
      </c>
      <c r="P186" s="147">
        <f>D186+G186+M186</f>
        <v>6</v>
      </c>
      <c r="Q186" s="151" t="s">
        <v>7</v>
      </c>
      <c r="R186" s="159">
        <f>F186+I186+O186</f>
        <v>4</v>
      </c>
      <c r="S186" s="149">
        <f>IF(D186&gt;F186,2,IF(AND(D186&lt;F186,E186=":"),1,0))+IF(G186&gt;I186,2,IF(AND(G186&lt;I186,H186=":"),1,0))+IF(M186&gt;O186,2,IF(AND(M186&lt;O186,N186=":"),1,0))</f>
        <v>5</v>
      </c>
      <c r="T186" s="174">
        <v>2</v>
      </c>
      <c r="U186" s="215"/>
      <c r="V186" s="58">
        <v>5</v>
      </c>
      <c r="W186" s="5" t="str">
        <f>C185</f>
        <v>------</v>
      </c>
      <c r="X186" s="8" t="s">
        <v>9</v>
      </c>
      <c r="Y186" s="59" t="str">
        <f>C189</f>
        <v>------</v>
      </c>
      <c r="Z186" s="60"/>
      <c r="AA186" s="61"/>
      <c r="AB186" s="61"/>
      <c r="AC186" s="61"/>
      <c r="AD186" s="62"/>
      <c r="AE186" s="56">
        <v>1</v>
      </c>
      <c r="AF186" s="13" t="s">
        <v>7</v>
      </c>
      <c r="AG186" s="12">
        <v>3</v>
      </c>
      <c r="AH186" s="94"/>
      <c r="AI186" t="str">
        <f>IF(OR( AND(A196=AJ186,A198=AK186 ),  AND(A198=AJ186,A196=AK186) ),"a",    IF(OR( AND(A206=AJ186,A208=AK186 ),  AND(A208=AJ186,A206=AK186) ),"b",  ""))</f>
        <v>a</v>
      </c>
      <c r="AJ186">
        <f>IF(ISBLANK(U184), A184,0)</f>
        <v>0</v>
      </c>
      <c r="AK186">
        <f>IF(ISBLANK(U188), A188,0)</f>
        <v>0</v>
      </c>
    </row>
    <row r="187" spans="1:37" ht="13.5" thickBot="1">
      <c r="A187" s="217"/>
      <c r="B187" s="189"/>
      <c r="C187" s="57" t="str">
        <f>IF(A186&gt;0,IF(VLOOKUP(A186,seznam!$A$2:$C$147,2)&gt;0,VLOOKUP(A186,seznam!$A$2:$C$147,2),"------"),"------")</f>
        <v>------</v>
      </c>
      <c r="D187" s="165"/>
      <c r="E187" s="165"/>
      <c r="F187" s="167"/>
      <c r="G187" s="169"/>
      <c r="H187" s="165"/>
      <c r="I187" s="167"/>
      <c r="J187" s="195"/>
      <c r="K187" s="196"/>
      <c r="L187" s="197"/>
      <c r="M187" s="169"/>
      <c r="N187" s="165"/>
      <c r="O187" s="176"/>
      <c r="P187" s="171"/>
      <c r="Q187" s="165"/>
      <c r="R187" s="167"/>
      <c r="S187" s="156"/>
      <c r="T187" s="154"/>
      <c r="U187" s="215"/>
      <c r="V187" s="64">
        <v>6</v>
      </c>
      <c r="W187" s="6" t="str">
        <f>C187</f>
        <v>------</v>
      </c>
      <c r="X187" s="10" t="s">
        <v>9</v>
      </c>
      <c r="Y187" s="65" t="str">
        <f>C183</f>
        <v>------</v>
      </c>
      <c r="Z187" s="66"/>
      <c r="AA187" s="67"/>
      <c r="AB187" s="67"/>
      <c r="AC187" s="67"/>
      <c r="AD187" s="68"/>
      <c r="AE187" s="104" t="str">
        <f t="shared" ref="AE187" si="40">IF(OR(VALUE($AJ187)=0,VALUE($AK187)=0), "0",IF(AND(LEN(Z187)&gt;0,MID(Z187,1,1)&lt;&gt;"-"),"1","0")+IF(AND(LEN(AA187)&gt;0,MID(AA187,1,1)&lt;&gt;"-"),"1","0")+IF(AND(LEN(AB187)&gt;0,MID(AB187,1,1)&lt;&gt;"-"),"1","0")+IF(AND(LEN(AC187)&gt;0,MID(AC187,1,1)&lt;&gt;"-"),"1","0")+IF(AND(LEN(AD187)&gt;0,MID(AD187,1,1)&lt;&gt;"-"),"1","0"))</f>
        <v>0</v>
      </c>
      <c r="AF187" s="15" t="s">
        <v>7</v>
      </c>
      <c r="AG187" s="49">
        <v>3</v>
      </c>
      <c r="AH187" s="94"/>
      <c r="AI187" t="str">
        <f>IF(OR( AND(A196=AJ187,A198=AK187 ),  AND(A198=AJ187,A196=AK187) ),"a",    IF(OR( AND(A206=AJ187,A208=AK187 ),  AND(A208=AJ187,A206=AK187) ),"b",  ""))</f>
        <v>a</v>
      </c>
      <c r="AJ187">
        <f>IF(ISBLANK(U186), A186,0)</f>
        <v>0</v>
      </c>
      <c r="AK187">
        <f>IF(ISBLANK(U182), A182,0)</f>
        <v>0</v>
      </c>
    </row>
    <row r="188" spans="1:37">
      <c r="A188" s="217"/>
      <c r="B188" s="190">
        <v>4</v>
      </c>
      <c r="C188" s="50" t="str">
        <f>IF(A188&gt;0,IF(VLOOKUP(A188,seznam!$A$2:$C$147,3)&gt;0,VLOOKUP(A188,seznam!$A$2:$C$147,3),"------"),"------")</f>
        <v>------</v>
      </c>
      <c r="D188" s="151" t="str">
        <f>O182</f>
        <v>0</v>
      </c>
      <c r="E188" s="151" t="str">
        <f>N182</f>
        <v>:</v>
      </c>
      <c r="F188" s="159">
        <f>M182</f>
        <v>3</v>
      </c>
      <c r="G188" s="157">
        <f>O184</f>
        <v>3</v>
      </c>
      <c r="H188" s="151" t="str">
        <f>N184</f>
        <v>:</v>
      </c>
      <c r="I188" s="159">
        <f>M184</f>
        <v>1</v>
      </c>
      <c r="J188" s="157">
        <f>O186</f>
        <v>1</v>
      </c>
      <c r="K188" s="151" t="str">
        <f>N186</f>
        <v>:</v>
      </c>
      <c r="L188" s="159">
        <f>M186</f>
        <v>3</v>
      </c>
      <c r="M188" s="192"/>
      <c r="N188" s="193"/>
      <c r="O188" s="199"/>
      <c r="P188" s="147">
        <f>D188+G188+J188</f>
        <v>4</v>
      </c>
      <c r="Q188" s="151" t="s">
        <v>7</v>
      </c>
      <c r="R188" s="159">
        <f>F188+I188+L188</f>
        <v>7</v>
      </c>
      <c r="S188" s="149">
        <f>IF(D188&gt;F188,2,IF(AND(D188&lt;F188,E188=":"),1,0))+IF(G188&gt;I188,2,IF(AND(G188&lt;I188,H188=":"),1,0))+IF(J188&gt;L188,2,IF(AND(J188&lt;L188,K188=":"),1,0))</f>
        <v>5</v>
      </c>
      <c r="T188" s="180">
        <v>3</v>
      </c>
      <c r="U188" s="219"/>
      <c r="AH188" s="94"/>
    </row>
    <row r="189" spans="1:37" ht="13.5" thickBot="1">
      <c r="A189" s="218"/>
      <c r="B189" s="191"/>
      <c r="C189" s="71" t="str">
        <f>IF(A188&gt;0,IF(VLOOKUP(A188,seznam!$A$2:$C$147,2)&gt;0,VLOOKUP(A188,seznam!$A$2:$C$147,2),"------"),"------")</f>
        <v>------</v>
      </c>
      <c r="D189" s="152"/>
      <c r="E189" s="152"/>
      <c r="F189" s="160"/>
      <c r="G189" s="158"/>
      <c r="H189" s="152"/>
      <c r="I189" s="160"/>
      <c r="J189" s="158"/>
      <c r="K189" s="152"/>
      <c r="L189" s="160"/>
      <c r="M189" s="200"/>
      <c r="N189" s="201"/>
      <c r="O189" s="202"/>
      <c r="P189" s="148"/>
      <c r="Q189" s="152"/>
      <c r="R189" s="160"/>
      <c r="S189" s="150"/>
      <c r="T189" s="181"/>
      <c r="U189" s="219"/>
      <c r="AH189" s="94"/>
    </row>
    <row r="190" spans="1:37" ht="13.5" thickBot="1">
      <c r="T190" s="111"/>
      <c r="AH190" s="94"/>
    </row>
    <row r="191" spans="1:37" ht="13.5" thickBot="1">
      <c r="A191" s="74" t="s">
        <v>2</v>
      </c>
      <c r="B191" s="184" t="s">
        <v>153</v>
      </c>
      <c r="C191" s="185"/>
      <c r="D191" s="161">
        <v>1</v>
      </c>
      <c r="E191" s="178"/>
      <c r="F191" s="179"/>
      <c r="G191" s="177">
        <v>2</v>
      </c>
      <c r="H191" s="178"/>
      <c r="I191" s="179"/>
      <c r="J191" s="177">
        <v>3</v>
      </c>
      <c r="K191" s="178"/>
      <c r="L191" s="179"/>
      <c r="M191" s="177">
        <v>4</v>
      </c>
      <c r="N191" s="178"/>
      <c r="O191" s="186"/>
      <c r="P191" s="161" t="s">
        <v>4</v>
      </c>
      <c r="Q191" s="162"/>
      <c r="R191" s="163"/>
      <c r="S191" s="81" t="s">
        <v>5</v>
      </c>
      <c r="T191" s="75" t="s">
        <v>6</v>
      </c>
      <c r="AH191" s="94"/>
    </row>
    <row r="192" spans="1:37" ht="12.75" customHeight="1" thickBot="1">
      <c r="A192" s="216"/>
      <c r="B192" s="188">
        <v>1</v>
      </c>
      <c r="C192" s="50" t="str">
        <f>IF(A192&gt;0,IF(VLOOKUP(A192,seznam!$A$2:$C$147,3)&gt;0,VLOOKUP(A192,seznam!$A$2:$C$147,3),"------"),"------")</f>
        <v>------</v>
      </c>
      <c r="D192" s="204"/>
      <c r="E192" s="205"/>
      <c r="F192" s="206"/>
      <c r="G192" s="168">
        <f>AE195</f>
        <v>3</v>
      </c>
      <c r="H192" s="164" t="str">
        <f>AF195</f>
        <v>:</v>
      </c>
      <c r="I192" s="166">
        <f>AG195</f>
        <v>2</v>
      </c>
      <c r="J192" s="168" t="str">
        <f>AG197</f>
        <v>0</v>
      </c>
      <c r="K192" s="164" t="str">
        <f>AF197</f>
        <v>:</v>
      </c>
      <c r="L192" s="166">
        <f>AE197</f>
        <v>3</v>
      </c>
      <c r="M192" s="168">
        <f>AE192</f>
        <v>3</v>
      </c>
      <c r="N192" s="164" t="str">
        <f>AF192</f>
        <v>:</v>
      </c>
      <c r="O192" s="187">
        <f>AG192</f>
        <v>1</v>
      </c>
      <c r="P192" s="198">
        <f>G192+J192+M192</f>
        <v>6</v>
      </c>
      <c r="Q192" s="164" t="s">
        <v>7</v>
      </c>
      <c r="R192" s="166">
        <f>I192+L192+O192</f>
        <v>6</v>
      </c>
      <c r="S192" s="155">
        <f>IF(G192&gt;I192,2,IF(AND(G192&lt;I192,H192=":"),1,0))+IF(J192&gt;L192,2,IF(AND(J192&lt;L192,K192=":"),1,0))+IF(M192&gt;O192,2,IF(AND(M192&lt;O192,N192=":"),1,0))</f>
        <v>6</v>
      </c>
      <c r="T192" s="172">
        <v>2</v>
      </c>
      <c r="U192" s="215"/>
      <c r="V192" s="51">
        <v>1</v>
      </c>
      <c r="W192" s="4" t="str">
        <f>C193</f>
        <v>------</v>
      </c>
      <c r="X192" s="7" t="s">
        <v>9</v>
      </c>
      <c r="Y192" s="52" t="str">
        <f>C199</f>
        <v>------</v>
      </c>
      <c r="Z192" s="53"/>
      <c r="AA192" s="54"/>
      <c r="AB192" s="54"/>
      <c r="AC192" s="54"/>
      <c r="AD192" s="55"/>
      <c r="AE192" s="56">
        <v>3</v>
      </c>
      <c r="AF192" s="11" t="s">
        <v>7</v>
      </c>
      <c r="AG192" s="12">
        <v>1</v>
      </c>
      <c r="AH192" s="94"/>
      <c r="AJ192">
        <f>IF(ISBLANK(U192), A192,0)</f>
        <v>0</v>
      </c>
      <c r="AK192">
        <f>IF(ISBLANK(U198), A198,0)</f>
        <v>0</v>
      </c>
    </row>
    <row r="193" spans="1:37" ht="12.75" customHeight="1" thickBot="1">
      <c r="A193" s="217"/>
      <c r="B193" s="189"/>
      <c r="C193" s="57" t="str">
        <f>IF(A192&gt;0,IF(VLOOKUP(A192,seznam!$A$2:$C$147,2)&gt;0,VLOOKUP(A192,seznam!$A$2:$C$147,2),"------"),"------")</f>
        <v>------</v>
      </c>
      <c r="D193" s="196"/>
      <c r="E193" s="196"/>
      <c r="F193" s="197"/>
      <c r="G193" s="169"/>
      <c r="H193" s="165"/>
      <c r="I193" s="167"/>
      <c r="J193" s="169"/>
      <c r="K193" s="165"/>
      <c r="L193" s="167"/>
      <c r="M193" s="169"/>
      <c r="N193" s="165"/>
      <c r="O193" s="176"/>
      <c r="P193" s="171"/>
      <c r="Q193" s="165"/>
      <c r="R193" s="167"/>
      <c r="S193" s="156"/>
      <c r="T193" s="154"/>
      <c r="U193" s="215"/>
      <c r="V193" s="58">
        <v>2</v>
      </c>
      <c r="W193" s="5" t="str">
        <f>C195</f>
        <v>------</v>
      </c>
      <c r="X193" s="8" t="s">
        <v>9</v>
      </c>
      <c r="Y193" s="59" t="str">
        <f>C197</f>
        <v>------</v>
      </c>
      <c r="Z193" s="60"/>
      <c r="AA193" s="61"/>
      <c r="AB193" s="61"/>
      <c r="AC193" s="61"/>
      <c r="AD193" s="62"/>
      <c r="AE193" s="56" t="str">
        <f t="shared" ref="AE193:AE194" si="41">IF(OR(VALUE($AJ193)=0,VALUE($AK193)=0), "0",IF(AND(LEN(Z193)&gt;0,MID(Z193,1,1)&lt;&gt;"-"),"1","0")+IF(AND(LEN(AA193)&gt;0,MID(AA193,1,1)&lt;&gt;"-"),"1","0")+IF(AND(LEN(AB193)&gt;0,MID(AB193,1,1)&lt;&gt;"-"),"1","0")+IF(AND(LEN(AC193)&gt;0,MID(AC193,1,1)&lt;&gt;"-"),"1","0")+IF(AND(LEN(AD193)&gt;0,MID(AD193,1,1)&lt;&gt;"-"),"1","0"))</f>
        <v>0</v>
      </c>
      <c r="AF193" s="13" t="s">
        <v>7</v>
      </c>
      <c r="AG193" s="12">
        <v>3</v>
      </c>
      <c r="AH193" s="94"/>
      <c r="AJ193">
        <f>IF(ISBLANK(U194), A194,0)</f>
        <v>0</v>
      </c>
      <c r="AK193">
        <f>IF(ISBLANK(U196), A196,0)</f>
        <v>0</v>
      </c>
    </row>
    <row r="194" spans="1:37" ht="12.75" customHeight="1" thickBot="1">
      <c r="A194" s="217"/>
      <c r="B194" s="190">
        <v>2</v>
      </c>
      <c r="C194" s="50" t="str">
        <f>IF(A194&gt;0,IF(VLOOKUP(A194,seznam!$A$2:$C$147,3)&gt;0,VLOOKUP(A194,seznam!$A$2:$C$147,3),"------"),"------")</f>
        <v>------</v>
      </c>
      <c r="D194" s="151">
        <f>I192</f>
        <v>2</v>
      </c>
      <c r="E194" s="151" t="str">
        <f>H192</f>
        <v>:</v>
      </c>
      <c r="F194" s="159">
        <f>G192</f>
        <v>3</v>
      </c>
      <c r="G194" s="192"/>
      <c r="H194" s="193"/>
      <c r="I194" s="194"/>
      <c r="J194" s="157" t="str">
        <f>AE193</f>
        <v>0</v>
      </c>
      <c r="K194" s="151" t="str">
        <f>AF193</f>
        <v>:</v>
      </c>
      <c r="L194" s="159">
        <f>AG193</f>
        <v>3</v>
      </c>
      <c r="M194" s="157">
        <f>AE196</f>
        <v>1</v>
      </c>
      <c r="N194" s="151" t="str">
        <f>AF196</f>
        <v>:</v>
      </c>
      <c r="O194" s="175">
        <f>AG196</f>
        <v>3</v>
      </c>
      <c r="P194" s="147">
        <f>D194+J194+M194</f>
        <v>3</v>
      </c>
      <c r="Q194" s="151" t="s">
        <v>7</v>
      </c>
      <c r="R194" s="159">
        <f>F194+L194+O194</f>
        <v>9</v>
      </c>
      <c r="S194" s="149">
        <f>IF(D194&gt;F194,2,IF(AND(D194&lt;F194,E194=":"),1,0))+IF(J194&gt;L194,2,IF(AND(J194&lt;L194,K194=":"),1,0))+IF(M194&gt;O194,2,IF(AND(M194&lt;O194,N194=":"),1,0))</f>
        <v>4</v>
      </c>
      <c r="T194" s="174">
        <v>4</v>
      </c>
      <c r="U194" s="215"/>
      <c r="V194" s="58">
        <v>3</v>
      </c>
      <c r="W194" s="5" t="str">
        <f>C199</f>
        <v>------</v>
      </c>
      <c r="X194" s="9" t="s">
        <v>9</v>
      </c>
      <c r="Y194" s="59" t="str">
        <f>C197</f>
        <v>------</v>
      </c>
      <c r="Z194" s="53" t="str">
        <f>IF(OR(ISNA(MATCH("a",AI182:AI187,0)), ISBLANK( INDEX(Z182:AD187,MATCH("a",AI182:AI187,0),1))  ),  "",   IF(INDEX(AJ182:AK187,MATCH("a",AI182:AI187,0),1)=AJ194,INDEX(Z182:AD187,MATCH("a",AI182:AI187,0),1),-1*INDEX(Z182:AD187,MATCH("a",AI182:AI187,0),1)))</f>
        <v/>
      </c>
      <c r="AA194" s="55" t="str">
        <f>IF(OR(ISNA(MATCH("a",AI182:AI187,0)), ISBLANK( INDEX(Z182:AD187,MATCH("a",AI182:AI187,0),2))  ),  "",   IF(INDEX(AJ182:AK187,MATCH("a",AI182:AI187,0),1)=AJ194,INDEX(Z182:AD187,MATCH("a",AI182:AI187,0),2),-1*INDEX(Z182:AD187,MATCH("a",AI182:AI187,0),2)))</f>
        <v/>
      </c>
      <c r="AB194" s="54" t="str">
        <f>IF(OR(ISNA(MATCH("a",AI182:AI187,0)), ISBLANK( INDEX(Z182:AD187,MATCH("a",AI182:AI187,0),3))  ),  "",   IF(INDEX(AJ182:AK187,MATCH("a",AI182:AI187,0),1)=AJ194,INDEX(Z182:AD187,MATCH("a",AI182:AI187,0),3),-1*INDEX(Z182:AD187,MATCH("a",AI182:AI187,0),3)))</f>
        <v/>
      </c>
      <c r="AC194" s="54" t="str">
        <f>IF(OR(ISNA(MATCH("a",AI182:AI187,0)), ISBLANK( INDEX(Z182:AD187,MATCH("a",AI182:AI187,0),4))  ),  "",   IF(INDEX(AJ182:AK187,MATCH("a",AI182:AI187,0),1)=AJ194,INDEX(Z182:AD187,MATCH("a",AI182:AI187,0),4),-1*INDEX(Z182:AD187,MATCH("a",AI182:AI187,0),4)))</f>
        <v/>
      </c>
      <c r="AD194" s="131" t="str">
        <f>IF(OR(ISNA(MATCH("a",AI182:AI187,0)), ISBLANK( INDEX(Z182:AD187,MATCH("a",AI182:AI187,0),5))  ),  "",   IF(INDEX(AJ182:AK187,MATCH("a",AI182:AI187,0),1)=AJ194,INDEX(Z182:AD187,MATCH("a",AI182:AI187,0),5),-1*INDEX(Z182:AD187,MATCH("a",AI182:AI187,0),5)))</f>
        <v/>
      </c>
      <c r="AE194" s="56" t="str">
        <f t="shared" si="41"/>
        <v>0</v>
      </c>
      <c r="AF194" s="13" t="s">
        <v>7</v>
      </c>
      <c r="AG194" s="12">
        <v>3</v>
      </c>
      <c r="AH194" s="94"/>
      <c r="AJ194">
        <f>IF(ISBLANK(U198), A198,0)</f>
        <v>0</v>
      </c>
      <c r="AK194">
        <f>IF(ISBLANK(U196), A196,0)</f>
        <v>0</v>
      </c>
    </row>
    <row r="195" spans="1:37" ht="12.75" customHeight="1" thickBot="1">
      <c r="A195" s="217"/>
      <c r="B195" s="189"/>
      <c r="C195" s="57" t="str">
        <f>IF(A194&gt;0,IF(VLOOKUP(A194,seznam!$A$2:$C$147,2)&gt;0,VLOOKUP(A194,seznam!$A$2:$C$147,2),"------"),"------")</f>
        <v>------</v>
      </c>
      <c r="D195" s="165"/>
      <c r="E195" s="165"/>
      <c r="F195" s="167"/>
      <c r="G195" s="195"/>
      <c r="H195" s="196"/>
      <c r="I195" s="197"/>
      <c r="J195" s="169"/>
      <c r="K195" s="165"/>
      <c r="L195" s="167"/>
      <c r="M195" s="169"/>
      <c r="N195" s="165"/>
      <c r="O195" s="176"/>
      <c r="P195" s="170"/>
      <c r="Q195" s="203"/>
      <c r="R195" s="173"/>
      <c r="S195" s="156"/>
      <c r="T195" s="154"/>
      <c r="U195" s="215"/>
      <c r="V195" s="58">
        <v>4</v>
      </c>
      <c r="W195" s="5" t="str">
        <f>C193</f>
        <v>------</v>
      </c>
      <c r="X195" s="8" t="s">
        <v>9</v>
      </c>
      <c r="Y195" s="59" t="str">
        <f>C195</f>
        <v>------</v>
      </c>
      <c r="Z195" s="66" t="str">
        <f>IF(OR(ISNA(MATCH("a",AI172:AI177,0)), ISBLANK( INDEX(Z172:AD177,MATCH("a",AI172:AI177,0),1))  ),  "",   IF(INDEX(AJ172:AK177,MATCH("a",AI172:AI177,0),1)=AJ195,INDEX(Z172:AD177,MATCH("a",AI172:AI177,0),1),-1*INDEX(Z172:AD177,MATCH("a",AI172:AI177,0),1)))</f>
        <v/>
      </c>
      <c r="AA195" s="67" t="str">
        <f>IF(OR(ISNA(MATCH("a",AI172:AI177,0)), ISBLANK( INDEX(Z172:AD177,MATCH("a",AI172:AI177,0),2))  ),  "",   IF(INDEX(AJ172:AK177,MATCH("a",AI172:AI177,0),1)=AJ195,INDEX(Z172:AD177,MATCH("a",AI172:AI177,0),2),-1*INDEX(Z172:AD177,MATCH("a",AI172:AI177,0),2)))</f>
        <v/>
      </c>
      <c r="AB195" s="67" t="str">
        <f>IF(OR(ISNA(MATCH("a",AI172:AI177,0)), ISBLANK( INDEX(Z172:AD177,MATCH("a",AI172:AI177,0),3))  ),  "",   IF(INDEX(AJ172:AK177,MATCH("a",AI172:AI177,0),1)=AJ195,INDEX(Z172:AD177,MATCH("a",AI172:AI177,0),3),-1*INDEX(Z172:AD177,MATCH("a",AI172:AI177,0),3)))</f>
        <v/>
      </c>
      <c r="AC195" s="67" t="str">
        <f>IF(OR(ISNA(MATCH("a",AI172:AI177,0)), ISBLANK( INDEX(Z172:AD177,MATCH("a",AI172:AI177,0),4))  ),  "",   IF(INDEX(AJ172:AK177,MATCH("a",AI172:AI177,0),1)=AJ195,INDEX(Z172:AD177,MATCH("a",AI172:AI177,0),4),-1*INDEX(Z172:AD177,MATCH("a",AI172:AI177,0),4)))</f>
        <v/>
      </c>
      <c r="AD195" s="132" t="str">
        <f>IF(OR(ISNA(MATCH("a",AI172:AI177,0)), ISBLANK( INDEX(Z172:AD177,MATCH("a",AI172:AI177,0),5))  ),  "",   IF(INDEX(AJ172:AK177,MATCH("a",AI172:AI177,0),1)=AJ195,INDEX(Z172:AD177,MATCH("a",AI172:AI177,0),5),-1*INDEX(Z172:AD177,MATCH("a",AI172:AI177,0),5)))</f>
        <v/>
      </c>
      <c r="AE195" s="56">
        <v>3</v>
      </c>
      <c r="AF195" s="13" t="s">
        <v>7</v>
      </c>
      <c r="AG195" s="12">
        <v>2</v>
      </c>
      <c r="AH195" s="94"/>
      <c r="AJ195">
        <f>IF(ISBLANK(U192), A192,0)</f>
        <v>0</v>
      </c>
      <c r="AK195">
        <f>IF(ISBLANK(U194), A194,0)</f>
        <v>0</v>
      </c>
    </row>
    <row r="196" spans="1:37" ht="12.75" customHeight="1" thickBot="1">
      <c r="A196" s="217"/>
      <c r="B196" s="190">
        <v>3</v>
      </c>
      <c r="C196" s="50" t="str">
        <f>IF(A196&gt;0,IF(VLOOKUP(A196,seznam!$A$2:$C$147,3)&gt;0,VLOOKUP(A196,seznam!$A$2:$C$147,3),"------"),"------")</f>
        <v>------</v>
      </c>
      <c r="D196" s="151">
        <f>L192</f>
        <v>3</v>
      </c>
      <c r="E196" s="151" t="str">
        <f>K192</f>
        <v>:</v>
      </c>
      <c r="F196" s="159" t="str">
        <f>J192</f>
        <v>0</v>
      </c>
      <c r="G196" s="157">
        <f>L194</f>
        <v>3</v>
      </c>
      <c r="H196" s="151" t="str">
        <f>K194</f>
        <v>:</v>
      </c>
      <c r="I196" s="159" t="str">
        <f>J194</f>
        <v>0</v>
      </c>
      <c r="J196" s="192"/>
      <c r="K196" s="193"/>
      <c r="L196" s="194"/>
      <c r="M196" s="157">
        <f>AG194</f>
        <v>3</v>
      </c>
      <c r="N196" s="151" t="str">
        <f>AF194</f>
        <v>:</v>
      </c>
      <c r="O196" s="175" t="str">
        <f>AE194</f>
        <v>0</v>
      </c>
      <c r="P196" s="147">
        <f>D196+G196+M196</f>
        <v>9</v>
      </c>
      <c r="Q196" s="151" t="s">
        <v>7</v>
      </c>
      <c r="R196" s="159">
        <f>F196+I196+O196</f>
        <v>0</v>
      </c>
      <c r="S196" s="149">
        <f>IF(D196&gt;F196,2,IF(AND(D196&lt;F196,E196=":"),1,0))+IF(G196&gt;I196,2,IF(AND(G196&lt;I196,H196=":"),1,0))+IF(M196&gt;O196,2,IF(AND(M196&lt;O196,N196=":"),1,0))</f>
        <v>3</v>
      </c>
      <c r="T196" s="174">
        <v>1</v>
      </c>
      <c r="U196" s="215"/>
      <c r="V196" s="58">
        <v>5</v>
      </c>
      <c r="W196" s="5" t="str">
        <f>C195</f>
        <v>------</v>
      </c>
      <c r="X196" s="8" t="s">
        <v>9</v>
      </c>
      <c r="Y196" s="59" t="str">
        <f>C199</f>
        <v>------</v>
      </c>
      <c r="Z196" s="60"/>
      <c r="AA196" s="61"/>
      <c r="AB196" s="61"/>
      <c r="AC196" s="61"/>
      <c r="AD196" s="62"/>
      <c r="AE196" s="56">
        <v>1</v>
      </c>
      <c r="AF196" s="13" t="s">
        <v>7</v>
      </c>
      <c r="AG196" s="12">
        <v>3</v>
      </c>
      <c r="AH196" s="94"/>
      <c r="AJ196">
        <f>IF(ISBLANK(U194), A194,0)</f>
        <v>0</v>
      </c>
      <c r="AK196">
        <f>IF(ISBLANK(U198), A198,0)</f>
        <v>0</v>
      </c>
    </row>
    <row r="197" spans="1:37" ht="13.5" customHeight="1" thickBot="1">
      <c r="A197" s="217"/>
      <c r="B197" s="189"/>
      <c r="C197" s="57" t="str">
        <f>IF(A196&gt;0,IF(VLOOKUP(A196,seznam!$A$2:$C$147,2)&gt;0,VLOOKUP(A196,seznam!$A$2:$C$147,2),"------"),"------")</f>
        <v>------</v>
      </c>
      <c r="D197" s="165"/>
      <c r="E197" s="165"/>
      <c r="F197" s="167"/>
      <c r="G197" s="169"/>
      <c r="H197" s="165"/>
      <c r="I197" s="167"/>
      <c r="J197" s="195"/>
      <c r="K197" s="196"/>
      <c r="L197" s="197"/>
      <c r="M197" s="169"/>
      <c r="N197" s="165"/>
      <c r="O197" s="176"/>
      <c r="P197" s="171"/>
      <c r="Q197" s="165"/>
      <c r="R197" s="167"/>
      <c r="S197" s="156"/>
      <c r="T197" s="154"/>
      <c r="U197" s="215"/>
      <c r="V197" s="64">
        <v>6</v>
      </c>
      <c r="W197" s="6" t="str">
        <f>C197</f>
        <v>------</v>
      </c>
      <c r="X197" s="10" t="s">
        <v>9</v>
      </c>
      <c r="Y197" s="65" t="str">
        <f>C193</f>
        <v>------</v>
      </c>
      <c r="Z197" s="66"/>
      <c r="AA197" s="67"/>
      <c r="AB197" s="67"/>
      <c r="AC197" s="67"/>
      <c r="AD197" s="68"/>
      <c r="AE197" s="56">
        <v>3</v>
      </c>
      <c r="AF197" s="15" t="s">
        <v>7</v>
      </c>
      <c r="AG197" s="12" t="str">
        <f t="shared" ref="AG197" si="42">IF(OR(VALUE($AJ197)=0,VALUE($AK197)=0), "0",IF(AND(LEN(Z197)&gt;0,MID(Z197,1,1)="-"),"1","0")+IF(AND(LEN(AA197)&gt;0,MID(AA197,1,1)="-"),"1","0")+IF(AND(LEN(AB197)&gt;0,MID(AB197,1,1)="-"),"1","0")+IF(AND(LEN(AC197)&gt;0,MID(AC197,1,1)="-"),"1","0")+IF(AND(LEN(AD197)&gt;0,MID(AD197,1,1)="-"),"1","0"))</f>
        <v>0</v>
      </c>
      <c r="AH197" s="94"/>
      <c r="AJ197">
        <f>IF(ISBLANK(U196), A196,0)</f>
        <v>0</v>
      </c>
      <c r="AK197">
        <f>IF(ISBLANK(U192), A192,0)</f>
        <v>0</v>
      </c>
    </row>
    <row r="198" spans="1:37" ht="12.75" customHeight="1">
      <c r="A198" s="217"/>
      <c r="B198" s="190">
        <v>4</v>
      </c>
      <c r="C198" s="50" t="str">
        <f>IF(A198&gt;0,IF(VLOOKUP(A198,seznam!$A$2:$C$147,3)&gt;0,VLOOKUP(A198,seznam!$A$2:$C$147,3),"------"),"------")</f>
        <v>------</v>
      </c>
      <c r="D198" s="151">
        <f>O192</f>
        <v>1</v>
      </c>
      <c r="E198" s="151" t="str">
        <f>N192</f>
        <v>:</v>
      </c>
      <c r="F198" s="159">
        <f>M192</f>
        <v>3</v>
      </c>
      <c r="G198" s="157">
        <f>O194</f>
        <v>3</v>
      </c>
      <c r="H198" s="151" t="str">
        <f>N194</f>
        <v>:</v>
      </c>
      <c r="I198" s="159">
        <f>M194</f>
        <v>1</v>
      </c>
      <c r="J198" s="157" t="str">
        <f>O196</f>
        <v>0</v>
      </c>
      <c r="K198" s="151" t="str">
        <f>N196</f>
        <v>:</v>
      </c>
      <c r="L198" s="159">
        <f>M196</f>
        <v>3</v>
      </c>
      <c r="M198" s="192"/>
      <c r="N198" s="193"/>
      <c r="O198" s="199"/>
      <c r="P198" s="147">
        <f>D198+G198+J198</f>
        <v>4</v>
      </c>
      <c r="Q198" s="151" t="s">
        <v>7</v>
      </c>
      <c r="R198" s="159">
        <f>F198+I198+L198</f>
        <v>7</v>
      </c>
      <c r="S198" s="149">
        <f>IF(D198&gt;F198,2,IF(AND(D198&lt;F198,E198=":"),1,0))+IF(G198&gt;I198,2,IF(AND(G198&lt;I198,H198=":"),1,0))+IF(J198&gt;L198,2,IF(AND(J198&lt;L198,K198=":"),1,0))</f>
        <v>5</v>
      </c>
      <c r="T198" s="180">
        <v>3</v>
      </c>
      <c r="U198" s="219"/>
      <c r="AH198" s="94"/>
    </row>
    <row r="199" spans="1:37" ht="13.5" customHeight="1" thickBot="1">
      <c r="A199" s="218"/>
      <c r="B199" s="191"/>
      <c r="C199" s="71" t="str">
        <f>IF(A198&gt;0,IF(VLOOKUP(A198,seznam!$A$2:$C$147,2)&gt;0,VLOOKUP(A198,seznam!$A$2:$C$147,2),"------"),"------")</f>
        <v>------</v>
      </c>
      <c r="D199" s="152"/>
      <c r="E199" s="152"/>
      <c r="F199" s="160"/>
      <c r="G199" s="158"/>
      <c r="H199" s="152"/>
      <c r="I199" s="160"/>
      <c r="J199" s="158"/>
      <c r="K199" s="152"/>
      <c r="L199" s="160"/>
      <c r="M199" s="200"/>
      <c r="N199" s="201"/>
      <c r="O199" s="202"/>
      <c r="P199" s="148"/>
      <c r="Q199" s="152"/>
      <c r="R199" s="160"/>
      <c r="S199" s="150"/>
      <c r="T199" s="181"/>
      <c r="U199" s="219"/>
      <c r="AH199" s="94"/>
    </row>
    <row r="200" spans="1:37" ht="13.5" thickBot="1">
      <c r="T200" s="111"/>
      <c r="AH200" s="94"/>
    </row>
    <row r="201" spans="1:37" ht="13.5" thickBot="1">
      <c r="A201" s="74" t="s">
        <v>2</v>
      </c>
      <c r="B201" s="184" t="s">
        <v>154</v>
      </c>
      <c r="C201" s="185"/>
      <c r="D201" s="161">
        <v>1</v>
      </c>
      <c r="E201" s="178"/>
      <c r="F201" s="179"/>
      <c r="G201" s="177">
        <v>2</v>
      </c>
      <c r="H201" s="178"/>
      <c r="I201" s="179"/>
      <c r="J201" s="177">
        <v>3</v>
      </c>
      <c r="K201" s="178"/>
      <c r="L201" s="179"/>
      <c r="M201" s="177">
        <v>4</v>
      </c>
      <c r="N201" s="178"/>
      <c r="O201" s="186"/>
      <c r="P201" s="161" t="s">
        <v>4</v>
      </c>
      <c r="Q201" s="162"/>
      <c r="R201" s="163"/>
      <c r="S201" s="81" t="s">
        <v>5</v>
      </c>
      <c r="T201" s="75" t="s">
        <v>6</v>
      </c>
      <c r="AH201" s="94"/>
    </row>
    <row r="202" spans="1:37" ht="12.75" customHeight="1" thickBot="1">
      <c r="A202" s="216"/>
      <c r="B202" s="188">
        <v>1</v>
      </c>
      <c r="C202" s="50" t="str">
        <f>IF(A202&gt;0,IF(VLOOKUP(A202,seznam!$A$2:$C$147,3)&gt;0,VLOOKUP(A202,seznam!$A$2:$C$147,3),"------"),"------")</f>
        <v>------</v>
      </c>
      <c r="D202" s="204"/>
      <c r="E202" s="205"/>
      <c r="F202" s="206"/>
      <c r="G202" s="168">
        <f>AE205</f>
        <v>3</v>
      </c>
      <c r="H202" s="164" t="str">
        <f>AF205</f>
        <v>:</v>
      </c>
      <c r="I202" s="166" t="str">
        <f>AG205</f>
        <v>0</v>
      </c>
      <c r="J202" s="168">
        <f>AG207</f>
        <v>3</v>
      </c>
      <c r="K202" s="164" t="str">
        <f>AF207</f>
        <v>:</v>
      </c>
      <c r="L202" s="166">
        <f>AE207</f>
        <v>0</v>
      </c>
      <c r="M202" s="168">
        <f>AE202</f>
        <v>3</v>
      </c>
      <c r="N202" s="164" t="str">
        <f>AF202</f>
        <v>:</v>
      </c>
      <c r="O202" s="187" t="str">
        <f>AG202</f>
        <v>0</v>
      </c>
      <c r="P202" s="198">
        <f>G202+J202+M202</f>
        <v>9</v>
      </c>
      <c r="Q202" s="164" t="s">
        <v>7</v>
      </c>
      <c r="R202" s="166">
        <f>I202+L202+O202</f>
        <v>0</v>
      </c>
      <c r="S202" s="155">
        <f>IF(G202&gt;I202,2,IF(AND(G202&lt;I202,H202=":"),1,0))+IF(J202&gt;L202,2,IF(AND(J202&lt;L202,K202=":"),1,0))+IF(M202&gt;O202,2,IF(AND(M202&lt;O202,N202=":"),1,0))</f>
        <v>4</v>
      </c>
      <c r="T202" s="172"/>
      <c r="U202" s="215"/>
      <c r="V202" s="51">
        <v>1</v>
      </c>
      <c r="W202" s="4" t="str">
        <f>C203</f>
        <v>------</v>
      </c>
      <c r="X202" s="7" t="s">
        <v>9</v>
      </c>
      <c r="Y202" s="52" t="str">
        <f>C209</f>
        <v>------</v>
      </c>
      <c r="Z202" s="53"/>
      <c r="AA202" s="54"/>
      <c r="AB202" s="54"/>
      <c r="AC202" s="54"/>
      <c r="AD202" s="55"/>
      <c r="AE202" s="56">
        <v>3</v>
      </c>
      <c r="AF202" s="11" t="s">
        <v>7</v>
      </c>
      <c r="AG202" s="12" t="str">
        <f>IF(OR(VALUE($AJ202)=0,VALUE($AK202)=0), "0",IF(AND(LEN(Z202)&gt;0,MID(Z202,1,1)="-"),"1","0")+IF(AND(LEN(AA202)&gt;0,MID(AA202,1,1)="-"),"1","0")+IF(AND(LEN(AB202)&gt;0,MID(AB202,1,1)="-"),"1","0")+IF(AND(LEN(AC202)&gt;0,MID(AC202,1,1)="-"),"1","0")+IF(AND(LEN(AD202)&gt;0,MID(AD202,1,1)="-"),"1","0"))</f>
        <v>0</v>
      </c>
      <c r="AH202" s="94"/>
      <c r="AJ202">
        <f>IF(ISBLANK(U202), A202,0)</f>
        <v>0</v>
      </c>
      <c r="AK202">
        <f>IF(ISBLANK(U208), A208,0)</f>
        <v>0</v>
      </c>
    </row>
    <row r="203" spans="1:37" ht="12.75" customHeight="1" thickBot="1">
      <c r="A203" s="217"/>
      <c r="B203" s="189"/>
      <c r="C203" s="57" t="str">
        <f>IF(A202&gt;0,IF(VLOOKUP(A202,seznam!$A$2:$C$147,2)&gt;0,VLOOKUP(A202,seznam!$A$2:$C$147,2),"------"),"------")</f>
        <v>------</v>
      </c>
      <c r="D203" s="196"/>
      <c r="E203" s="196"/>
      <c r="F203" s="197"/>
      <c r="G203" s="169"/>
      <c r="H203" s="165"/>
      <c r="I203" s="167"/>
      <c r="J203" s="169"/>
      <c r="K203" s="165"/>
      <c r="L203" s="167"/>
      <c r="M203" s="169"/>
      <c r="N203" s="165"/>
      <c r="O203" s="176"/>
      <c r="P203" s="171"/>
      <c r="Q203" s="165"/>
      <c r="R203" s="167"/>
      <c r="S203" s="156"/>
      <c r="T203" s="154"/>
      <c r="U203" s="215"/>
      <c r="V203" s="58">
        <v>2</v>
      </c>
      <c r="W203" s="5" t="str">
        <f>C205</f>
        <v>------</v>
      </c>
      <c r="X203" s="8" t="s">
        <v>9</v>
      </c>
      <c r="Y203" s="59" t="str">
        <f>C207</f>
        <v>------</v>
      </c>
      <c r="Z203" s="60"/>
      <c r="AA203" s="61"/>
      <c r="AB203" s="61"/>
      <c r="AC203" s="61"/>
      <c r="AD203" s="62"/>
      <c r="AE203" s="56">
        <v>0</v>
      </c>
      <c r="AF203" s="13" t="s">
        <v>7</v>
      </c>
      <c r="AG203" s="12">
        <v>3</v>
      </c>
      <c r="AH203" s="94"/>
      <c r="AJ203">
        <f>IF(ISBLANK(U204), A204,0)</f>
        <v>0</v>
      </c>
      <c r="AK203">
        <f>IF(ISBLANK(U206), A206,0)</f>
        <v>0</v>
      </c>
    </row>
    <row r="204" spans="1:37" ht="12.75" customHeight="1" thickBot="1">
      <c r="A204" s="217"/>
      <c r="B204" s="190">
        <v>2</v>
      </c>
      <c r="C204" s="50" t="str">
        <f>IF(A204&gt;0,IF(VLOOKUP(A204,seznam!$A$2:$C$147,3)&gt;0,VLOOKUP(A204,seznam!$A$2:$C$147,3),"------"),"------")</f>
        <v>------</v>
      </c>
      <c r="D204" s="151" t="str">
        <f>I202</f>
        <v>0</v>
      </c>
      <c r="E204" s="151" t="str">
        <f>H202</f>
        <v>:</v>
      </c>
      <c r="F204" s="159">
        <f>G202</f>
        <v>3</v>
      </c>
      <c r="G204" s="192"/>
      <c r="H204" s="193"/>
      <c r="I204" s="194"/>
      <c r="J204" s="157">
        <f>AE203</f>
        <v>0</v>
      </c>
      <c r="K204" s="151" t="str">
        <f>AF203</f>
        <v>:</v>
      </c>
      <c r="L204" s="159">
        <f>AG203</f>
        <v>3</v>
      </c>
      <c r="M204" s="157">
        <f>AE206</f>
        <v>3</v>
      </c>
      <c r="N204" s="151" t="str">
        <f>AF206</f>
        <v>:</v>
      </c>
      <c r="O204" s="175">
        <f>AG206</f>
        <v>1</v>
      </c>
      <c r="P204" s="147">
        <f>D204+J204+M204</f>
        <v>3</v>
      </c>
      <c r="Q204" s="151" t="s">
        <v>7</v>
      </c>
      <c r="R204" s="159">
        <f>F204+L204+O204</f>
        <v>7</v>
      </c>
      <c r="S204" s="149">
        <f>IF(D204&gt;F204,2,IF(AND(D204&lt;F204,E204=":"),1,0))+IF(J204&gt;L204,2,IF(AND(J204&lt;L204,K204=":"),1,0))+IF(M204&gt;O204,2,IF(AND(M204&lt;O204,N204=":"),1,0))</f>
        <v>5</v>
      </c>
      <c r="T204" s="174"/>
      <c r="U204" s="215"/>
      <c r="V204" s="58">
        <v>3</v>
      </c>
      <c r="W204" s="5" t="str">
        <f>C209</f>
        <v>------</v>
      </c>
      <c r="X204" s="9" t="s">
        <v>9</v>
      </c>
      <c r="Y204" s="59" t="str">
        <f>C207</f>
        <v>------</v>
      </c>
      <c r="Z204" s="53" t="str">
        <f>IF(OR(ISNA(MATCH("b",AI182:AI187,0)), ISBLANK( INDEX(Z182:AD187,MATCH("b",AI182:AI187,0),1))  ),  "",   IF(INDEX(AJ182:AK187,MATCH("b",AI182:AI187,0),1)=AJ204,INDEX(Z182:AD187,MATCH("b",AI182:AI187,0),1),-1*INDEX(Z182:AD187,MATCH("b",AI182:AI187,0),1)))</f>
        <v/>
      </c>
      <c r="AA204" s="54" t="str">
        <f>IF(OR(ISNA(MATCH("b",AI182:AI187,0)), ISBLANK( INDEX(Z182:AD187,MATCH("b",AI182:AI187,0),2))  ),  "",   IF(INDEX(AJ182:AK187,MATCH("b",AI182:AI187,0),1)=AJ204,INDEX(Z182:AD187,MATCH("b",AI182:AI187,0),2),-1*INDEX(Z182:AD187,MATCH("b",AI182:AI187,0),2)))</f>
        <v/>
      </c>
      <c r="AB204" s="54" t="str">
        <f>IF(OR(ISNA(MATCH("b",AI182:AI187,0)), ISBLANK( INDEX(Z182:AD187,MATCH("b",AI182:AI187,0),3))  ),  "",   IF(INDEX(AJ182:AK187,MATCH("b",AI182:AI187,0),1)=AJ204,INDEX(Z182:AD187,MATCH("b",AI182:AI187,0),3),-1*INDEX(Z182:AD187,MATCH("b",AI182:AI187,0),3)))</f>
        <v/>
      </c>
      <c r="AC204" s="54" t="str">
        <f>IF(OR(ISNA(MATCH("b",AI182:AI187,0)), ISBLANK( INDEX(Z182:AD187,MATCH("b",AI182:AI187,0),4))  ),  "",   IF(INDEX(AJ182:AK187,MATCH("b",AI182:AI187,0),1)=AJ204,INDEX(Z182:AD187,MATCH("b",AI182:AI187,0),4),-1*INDEX(Z182:AD187,MATCH("b",AI182:AI187,0),4)))</f>
        <v/>
      </c>
      <c r="AD204" s="131" t="str">
        <f>IF(OR(ISNA(MATCH("b",AI182:AI187,0)), ISBLANK( INDEX(Z182:AD187,MATCH("b",AI182:AI187,0),5))  ),  "",   IF(INDEX(AJ182:AK187,MATCH("b",AI182:AI187,0),1)=AJ204,INDEX(Z182:AD187,MATCH("b",AI182:AI187,0),5),-1*INDEX(Z182:AD187,MATCH("b",AI182:AI187,0),5)))</f>
        <v/>
      </c>
      <c r="AE204" s="56" t="str">
        <f t="shared" ref="AE204" si="43">IF(OR(VALUE($AJ204)=0,VALUE($AK204)=0), "0",IF(AND(LEN(Z204)&gt;0,MID(Z204,1,1)&lt;&gt;"-"),"1","0")+IF(AND(LEN(AA204)&gt;0,MID(AA204,1,1)&lt;&gt;"-"),"1","0")+IF(AND(LEN(AB204)&gt;0,MID(AB204,1,1)&lt;&gt;"-"),"1","0")+IF(AND(LEN(AC204)&gt;0,MID(AC204,1,1)&lt;&gt;"-"),"1","0")+IF(AND(LEN(AD204)&gt;0,MID(AD204,1,1)&lt;&gt;"-"),"1","0"))</f>
        <v>0</v>
      </c>
      <c r="AF204" s="13" t="s">
        <v>7</v>
      </c>
      <c r="AG204" s="12">
        <v>3</v>
      </c>
      <c r="AH204" s="94"/>
      <c r="AJ204">
        <f>IF(ISBLANK(U208), A208,0)</f>
        <v>0</v>
      </c>
      <c r="AK204">
        <f>IF(ISBLANK(U206), A206,0)</f>
        <v>0</v>
      </c>
    </row>
    <row r="205" spans="1:37" ht="12.75" customHeight="1" thickBot="1">
      <c r="A205" s="217"/>
      <c r="B205" s="189"/>
      <c r="C205" s="57" t="str">
        <f>IF(A204&gt;0,IF(VLOOKUP(A204,seznam!$A$2:$C$147,2)&gt;0,VLOOKUP(A204,seznam!$A$2:$C$147,2),"------"),"------")</f>
        <v>------</v>
      </c>
      <c r="D205" s="165"/>
      <c r="E205" s="165"/>
      <c r="F205" s="167"/>
      <c r="G205" s="195"/>
      <c r="H205" s="196"/>
      <c r="I205" s="197"/>
      <c r="J205" s="169"/>
      <c r="K205" s="165"/>
      <c r="L205" s="167"/>
      <c r="M205" s="169"/>
      <c r="N205" s="165"/>
      <c r="O205" s="176"/>
      <c r="P205" s="170"/>
      <c r="Q205" s="203"/>
      <c r="R205" s="173"/>
      <c r="S205" s="156"/>
      <c r="T205" s="154"/>
      <c r="U205" s="215"/>
      <c r="V205" s="58">
        <v>4</v>
      </c>
      <c r="W205" s="5" t="str">
        <f>C203</f>
        <v>------</v>
      </c>
      <c r="X205" s="8" t="s">
        <v>9</v>
      </c>
      <c r="Y205" s="59" t="str">
        <f>C205</f>
        <v>------</v>
      </c>
      <c r="Z205" s="66" t="str">
        <f>IF(OR(ISNA(MATCH("b",AI172:AI177,0)), ISBLANK( INDEX(Z172:AD177,MATCH("b",AI172:AI177,0),1))  ),  "",   IF(INDEX(AJ172:AK177,MATCH("b",AI172:AI177,0),1)=AJ205,INDEX(Z172:AD177,MATCH("b",AI172:AI177,0),1),-1*INDEX(Z172:AD177,MATCH("b",AI172:AI177,0),1)))</f>
        <v/>
      </c>
      <c r="AA205" s="67" t="str">
        <f>IF(OR(ISNA(MATCH("b",AI172:AI177,0)), ISBLANK( INDEX(Z172:AD177,MATCH("b",AI172:AI177,0),2))  ),  "",   IF(INDEX(AJ172:AK177,MATCH("b",AI172:AI177,0),1)=AJ205,INDEX(Z172:AD177,MATCH("b",AI172:AI177,0),2),-1*INDEX(Z172:AD177,MATCH("b",AI172:AI177,0),2)))</f>
        <v/>
      </c>
      <c r="AB205" s="67" t="str">
        <f>IF(OR(ISNA(MATCH("b",AI172:AI177,0)), ISBLANK( INDEX(Z172:AD177,MATCH("b",AI172:AI177,0),3))  ),  "",   IF(INDEX(AJ172:AK177,MATCH("b",AI172:AI177,0),1)=AJ205,INDEX(Z172:AD177,MATCH("b",AI172:AI177,0),3),-1*INDEX(Z172:AD177,MATCH("b",AI172:AI177,0),3)))</f>
        <v/>
      </c>
      <c r="AC205" s="67" t="str">
        <f>IF(OR(ISNA(MATCH("b",AI172:AI177,0)), ISBLANK( INDEX(Z172:AD177,MATCH("b",AI172:AI177,0),4))  ),  "",   IF(INDEX(AJ172:AK177,MATCH("b",AI172:AI177,0),1)=AJ205,INDEX(Z172:AD177,MATCH("b",AI172:AI177,0),4),-1*INDEX(Z172:AD177,MATCH("b",AI172:AI177,0),4)))</f>
        <v/>
      </c>
      <c r="AD205" s="132" t="str">
        <f>IF(OR(ISNA(MATCH("b",AI172:AI177,0)), ISBLANK( INDEX(Z172:AD177,MATCH("b",AI172:AI177,0),5))  ),  "",   IF(INDEX(AJ172:AK177,MATCH("b",AI172:AI177,0),1)=AJ205,INDEX(Z172:AD177,MATCH("b",AI172:AI177,0),5),-1*INDEX(Z172:AD177,MATCH("b",AI172:AI177,0),5)))</f>
        <v/>
      </c>
      <c r="AE205" s="56">
        <v>3</v>
      </c>
      <c r="AF205" s="13" t="s">
        <v>7</v>
      </c>
      <c r="AG205" s="12" t="str">
        <f t="shared" ref="AG205" si="44">IF(OR(VALUE($AJ205)=0,VALUE($AK205)=0), "0",IF(AND(LEN(Z205)&gt;0,MID(Z205,1,1)="-"),"1","0")+IF(AND(LEN(AA205)&gt;0,MID(AA205,1,1)="-"),"1","0")+IF(AND(LEN(AB205)&gt;0,MID(AB205,1,1)="-"),"1","0")+IF(AND(LEN(AC205)&gt;0,MID(AC205,1,1)="-"),"1","0")+IF(AND(LEN(AD205)&gt;0,MID(AD205,1,1)="-"),"1","0"))</f>
        <v>0</v>
      </c>
      <c r="AH205" s="94"/>
      <c r="AJ205">
        <f>IF(ISBLANK(U202), A202,0)</f>
        <v>0</v>
      </c>
      <c r="AK205">
        <f>IF(ISBLANK(U204), A204,0)</f>
        <v>0</v>
      </c>
    </row>
    <row r="206" spans="1:37" ht="12.75" customHeight="1" thickBot="1">
      <c r="A206" s="217"/>
      <c r="B206" s="190">
        <v>3</v>
      </c>
      <c r="C206" s="50" t="str">
        <f>IF(A206&gt;0,IF(VLOOKUP(A206,seznam!$A$2:$C$147,3)&gt;0,VLOOKUP(A206,seznam!$A$2:$C$147,3),"------"),"------")</f>
        <v>------</v>
      </c>
      <c r="D206" s="151">
        <f>L202</f>
        <v>0</v>
      </c>
      <c r="E206" s="151" t="str">
        <f>K202</f>
        <v>:</v>
      </c>
      <c r="F206" s="159">
        <f>J202</f>
        <v>3</v>
      </c>
      <c r="G206" s="157">
        <f>L204</f>
        <v>3</v>
      </c>
      <c r="H206" s="151" t="str">
        <f>K204</f>
        <v>:</v>
      </c>
      <c r="I206" s="159">
        <f>J204</f>
        <v>0</v>
      </c>
      <c r="J206" s="192"/>
      <c r="K206" s="193"/>
      <c r="L206" s="194"/>
      <c r="M206" s="157">
        <f>AG204</f>
        <v>3</v>
      </c>
      <c r="N206" s="151" t="str">
        <f>AF204</f>
        <v>:</v>
      </c>
      <c r="O206" s="175" t="str">
        <f>AE204</f>
        <v>0</v>
      </c>
      <c r="P206" s="147">
        <f>D206+G206+M206</f>
        <v>6</v>
      </c>
      <c r="Q206" s="151" t="s">
        <v>7</v>
      </c>
      <c r="R206" s="159">
        <f>F206+I206+O206</f>
        <v>3</v>
      </c>
      <c r="S206" s="149">
        <f>IF(D206&gt;F206,2,IF(AND(D206&lt;F206,E206=":"),1,0))+IF(G206&gt;I206,2,IF(AND(G206&lt;I206,H206=":"),1,0))+IF(M206&gt;O206,2,IF(AND(M206&lt;O206,N206=":"),1,0))</f>
        <v>4</v>
      </c>
      <c r="T206" s="153"/>
      <c r="U206" s="215"/>
      <c r="V206" s="58">
        <v>5</v>
      </c>
      <c r="W206" s="5" t="str">
        <f>C205</f>
        <v>------</v>
      </c>
      <c r="X206" s="8" t="s">
        <v>9</v>
      </c>
      <c r="Y206" s="59" t="str">
        <f>C209</f>
        <v>------</v>
      </c>
      <c r="Z206" s="60"/>
      <c r="AA206" s="61"/>
      <c r="AB206" s="61"/>
      <c r="AC206" s="61"/>
      <c r="AD206" s="62"/>
      <c r="AE206" s="56">
        <v>3</v>
      </c>
      <c r="AF206" s="13" t="s">
        <v>7</v>
      </c>
      <c r="AG206" s="12">
        <v>1</v>
      </c>
      <c r="AH206" s="94"/>
      <c r="AJ206">
        <f>IF(ISBLANK(U204), A204,0)</f>
        <v>0</v>
      </c>
      <c r="AK206">
        <f>IF(ISBLANK(U208), A208,0)</f>
        <v>0</v>
      </c>
    </row>
    <row r="207" spans="1:37" ht="13.5" customHeight="1" thickBot="1">
      <c r="A207" s="217"/>
      <c r="B207" s="189"/>
      <c r="C207" s="57" t="str">
        <f>IF(A206&gt;0,IF(VLOOKUP(A206,seznam!$A$2:$C$147,2)&gt;0,VLOOKUP(A206,seznam!$A$2:$C$147,2),"------"),"------")</f>
        <v>------</v>
      </c>
      <c r="D207" s="165"/>
      <c r="E207" s="165"/>
      <c r="F207" s="167"/>
      <c r="G207" s="169"/>
      <c r="H207" s="165"/>
      <c r="I207" s="167"/>
      <c r="J207" s="195"/>
      <c r="K207" s="196"/>
      <c r="L207" s="197"/>
      <c r="M207" s="169"/>
      <c r="N207" s="165"/>
      <c r="O207" s="176"/>
      <c r="P207" s="171"/>
      <c r="Q207" s="165"/>
      <c r="R207" s="167"/>
      <c r="S207" s="156"/>
      <c r="T207" s="154"/>
      <c r="U207" s="215"/>
      <c r="V207" s="64">
        <v>6</v>
      </c>
      <c r="W207" s="6" t="str">
        <f>C207</f>
        <v>------</v>
      </c>
      <c r="X207" s="10" t="s">
        <v>9</v>
      </c>
      <c r="Y207" s="65" t="str">
        <f>C203</f>
        <v>------</v>
      </c>
      <c r="Z207" s="66"/>
      <c r="AA207" s="67"/>
      <c r="AB207" s="67"/>
      <c r="AC207" s="67"/>
      <c r="AD207" s="68"/>
      <c r="AE207" s="104">
        <v>0</v>
      </c>
      <c r="AF207" s="15" t="s">
        <v>7</v>
      </c>
      <c r="AG207" s="49">
        <v>3</v>
      </c>
      <c r="AH207" s="94"/>
      <c r="AJ207">
        <f>IF(ISBLANK(U206), A206,0)</f>
        <v>0</v>
      </c>
      <c r="AK207">
        <f>IF(ISBLANK(U202), A202,0)</f>
        <v>0</v>
      </c>
    </row>
    <row r="208" spans="1:37" ht="12.75" customHeight="1">
      <c r="A208" s="217"/>
      <c r="B208" s="190">
        <v>4</v>
      </c>
      <c r="C208" s="50" t="str">
        <f>IF(A208&gt;0,IF(VLOOKUP(A208,seznam!$A$2:$C$147,3)&gt;0,VLOOKUP(A208,seznam!$A$2:$C$147,3),"------"),"------")</f>
        <v>------</v>
      </c>
      <c r="D208" s="151" t="str">
        <f>O202</f>
        <v>0</v>
      </c>
      <c r="E208" s="151" t="str">
        <f>N202</f>
        <v>:</v>
      </c>
      <c r="F208" s="159">
        <f>M202</f>
        <v>3</v>
      </c>
      <c r="G208" s="157">
        <f>O204</f>
        <v>1</v>
      </c>
      <c r="H208" s="151" t="str">
        <f>N204</f>
        <v>:</v>
      </c>
      <c r="I208" s="159">
        <f>M204</f>
        <v>3</v>
      </c>
      <c r="J208" s="157" t="str">
        <f>O206</f>
        <v>0</v>
      </c>
      <c r="K208" s="151" t="str">
        <f>N206</f>
        <v>:</v>
      </c>
      <c r="L208" s="159">
        <f>M206</f>
        <v>3</v>
      </c>
      <c r="M208" s="192"/>
      <c r="N208" s="193"/>
      <c r="O208" s="199"/>
      <c r="P208" s="147">
        <f>D208+G208+J208</f>
        <v>1</v>
      </c>
      <c r="Q208" s="151" t="s">
        <v>7</v>
      </c>
      <c r="R208" s="159">
        <f>F208+I208+L208</f>
        <v>9</v>
      </c>
      <c r="S208" s="149">
        <f>IF(D208&gt;F208,2,IF(AND(D208&lt;F208,E208=":"),1,0))+IF(G208&gt;I208,2,IF(AND(G208&lt;I208,H208=":"),1,0))+IF(J208&gt;L208,2,IF(AND(J208&lt;L208,K208=":"),1,0))</f>
        <v>5</v>
      </c>
      <c r="T208" s="180"/>
      <c r="U208" s="219"/>
      <c r="AH208" s="94"/>
    </row>
    <row r="209" spans="1:34" ht="13.5" customHeight="1" thickBot="1">
      <c r="A209" s="218"/>
      <c r="B209" s="191"/>
      <c r="C209" s="71" t="str">
        <f>IF(A208&gt;0,IF(VLOOKUP(A208,seznam!$A$2:$C$147,2)&gt;0,VLOOKUP(A208,seznam!$A$2:$C$147,2),"------"),"------")</f>
        <v>------</v>
      </c>
      <c r="D209" s="152"/>
      <c r="E209" s="152"/>
      <c r="F209" s="160"/>
      <c r="G209" s="158"/>
      <c r="H209" s="152"/>
      <c r="I209" s="160"/>
      <c r="J209" s="158"/>
      <c r="K209" s="152"/>
      <c r="L209" s="160"/>
      <c r="M209" s="200"/>
      <c r="N209" s="201"/>
      <c r="O209" s="202"/>
      <c r="P209" s="148"/>
      <c r="Q209" s="152"/>
      <c r="R209" s="160"/>
      <c r="S209" s="150"/>
      <c r="T209" s="181"/>
      <c r="U209" s="219"/>
      <c r="AH209" s="94"/>
    </row>
    <row r="210" spans="1:34">
      <c r="AG210"/>
      <c r="AH210" s="94"/>
    </row>
  </sheetData>
  <mergeCells count="1565">
    <mergeCell ref="T208:T209"/>
    <mergeCell ref="S206:S207"/>
    <mergeCell ref="K202:K203"/>
    <mergeCell ref="L202:L203"/>
    <mergeCell ref="U208:U209"/>
    <mergeCell ref="A206:A207"/>
    <mergeCell ref="B206:B207"/>
    <mergeCell ref="D206:D207"/>
    <mergeCell ref="E206:E207"/>
    <mergeCell ref="F206:F207"/>
    <mergeCell ref="G206:G207"/>
    <mergeCell ref="H206:H207"/>
    <mergeCell ref="I206:I207"/>
    <mergeCell ref="J206:L207"/>
    <mergeCell ref="M206:M207"/>
    <mergeCell ref="N206:N207"/>
    <mergeCell ref="O206:O207"/>
    <mergeCell ref="P206:P207"/>
    <mergeCell ref="A208:A209"/>
    <mergeCell ref="B208:B209"/>
    <mergeCell ref="D208:D209"/>
    <mergeCell ref="E208:E209"/>
    <mergeCell ref="F208:F209"/>
    <mergeCell ref="G208:G209"/>
    <mergeCell ref="H208:H209"/>
    <mergeCell ref="I208:I209"/>
    <mergeCell ref="J208:J209"/>
    <mergeCell ref="K208:K209"/>
    <mergeCell ref="L208:L209"/>
    <mergeCell ref="M208:O209"/>
    <mergeCell ref="P208:P209"/>
    <mergeCell ref="Q208:Q209"/>
    <mergeCell ref="R208:R209"/>
    <mergeCell ref="S208:S209"/>
    <mergeCell ref="D198:D199"/>
    <mergeCell ref="E198:E199"/>
    <mergeCell ref="T206:T207"/>
    <mergeCell ref="S202:S203"/>
    <mergeCell ref="T202:T203"/>
    <mergeCell ref="U202:U203"/>
    <mergeCell ref="A204:A205"/>
    <mergeCell ref="B204:B205"/>
    <mergeCell ref="D204:D205"/>
    <mergeCell ref="E204:E205"/>
    <mergeCell ref="F204:F205"/>
    <mergeCell ref="G204:I205"/>
    <mergeCell ref="J204:J205"/>
    <mergeCell ref="K204:K205"/>
    <mergeCell ref="L204:L205"/>
    <mergeCell ref="M204:M205"/>
    <mergeCell ref="N204:N205"/>
    <mergeCell ref="O204:O205"/>
    <mergeCell ref="P204:P205"/>
    <mergeCell ref="Q204:Q205"/>
    <mergeCell ref="R204:R205"/>
    <mergeCell ref="S204:S205"/>
    <mergeCell ref="T204:T205"/>
    <mergeCell ref="U204:U205"/>
    <mergeCell ref="U206:U207"/>
    <mergeCell ref="A202:A203"/>
    <mergeCell ref="B202:B203"/>
    <mergeCell ref="D202:F203"/>
    <mergeCell ref="G202:G203"/>
    <mergeCell ref="H202:H203"/>
    <mergeCell ref="I202:I203"/>
    <mergeCell ref="J202:J203"/>
    <mergeCell ref="S192:S193"/>
    <mergeCell ref="T192:T193"/>
    <mergeCell ref="M202:M203"/>
    <mergeCell ref="N202:N203"/>
    <mergeCell ref="O202:O203"/>
    <mergeCell ref="P202:P203"/>
    <mergeCell ref="Q202:Q203"/>
    <mergeCell ref="R202:R203"/>
    <mergeCell ref="Q206:Q207"/>
    <mergeCell ref="R206:R207"/>
    <mergeCell ref="U198:U199"/>
    <mergeCell ref="A196:A197"/>
    <mergeCell ref="B196:B197"/>
    <mergeCell ref="D196:D197"/>
    <mergeCell ref="E196:E197"/>
    <mergeCell ref="F196:F197"/>
    <mergeCell ref="G196:G197"/>
    <mergeCell ref="H196:H197"/>
    <mergeCell ref="I196:I197"/>
    <mergeCell ref="J196:L197"/>
    <mergeCell ref="M196:M197"/>
    <mergeCell ref="N196:N197"/>
    <mergeCell ref="O196:O197"/>
    <mergeCell ref="P196:P197"/>
    <mergeCell ref="B201:C201"/>
    <mergeCell ref="D201:F201"/>
    <mergeCell ref="G201:I201"/>
    <mergeCell ref="J201:L201"/>
    <mergeCell ref="M201:O201"/>
    <mergeCell ref="P201:R201"/>
    <mergeCell ref="A198:A199"/>
    <mergeCell ref="B198:B199"/>
    <mergeCell ref="Q194:Q195"/>
    <mergeCell ref="R194:R195"/>
    <mergeCell ref="S194:S195"/>
    <mergeCell ref="T194:T195"/>
    <mergeCell ref="U194:U195"/>
    <mergeCell ref="F198:F199"/>
    <mergeCell ref="G198:G199"/>
    <mergeCell ref="H198:H199"/>
    <mergeCell ref="I198:I199"/>
    <mergeCell ref="J198:J199"/>
    <mergeCell ref="K198:K199"/>
    <mergeCell ref="L198:L199"/>
    <mergeCell ref="M198:O199"/>
    <mergeCell ref="P198:P199"/>
    <mergeCell ref="Q198:Q199"/>
    <mergeCell ref="R198:R199"/>
    <mergeCell ref="S198:S199"/>
    <mergeCell ref="T198:T199"/>
    <mergeCell ref="S196:S197"/>
    <mergeCell ref="T196:T197"/>
    <mergeCell ref="U196:U197"/>
    <mergeCell ref="A192:A193"/>
    <mergeCell ref="B192:B193"/>
    <mergeCell ref="D192:F193"/>
    <mergeCell ref="G192:G193"/>
    <mergeCell ref="H192:H193"/>
    <mergeCell ref="I192:I193"/>
    <mergeCell ref="J192:J193"/>
    <mergeCell ref="K192:K193"/>
    <mergeCell ref="L192:L193"/>
    <mergeCell ref="M192:M193"/>
    <mergeCell ref="N192:N193"/>
    <mergeCell ref="O192:O193"/>
    <mergeCell ref="P192:P193"/>
    <mergeCell ref="Q192:Q193"/>
    <mergeCell ref="R192:R193"/>
    <mergeCell ref="Q196:Q197"/>
    <mergeCell ref="R196:R197"/>
    <mergeCell ref="U192:U193"/>
    <mergeCell ref="A194:A195"/>
    <mergeCell ref="B194:B195"/>
    <mergeCell ref="D194:D195"/>
    <mergeCell ref="E194:E195"/>
    <mergeCell ref="F194:F195"/>
    <mergeCell ref="G194:I195"/>
    <mergeCell ref="J194:J195"/>
    <mergeCell ref="K194:K195"/>
    <mergeCell ref="L194:L195"/>
    <mergeCell ref="M194:M195"/>
    <mergeCell ref="N194:N195"/>
    <mergeCell ref="O194:O195"/>
    <mergeCell ref="P194:P195"/>
    <mergeCell ref="U188:U189"/>
    <mergeCell ref="A186:A187"/>
    <mergeCell ref="B186:B187"/>
    <mergeCell ref="D186:D187"/>
    <mergeCell ref="E186:E187"/>
    <mergeCell ref="F186:F187"/>
    <mergeCell ref="G186:G187"/>
    <mergeCell ref="H186:H187"/>
    <mergeCell ref="I186:I187"/>
    <mergeCell ref="J186:L187"/>
    <mergeCell ref="M186:M187"/>
    <mergeCell ref="N186:N187"/>
    <mergeCell ref="O186:O187"/>
    <mergeCell ref="P186:P187"/>
    <mergeCell ref="B191:C191"/>
    <mergeCell ref="D191:F191"/>
    <mergeCell ref="G191:I191"/>
    <mergeCell ref="J191:L191"/>
    <mergeCell ref="M191:O191"/>
    <mergeCell ref="P191:R191"/>
    <mergeCell ref="A188:A189"/>
    <mergeCell ref="B188:B189"/>
    <mergeCell ref="D188:D189"/>
    <mergeCell ref="E188:E189"/>
    <mergeCell ref="F188:F189"/>
    <mergeCell ref="G188:G189"/>
    <mergeCell ref="H188:H189"/>
    <mergeCell ref="I188:I189"/>
    <mergeCell ref="J188:J189"/>
    <mergeCell ref="K188:K189"/>
    <mergeCell ref="L188:L189"/>
    <mergeCell ref="M188:O189"/>
    <mergeCell ref="P188:P189"/>
    <mergeCell ref="Q188:Q189"/>
    <mergeCell ref="R188:R189"/>
    <mergeCell ref="S188:S189"/>
    <mergeCell ref="T188:T189"/>
    <mergeCell ref="S186:S187"/>
    <mergeCell ref="T186:T187"/>
    <mergeCell ref="S182:S183"/>
    <mergeCell ref="T182:T183"/>
    <mergeCell ref="U182:U183"/>
    <mergeCell ref="A184:A185"/>
    <mergeCell ref="B184:B185"/>
    <mergeCell ref="D184:D185"/>
    <mergeCell ref="E184:E185"/>
    <mergeCell ref="F184:F185"/>
    <mergeCell ref="G184:I185"/>
    <mergeCell ref="J184:J185"/>
    <mergeCell ref="K184:K185"/>
    <mergeCell ref="L184:L185"/>
    <mergeCell ref="M184:M185"/>
    <mergeCell ref="N184:N185"/>
    <mergeCell ref="O184:O185"/>
    <mergeCell ref="P184:P185"/>
    <mergeCell ref="Q184:Q185"/>
    <mergeCell ref="R184:R185"/>
    <mergeCell ref="S184:S185"/>
    <mergeCell ref="T184:T185"/>
    <mergeCell ref="U184:U185"/>
    <mergeCell ref="U186:U187"/>
    <mergeCell ref="A182:A183"/>
    <mergeCell ref="B182:B183"/>
    <mergeCell ref="D182:F183"/>
    <mergeCell ref="G182:G183"/>
    <mergeCell ref="H182:H183"/>
    <mergeCell ref="I182:I183"/>
    <mergeCell ref="J182:J183"/>
    <mergeCell ref="K182:K183"/>
    <mergeCell ref="L182:L183"/>
    <mergeCell ref="M182:M183"/>
    <mergeCell ref="N182:N183"/>
    <mergeCell ref="O182:O183"/>
    <mergeCell ref="P182:P183"/>
    <mergeCell ref="Q182:Q183"/>
    <mergeCell ref="R182:R183"/>
    <mergeCell ref="Q186:Q187"/>
    <mergeCell ref="R186:R187"/>
    <mergeCell ref="U178:U179"/>
    <mergeCell ref="A176:A177"/>
    <mergeCell ref="B176:B177"/>
    <mergeCell ref="D176:D177"/>
    <mergeCell ref="E176:E177"/>
    <mergeCell ref="F176:F177"/>
    <mergeCell ref="G176:G177"/>
    <mergeCell ref="H176:H177"/>
    <mergeCell ref="I176:I177"/>
    <mergeCell ref="J176:L177"/>
    <mergeCell ref="M176:M177"/>
    <mergeCell ref="N176:N177"/>
    <mergeCell ref="O176:O177"/>
    <mergeCell ref="P176:P177"/>
    <mergeCell ref="B181:C181"/>
    <mergeCell ref="D181:F181"/>
    <mergeCell ref="G181:I181"/>
    <mergeCell ref="J181:L181"/>
    <mergeCell ref="M181:O181"/>
    <mergeCell ref="P181:R181"/>
    <mergeCell ref="A178:A179"/>
    <mergeCell ref="K174:K175"/>
    <mergeCell ref="L174:L175"/>
    <mergeCell ref="M174:M175"/>
    <mergeCell ref="N174:N175"/>
    <mergeCell ref="O174:O175"/>
    <mergeCell ref="P174:P175"/>
    <mergeCell ref="Q174:Q175"/>
    <mergeCell ref="R174:R175"/>
    <mergeCell ref="S174:S175"/>
    <mergeCell ref="T174:T175"/>
    <mergeCell ref="U174:U175"/>
    <mergeCell ref="B178:B179"/>
    <mergeCell ref="D178:D179"/>
    <mergeCell ref="E178:E179"/>
    <mergeCell ref="F178:F179"/>
    <mergeCell ref="G178:G179"/>
    <mergeCell ref="H178:H179"/>
    <mergeCell ref="I178:I179"/>
    <mergeCell ref="J178:J179"/>
    <mergeCell ref="K178:K179"/>
    <mergeCell ref="L178:L179"/>
    <mergeCell ref="M178:O179"/>
    <mergeCell ref="P178:P179"/>
    <mergeCell ref="Q178:Q179"/>
    <mergeCell ref="R178:R179"/>
    <mergeCell ref="S178:S179"/>
    <mergeCell ref="T178:T179"/>
    <mergeCell ref="Q176:Q177"/>
    <mergeCell ref="R176:R177"/>
    <mergeCell ref="S176:S177"/>
    <mergeCell ref="T176:T177"/>
    <mergeCell ref="U176:U177"/>
    <mergeCell ref="B171:C171"/>
    <mergeCell ref="D171:F171"/>
    <mergeCell ref="G171:I171"/>
    <mergeCell ref="J171:L171"/>
    <mergeCell ref="M171:O171"/>
    <mergeCell ref="P171:R171"/>
    <mergeCell ref="A172:A173"/>
    <mergeCell ref="B172:B173"/>
    <mergeCell ref="D172:F173"/>
    <mergeCell ref="G172:G173"/>
    <mergeCell ref="H172:H173"/>
    <mergeCell ref="I172:I173"/>
    <mergeCell ref="J172:J173"/>
    <mergeCell ref="K172:K173"/>
    <mergeCell ref="L172:L173"/>
    <mergeCell ref="M172:M173"/>
    <mergeCell ref="N172:N173"/>
    <mergeCell ref="O172:O173"/>
    <mergeCell ref="P172:P173"/>
    <mergeCell ref="Q172:Q173"/>
    <mergeCell ref="R172:R173"/>
    <mergeCell ref="S172:S173"/>
    <mergeCell ref="T172:T173"/>
    <mergeCell ref="U172:U173"/>
    <mergeCell ref="A174:A175"/>
    <mergeCell ref="B174:B175"/>
    <mergeCell ref="D174:D175"/>
    <mergeCell ref="E174:E175"/>
    <mergeCell ref="F174:F175"/>
    <mergeCell ref="G174:I175"/>
    <mergeCell ref="J174:J175"/>
    <mergeCell ref="A124:A125"/>
    <mergeCell ref="B124:B125"/>
    <mergeCell ref="D124:D125"/>
    <mergeCell ref="E124:E125"/>
    <mergeCell ref="F124:F125"/>
    <mergeCell ref="H124:H125"/>
    <mergeCell ref="I124:I125"/>
    <mergeCell ref="J124:J125"/>
    <mergeCell ref="K124:K125"/>
    <mergeCell ref="L124:L125"/>
    <mergeCell ref="M124:O125"/>
    <mergeCell ref="P124:P125"/>
    <mergeCell ref="Q124:Q125"/>
    <mergeCell ref="R124:R125"/>
    <mergeCell ref="S124:S125"/>
    <mergeCell ref="T124:T125"/>
    <mergeCell ref="U124:U125"/>
    <mergeCell ref="B169:AG169"/>
    <mergeCell ref="U166:U167"/>
    <mergeCell ref="U140:U141"/>
    <mergeCell ref="U142:U143"/>
    <mergeCell ref="U144:U145"/>
    <mergeCell ref="A122:A123"/>
    <mergeCell ref="B122:B123"/>
    <mergeCell ref="D122:D123"/>
    <mergeCell ref="E122:E123"/>
    <mergeCell ref="F122:F123"/>
    <mergeCell ref="H122:H123"/>
    <mergeCell ref="I122:I123"/>
    <mergeCell ref="J122:L123"/>
    <mergeCell ref="M122:M123"/>
    <mergeCell ref="N122:N123"/>
    <mergeCell ref="O122:O123"/>
    <mergeCell ref="P122:P123"/>
    <mergeCell ref="Q122:Q123"/>
    <mergeCell ref="R122:R123"/>
    <mergeCell ref="S122:S123"/>
    <mergeCell ref="T122:T123"/>
    <mergeCell ref="U122:U123"/>
    <mergeCell ref="A120:A121"/>
    <mergeCell ref="B120:B121"/>
    <mergeCell ref="D120:D121"/>
    <mergeCell ref="E120:E121"/>
    <mergeCell ref="F120:F121"/>
    <mergeCell ref="G120:I121"/>
    <mergeCell ref="J120:J121"/>
    <mergeCell ref="K120:K121"/>
    <mergeCell ref="L120:L121"/>
    <mergeCell ref="M120:M121"/>
    <mergeCell ref="N120:N121"/>
    <mergeCell ref="O120:O121"/>
    <mergeCell ref="P120:P121"/>
    <mergeCell ref="Q120:Q121"/>
    <mergeCell ref="R120:R121"/>
    <mergeCell ref="S120:S121"/>
    <mergeCell ref="T120:T121"/>
    <mergeCell ref="A118:A119"/>
    <mergeCell ref="B118:B119"/>
    <mergeCell ref="D118:F119"/>
    <mergeCell ref="H118:H119"/>
    <mergeCell ref="I118:I119"/>
    <mergeCell ref="J118:J119"/>
    <mergeCell ref="K118:K119"/>
    <mergeCell ref="L118:L119"/>
    <mergeCell ref="M118:M119"/>
    <mergeCell ref="N118:N119"/>
    <mergeCell ref="O118:O119"/>
    <mergeCell ref="P118:P119"/>
    <mergeCell ref="Q118:Q119"/>
    <mergeCell ref="R118:R119"/>
    <mergeCell ref="S118:S119"/>
    <mergeCell ref="T118:T119"/>
    <mergeCell ref="U118:U119"/>
    <mergeCell ref="A114:A115"/>
    <mergeCell ref="B114:B115"/>
    <mergeCell ref="D114:D115"/>
    <mergeCell ref="E114:E115"/>
    <mergeCell ref="F114:F115"/>
    <mergeCell ref="H114:H115"/>
    <mergeCell ref="I114:I115"/>
    <mergeCell ref="J114:J115"/>
    <mergeCell ref="K114:K115"/>
    <mergeCell ref="L114:L115"/>
    <mergeCell ref="M114:O115"/>
    <mergeCell ref="P114:P115"/>
    <mergeCell ref="Q114:Q115"/>
    <mergeCell ref="R114:R115"/>
    <mergeCell ref="S114:S115"/>
    <mergeCell ref="T114:T115"/>
    <mergeCell ref="U114:U115"/>
    <mergeCell ref="A112:A113"/>
    <mergeCell ref="B112:B113"/>
    <mergeCell ref="D112:D113"/>
    <mergeCell ref="E112:E113"/>
    <mergeCell ref="F112:F113"/>
    <mergeCell ref="H112:H113"/>
    <mergeCell ref="I112:I113"/>
    <mergeCell ref="J112:L113"/>
    <mergeCell ref="M112:M113"/>
    <mergeCell ref="N112:N113"/>
    <mergeCell ref="O112:O113"/>
    <mergeCell ref="P112:P113"/>
    <mergeCell ref="Q112:Q113"/>
    <mergeCell ref="R112:R113"/>
    <mergeCell ref="S112:S113"/>
    <mergeCell ref="T112:T113"/>
    <mergeCell ref="U112:U113"/>
    <mergeCell ref="A110:A111"/>
    <mergeCell ref="B110:B111"/>
    <mergeCell ref="D110:D111"/>
    <mergeCell ref="E110:E111"/>
    <mergeCell ref="F110:F111"/>
    <mergeCell ref="G110:I111"/>
    <mergeCell ref="J110:J111"/>
    <mergeCell ref="K110:K111"/>
    <mergeCell ref="L110:L111"/>
    <mergeCell ref="M110:M111"/>
    <mergeCell ref="N110:N111"/>
    <mergeCell ref="O110:O111"/>
    <mergeCell ref="P110:P111"/>
    <mergeCell ref="Q110:Q111"/>
    <mergeCell ref="R110:R111"/>
    <mergeCell ref="S110:S111"/>
    <mergeCell ref="T110:T111"/>
    <mergeCell ref="A108:A109"/>
    <mergeCell ref="B108:B109"/>
    <mergeCell ref="D108:F109"/>
    <mergeCell ref="H108:H109"/>
    <mergeCell ref="I108:I109"/>
    <mergeCell ref="J108:J109"/>
    <mergeCell ref="K108:K109"/>
    <mergeCell ref="L108:L109"/>
    <mergeCell ref="M108:M109"/>
    <mergeCell ref="N108:N109"/>
    <mergeCell ref="O108:O109"/>
    <mergeCell ref="P108:P109"/>
    <mergeCell ref="Q108:Q109"/>
    <mergeCell ref="R108:R109"/>
    <mergeCell ref="S108:S109"/>
    <mergeCell ref="T108:T109"/>
    <mergeCell ref="U108:U109"/>
    <mergeCell ref="U4:U5"/>
    <mergeCell ref="U6:U7"/>
    <mergeCell ref="U8:U9"/>
    <mergeCell ref="U10:U11"/>
    <mergeCell ref="U14:U15"/>
    <mergeCell ref="U16:U17"/>
    <mergeCell ref="U18:U19"/>
    <mergeCell ref="U20:U21"/>
    <mergeCell ref="U156:U157"/>
    <mergeCell ref="U160:U161"/>
    <mergeCell ref="U162:U163"/>
    <mergeCell ref="U164:U165"/>
    <mergeCell ref="U66:U67"/>
    <mergeCell ref="U68:U69"/>
    <mergeCell ref="U70:U71"/>
    <mergeCell ref="U72:U73"/>
    <mergeCell ref="U76:U77"/>
    <mergeCell ref="U78:U79"/>
    <mergeCell ref="U80:U81"/>
    <mergeCell ref="U82:U83"/>
    <mergeCell ref="U88:U89"/>
    <mergeCell ref="U90:U91"/>
    <mergeCell ref="U92:U93"/>
    <mergeCell ref="U94:U95"/>
    <mergeCell ref="U98:U99"/>
    <mergeCell ref="U100:U101"/>
    <mergeCell ref="U102:U103"/>
    <mergeCell ref="U104:U105"/>
    <mergeCell ref="U130:U131"/>
    <mergeCell ref="U132:U133"/>
    <mergeCell ref="U134:U135"/>
    <mergeCell ref="U136:U137"/>
    <mergeCell ref="U146:U147"/>
    <mergeCell ref="U150:U151"/>
    <mergeCell ref="U152:U153"/>
    <mergeCell ref="U154:U155"/>
    <mergeCell ref="A140:A141"/>
    <mergeCell ref="A142:A143"/>
    <mergeCell ref="A144:A145"/>
    <mergeCell ref="A146:A147"/>
    <mergeCell ref="A130:A131"/>
    <mergeCell ref="A132:A133"/>
    <mergeCell ref="A134:A135"/>
    <mergeCell ref="A136:A137"/>
    <mergeCell ref="B154:B155"/>
    <mergeCell ref="B152:B153"/>
    <mergeCell ref="D152:D153"/>
    <mergeCell ref="E152:E153"/>
    <mergeCell ref="F152:F153"/>
    <mergeCell ref="T154:T155"/>
    <mergeCell ref="P154:P155"/>
    <mergeCell ref="R154:R155"/>
    <mergeCell ref="S154:S155"/>
    <mergeCell ref="Q154:Q155"/>
    <mergeCell ref="B149:C149"/>
    <mergeCell ref="B150:B151"/>
    <mergeCell ref="D150:F151"/>
    <mergeCell ref="G152:I153"/>
    <mergeCell ref="J152:J153"/>
    <mergeCell ref="R152:R153"/>
    <mergeCell ref="O150:O151"/>
    <mergeCell ref="K152:K153"/>
    <mergeCell ref="L152:L153"/>
    <mergeCell ref="L150:L151"/>
    <mergeCell ref="A160:A161"/>
    <mergeCell ref="A162:A163"/>
    <mergeCell ref="A164:A165"/>
    <mergeCell ref="A166:A167"/>
    <mergeCell ref="A150:A151"/>
    <mergeCell ref="A152:A153"/>
    <mergeCell ref="A154:A155"/>
    <mergeCell ref="A156:A157"/>
    <mergeCell ref="U24:U25"/>
    <mergeCell ref="U26:U27"/>
    <mergeCell ref="U28:U29"/>
    <mergeCell ref="U30:U31"/>
    <mergeCell ref="U34:U35"/>
    <mergeCell ref="U36:U37"/>
    <mergeCell ref="U38:U39"/>
    <mergeCell ref="U40:U41"/>
    <mergeCell ref="U46:U47"/>
    <mergeCell ref="U48:U49"/>
    <mergeCell ref="U50:U51"/>
    <mergeCell ref="U52:U53"/>
    <mergeCell ref="U56:U57"/>
    <mergeCell ref="U58:U59"/>
    <mergeCell ref="U60:U61"/>
    <mergeCell ref="U62:U63"/>
    <mergeCell ref="A50:A51"/>
    <mergeCell ref="A52:A53"/>
    <mergeCell ref="A76:A77"/>
    <mergeCell ref="A78:A79"/>
    <mergeCell ref="A80:A81"/>
    <mergeCell ref="A82:A83"/>
    <mergeCell ref="A66:A67"/>
    <mergeCell ref="A68:A69"/>
    <mergeCell ref="A58:A59"/>
    <mergeCell ref="A60:A61"/>
    <mergeCell ref="A62:A63"/>
    <mergeCell ref="A46:A47"/>
    <mergeCell ref="A48:A49"/>
    <mergeCell ref="B159:C159"/>
    <mergeCell ref="P162:P163"/>
    <mergeCell ref="Q162:Q163"/>
    <mergeCell ref="B156:B157"/>
    <mergeCell ref="D156:D157"/>
    <mergeCell ref="E156:E157"/>
    <mergeCell ref="T156:T157"/>
    <mergeCell ref="K156:K157"/>
    <mergeCell ref="L156:L157"/>
    <mergeCell ref="A70:A71"/>
    <mergeCell ref="A72:A73"/>
    <mergeCell ref="A98:A99"/>
    <mergeCell ref="A100:A101"/>
    <mergeCell ref="A102:A103"/>
    <mergeCell ref="A104:A105"/>
    <mergeCell ref="A88:A89"/>
    <mergeCell ref="A90:A91"/>
    <mergeCell ref="A92:A93"/>
    <mergeCell ref="A94:A95"/>
    <mergeCell ref="M156:O157"/>
    <mergeCell ref="B162:B163"/>
    <mergeCell ref="D162:D163"/>
    <mergeCell ref="E162:E163"/>
    <mergeCell ref="F162:F163"/>
    <mergeCell ref="B160:B161"/>
    <mergeCell ref="D160:F161"/>
    <mergeCell ref="G160:G161"/>
    <mergeCell ref="A14:A15"/>
    <mergeCell ref="A16:A17"/>
    <mergeCell ref="A18:A19"/>
    <mergeCell ref="A20:A21"/>
    <mergeCell ref="A4:A5"/>
    <mergeCell ref="A6:A7"/>
    <mergeCell ref="A8:A9"/>
    <mergeCell ref="A10:A11"/>
    <mergeCell ref="A34:A35"/>
    <mergeCell ref="A36:A37"/>
    <mergeCell ref="A38:A39"/>
    <mergeCell ref="A40:A41"/>
    <mergeCell ref="A24:A25"/>
    <mergeCell ref="A26:A27"/>
    <mergeCell ref="A28:A29"/>
    <mergeCell ref="A30:A31"/>
    <mergeCell ref="A56:A57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Q166:Q167"/>
    <mergeCell ref="R166:R167"/>
    <mergeCell ref="S166:S167"/>
    <mergeCell ref="T166:T167"/>
    <mergeCell ref="K166:K167"/>
    <mergeCell ref="L166:L167"/>
    <mergeCell ref="M166:O167"/>
    <mergeCell ref="P166:P167"/>
    <mergeCell ref="B164:B165"/>
    <mergeCell ref="D164:D165"/>
    <mergeCell ref="E164:E165"/>
    <mergeCell ref="F164:F165"/>
    <mergeCell ref="G164:G165"/>
    <mergeCell ref="T164:T165"/>
    <mergeCell ref="H164:H165"/>
    <mergeCell ref="I164:I165"/>
    <mergeCell ref="Q164:Q165"/>
    <mergeCell ref="R164:R165"/>
    <mergeCell ref="S164:S165"/>
    <mergeCell ref="J164:L165"/>
    <mergeCell ref="M164:M165"/>
    <mergeCell ref="N164:N165"/>
    <mergeCell ref="O164:O165"/>
    <mergeCell ref="O160:O161"/>
    <mergeCell ref="L160:L161"/>
    <mergeCell ref="M160:M161"/>
    <mergeCell ref="N160:N161"/>
    <mergeCell ref="J160:J161"/>
    <mergeCell ref="K160:K161"/>
    <mergeCell ref="P156:P157"/>
    <mergeCell ref="S156:S157"/>
    <mergeCell ref="Q156:Q157"/>
    <mergeCell ref="G159:I159"/>
    <mergeCell ref="F156:F157"/>
    <mergeCell ref="I160:I161"/>
    <mergeCell ref="H156:H157"/>
    <mergeCell ref="I156:I157"/>
    <mergeCell ref="K162:K163"/>
    <mergeCell ref="R162:R163"/>
    <mergeCell ref="S162:S163"/>
    <mergeCell ref="H160:H161"/>
    <mergeCell ref="G162:I163"/>
    <mergeCell ref="J162:J163"/>
    <mergeCell ref="L162:L163"/>
    <mergeCell ref="P160:P161"/>
    <mergeCell ref="T162:T163"/>
    <mergeCell ref="M162:M163"/>
    <mergeCell ref="N162:N163"/>
    <mergeCell ref="O162:O163"/>
    <mergeCell ref="S160:S161"/>
    <mergeCell ref="R160:R161"/>
    <mergeCell ref="D159:F159"/>
    <mergeCell ref="Q160:Q161"/>
    <mergeCell ref="J156:J157"/>
    <mergeCell ref="J159:L159"/>
    <mergeCell ref="M159:O159"/>
    <mergeCell ref="P159:R159"/>
    <mergeCell ref="R156:R157"/>
    <mergeCell ref="G156:G157"/>
    <mergeCell ref="T160:T161"/>
    <mergeCell ref="S152:S153"/>
    <mergeCell ref="T152:T153"/>
    <mergeCell ref="M152:M153"/>
    <mergeCell ref="N152:N153"/>
    <mergeCell ref="O152:O153"/>
    <mergeCell ref="P152:P153"/>
    <mergeCell ref="Q152:Q153"/>
    <mergeCell ref="O154:O155"/>
    <mergeCell ref="J154:L155"/>
    <mergeCell ref="F154:F155"/>
    <mergeCell ref="G154:G155"/>
    <mergeCell ref="H154:H155"/>
    <mergeCell ref="I154:I155"/>
    <mergeCell ref="M154:M155"/>
    <mergeCell ref="N154:N155"/>
    <mergeCell ref="D154:D155"/>
    <mergeCell ref="E154:E155"/>
    <mergeCell ref="S146:S147"/>
    <mergeCell ref="Q146:Q147"/>
    <mergeCell ref="T144:T145"/>
    <mergeCell ref="P144:P145"/>
    <mergeCell ref="R144:R145"/>
    <mergeCell ref="S144:S145"/>
    <mergeCell ref="Q144:Q145"/>
    <mergeCell ref="T146:T147"/>
    <mergeCell ref="O144:O145"/>
    <mergeCell ref="J144:L145"/>
    <mergeCell ref="G149:I149"/>
    <mergeCell ref="F146:F147"/>
    <mergeCell ref="I150:I151"/>
    <mergeCell ref="H150:H151"/>
    <mergeCell ref="J150:J151"/>
    <mergeCell ref="K150:K151"/>
    <mergeCell ref="H146:H147"/>
    <mergeCell ref="I146:I147"/>
    <mergeCell ref="J146:J147"/>
    <mergeCell ref="J149:L149"/>
    <mergeCell ref="G150:G151"/>
    <mergeCell ref="D149:F149"/>
    <mergeCell ref="M149:O149"/>
    <mergeCell ref="P149:R149"/>
    <mergeCell ref="R146:R147"/>
    <mergeCell ref="T150:T151"/>
    <mergeCell ref="S150:S151"/>
    <mergeCell ref="R150:R151"/>
    <mergeCell ref="Q150:Q151"/>
    <mergeCell ref="G146:G147"/>
    <mergeCell ref="P150:P151"/>
    <mergeCell ref="F144:F145"/>
    <mergeCell ref="G144:G145"/>
    <mergeCell ref="H144:H145"/>
    <mergeCell ref="I144:I145"/>
    <mergeCell ref="M144:M145"/>
    <mergeCell ref="N144:N145"/>
    <mergeCell ref="B144:B145"/>
    <mergeCell ref="D144:D145"/>
    <mergeCell ref="E144:E145"/>
    <mergeCell ref="B146:B147"/>
    <mergeCell ref="D146:D147"/>
    <mergeCell ref="E146:E147"/>
    <mergeCell ref="K146:K147"/>
    <mergeCell ref="L146:L147"/>
    <mergeCell ref="M146:O147"/>
    <mergeCell ref="M150:M151"/>
    <mergeCell ref="N150:N151"/>
    <mergeCell ref="P146:P147"/>
    <mergeCell ref="B142:B143"/>
    <mergeCell ref="D142:D143"/>
    <mergeCell ref="E142:E143"/>
    <mergeCell ref="F142:F143"/>
    <mergeCell ref="T136:T137"/>
    <mergeCell ref="K136:K137"/>
    <mergeCell ref="L136:L137"/>
    <mergeCell ref="M136:O137"/>
    <mergeCell ref="P136:P137"/>
    <mergeCell ref="T140:T141"/>
    <mergeCell ref="B139:C139"/>
    <mergeCell ref="B140:B141"/>
    <mergeCell ref="D140:F141"/>
    <mergeCell ref="G140:G141"/>
    <mergeCell ref="H140:H141"/>
    <mergeCell ref="G142:I143"/>
    <mergeCell ref="J142:J143"/>
    <mergeCell ref="P140:P141"/>
    <mergeCell ref="R142:R143"/>
    <mergeCell ref="J140:J141"/>
    <mergeCell ref="K140:K141"/>
    <mergeCell ref="Q140:Q141"/>
    <mergeCell ref="K142:K143"/>
    <mergeCell ref="L142:L143"/>
    <mergeCell ref="O140:O141"/>
    <mergeCell ref="S142:S143"/>
    <mergeCell ref="T142:T143"/>
    <mergeCell ref="M142:M143"/>
    <mergeCell ref="N142:N143"/>
    <mergeCell ref="O142:O143"/>
    <mergeCell ref="P142:P143"/>
    <mergeCell ref="Q142:Q143"/>
    <mergeCell ref="I140:I141"/>
    <mergeCell ref="S140:S141"/>
    <mergeCell ref="R140:R141"/>
    <mergeCell ref="D139:F139"/>
    <mergeCell ref="P139:R139"/>
    <mergeCell ref="I136:I137"/>
    <mergeCell ref="J136:J137"/>
    <mergeCell ref="L140:L141"/>
    <mergeCell ref="M140:M141"/>
    <mergeCell ref="G139:I139"/>
    <mergeCell ref="J139:L139"/>
    <mergeCell ref="M139:O139"/>
    <mergeCell ref="N140:N141"/>
    <mergeCell ref="B136:B137"/>
    <mergeCell ref="D136:D137"/>
    <mergeCell ref="E136:E137"/>
    <mergeCell ref="F136:F137"/>
    <mergeCell ref="N134:N135"/>
    <mergeCell ref="O134:O135"/>
    <mergeCell ref="B134:B135"/>
    <mergeCell ref="D134:D135"/>
    <mergeCell ref="E134:E135"/>
    <mergeCell ref="J134:L135"/>
    <mergeCell ref="G136:G137"/>
    <mergeCell ref="T132:T133"/>
    <mergeCell ref="M132:M133"/>
    <mergeCell ref="N132:N133"/>
    <mergeCell ref="O132:O133"/>
    <mergeCell ref="P132:P133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B130:B131"/>
    <mergeCell ref="D130:F131"/>
    <mergeCell ref="G130:G131"/>
    <mergeCell ref="T134:T135"/>
    <mergeCell ref="P134:P135"/>
    <mergeCell ref="R134:R135"/>
    <mergeCell ref="S134:S135"/>
    <mergeCell ref="B102:B103"/>
    <mergeCell ref="D102:D103"/>
    <mergeCell ref="E102:E103"/>
    <mergeCell ref="B104:B105"/>
    <mergeCell ref="D104:D105"/>
    <mergeCell ref="S136:S137"/>
    <mergeCell ref="Q136:Q137"/>
    <mergeCell ref="R136:R137"/>
    <mergeCell ref="H136:H137"/>
    <mergeCell ref="B132:B133"/>
    <mergeCell ref="D132:D133"/>
    <mergeCell ref="E132:E133"/>
    <mergeCell ref="F132:F133"/>
    <mergeCell ref="G132:I133"/>
    <mergeCell ref="J132:J133"/>
    <mergeCell ref="P130:P131"/>
    <mergeCell ref="R132:R133"/>
    <mergeCell ref="S132:S133"/>
    <mergeCell ref="B107:C107"/>
    <mergeCell ref="D107:F107"/>
    <mergeCell ref="G107:I107"/>
    <mergeCell ref="J107:L107"/>
    <mergeCell ref="M107:O107"/>
    <mergeCell ref="P107:R107"/>
    <mergeCell ref="B117:C117"/>
    <mergeCell ref="D117:F117"/>
    <mergeCell ref="G117:I117"/>
    <mergeCell ref="J117:L117"/>
    <mergeCell ref="M117:O117"/>
    <mergeCell ref="P117:R117"/>
    <mergeCell ref="F104:F105"/>
    <mergeCell ref="H104:H105"/>
    <mergeCell ref="I104:I105"/>
    <mergeCell ref="J104:J105"/>
    <mergeCell ref="B127:AG127"/>
    <mergeCell ref="B129:C129"/>
    <mergeCell ref="D129:F129"/>
    <mergeCell ref="G129:I129"/>
    <mergeCell ref="J129:L129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T130:T131"/>
    <mergeCell ref="M129:O129"/>
    <mergeCell ref="P129:R129"/>
    <mergeCell ref="U110:U111"/>
    <mergeCell ref="U120:U121"/>
    <mergeCell ref="E104:E105"/>
    <mergeCell ref="K104:K105"/>
    <mergeCell ref="L104:L105"/>
    <mergeCell ref="M104:O105"/>
    <mergeCell ref="G108:G109"/>
    <mergeCell ref="G112:G113"/>
    <mergeCell ref="G114:G115"/>
    <mergeCell ref="G118:G119"/>
    <mergeCell ref="G122:G123"/>
    <mergeCell ref="G124:G125"/>
    <mergeCell ref="T98:T99"/>
    <mergeCell ref="H98:H99"/>
    <mergeCell ref="S98:S99"/>
    <mergeCell ref="Q98:Q99"/>
    <mergeCell ref="R98:R99"/>
    <mergeCell ref="L98:L99"/>
    <mergeCell ref="B100:B101"/>
    <mergeCell ref="D100:D101"/>
    <mergeCell ref="E100:E101"/>
    <mergeCell ref="F100:F101"/>
    <mergeCell ref="J98:J99"/>
    <mergeCell ref="K98:K99"/>
    <mergeCell ref="G98:G99"/>
    <mergeCell ref="R104:R105"/>
    <mergeCell ref="G104:G105"/>
    <mergeCell ref="O102:O103"/>
    <mergeCell ref="J102:L103"/>
    <mergeCell ref="F102:F103"/>
    <mergeCell ref="G102:G103"/>
    <mergeCell ref="H102:H103"/>
    <mergeCell ref="I102:I103"/>
    <mergeCell ref="M102:M103"/>
    <mergeCell ref="N102:N103"/>
    <mergeCell ref="P102:P103"/>
    <mergeCell ref="R102:R103"/>
    <mergeCell ref="S102:S103"/>
    <mergeCell ref="Q102:Q103"/>
    <mergeCell ref="T104:T105"/>
    <mergeCell ref="B98:B99"/>
    <mergeCell ref="D98:F99"/>
    <mergeCell ref="G100:I101"/>
    <mergeCell ref="J100:J101"/>
    <mergeCell ref="P98:P99"/>
    <mergeCell ref="R100:R101"/>
    <mergeCell ref="N98:N99"/>
    <mergeCell ref="O98:O99"/>
    <mergeCell ref="K100:K101"/>
    <mergeCell ref="L100:L101"/>
    <mergeCell ref="M98:M99"/>
    <mergeCell ref="I98:I99"/>
    <mergeCell ref="S100:S101"/>
    <mergeCell ref="T100:T101"/>
    <mergeCell ref="M100:M101"/>
    <mergeCell ref="N100:N101"/>
    <mergeCell ref="O100:O101"/>
    <mergeCell ref="P100:P101"/>
    <mergeCell ref="Q100:Q101"/>
    <mergeCell ref="E30:E31"/>
    <mergeCell ref="B92:B93"/>
    <mergeCell ref="D92:D93"/>
    <mergeCell ref="E92:E93"/>
    <mergeCell ref="B94:B95"/>
    <mergeCell ref="D94:D95"/>
    <mergeCell ref="E94:E95"/>
    <mergeCell ref="M92:M93"/>
    <mergeCell ref="N92:N93"/>
    <mergeCell ref="I94:I95"/>
    <mergeCell ref="D88:F89"/>
    <mergeCell ref="G88:G89"/>
    <mergeCell ref="O34:O35"/>
    <mergeCell ref="B45:C45"/>
    <mergeCell ref="D45:F45"/>
    <mergeCell ref="G45:I45"/>
    <mergeCell ref="J45:L45"/>
    <mergeCell ref="F92:F93"/>
    <mergeCell ref="G92:G93"/>
    <mergeCell ref="H92:H93"/>
    <mergeCell ref="I92:I93"/>
    <mergeCell ref="J92:L93"/>
    <mergeCell ref="S94:S95"/>
    <mergeCell ref="Q94:Q95"/>
    <mergeCell ref="M45:O45"/>
    <mergeCell ref="B55:C55"/>
    <mergeCell ref="D55:F55"/>
    <mergeCell ref="G55:I55"/>
    <mergeCell ref="J55:L55"/>
    <mergeCell ref="M55:O55"/>
    <mergeCell ref="F94:F95"/>
    <mergeCell ref="G94:G95"/>
    <mergeCell ref="L94:L95"/>
    <mergeCell ref="M94:O95"/>
    <mergeCell ref="J94:J95"/>
    <mergeCell ref="B90:B91"/>
    <mergeCell ref="D90:D91"/>
    <mergeCell ref="E90:E91"/>
    <mergeCell ref="F90:F91"/>
    <mergeCell ref="G90:I91"/>
    <mergeCell ref="J90:J91"/>
    <mergeCell ref="K90:K91"/>
    <mergeCell ref="L90:L91"/>
    <mergeCell ref="G58:I59"/>
    <mergeCell ref="J58:J59"/>
    <mergeCell ref="K58:K59"/>
    <mergeCell ref="L58:L59"/>
    <mergeCell ref="B60:B61"/>
    <mergeCell ref="D60:D61"/>
    <mergeCell ref="B97:C97"/>
    <mergeCell ref="M97:O97"/>
    <mergeCell ref="P97:R97"/>
    <mergeCell ref="R94:R95"/>
    <mergeCell ref="P94:P95"/>
    <mergeCell ref="D97:F97"/>
    <mergeCell ref="E8:E9"/>
    <mergeCell ref="Q90:Q91"/>
    <mergeCell ref="B18:B19"/>
    <mergeCell ref="D18:D19"/>
    <mergeCell ref="E18:E19"/>
    <mergeCell ref="F18:F19"/>
    <mergeCell ref="Q16:Q17"/>
    <mergeCell ref="R16:R17"/>
    <mergeCell ref="R18:R19"/>
    <mergeCell ref="Q18:Q19"/>
    <mergeCell ref="P18:P19"/>
    <mergeCell ref="M18:M19"/>
    <mergeCell ref="P33:R33"/>
    <mergeCell ref="G18:G19"/>
    <mergeCell ref="H18:H19"/>
    <mergeCell ref="I18:I19"/>
    <mergeCell ref="J18:L19"/>
    <mergeCell ref="R20:R21"/>
    <mergeCell ref="M23:O23"/>
    <mergeCell ref="P23:R23"/>
    <mergeCell ref="J20:J21"/>
    <mergeCell ref="L20:L21"/>
    <mergeCell ref="J16:J17"/>
    <mergeCell ref="K16:K17"/>
    <mergeCell ref="L16:L17"/>
    <mergeCell ref="B23:C23"/>
    <mergeCell ref="D23:F23"/>
    <mergeCell ref="B20:B21"/>
    <mergeCell ref="D20:D21"/>
    <mergeCell ref="E20:E21"/>
    <mergeCell ref="F20:F21"/>
    <mergeCell ref="D30:D31"/>
    <mergeCell ref="M13:O13"/>
    <mergeCell ref="B16:B17"/>
    <mergeCell ref="D16:D17"/>
    <mergeCell ref="E16:E17"/>
    <mergeCell ref="F16:F17"/>
    <mergeCell ref="G16:I17"/>
    <mergeCell ref="S16:S17"/>
    <mergeCell ref="T16:T17"/>
    <mergeCell ref="M16:M17"/>
    <mergeCell ref="N16:N17"/>
    <mergeCell ref="O16:O17"/>
    <mergeCell ref="P16:P17"/>
    <mergeCell ref="B14:B15"/>
    <mergeCell ref="K14:K15"/>
    <mergeCell ref="L14:L15"/>
    <mergeCell ref="S18:S19"/>
    <mergeCell ref="T18:T19"/>
    <mergeCell ref="T20:T21"/>
    <mergeCell ref="P20:P21"/>
    <mergeCell ref="Q20:Q21"/>
    <mergeCell ref="S20:S21"/>
    <mergeCell ref="N18:N19"/>
    <mergeCell ref="O18:O19"/>
    <mergeCell ref="K20:K21"/>
    <mergeCell ref="M20:O21"/>
    <mergeCell ref="I20:I21"/>
    <mergeCell ref="D10:D11"/>
    <mergeCell ref="F10:F11"/>
    <mergeCell ref="H10:H11"/>
    <mergeCell ref="J10:J11"/>
    <mergeCell ref="J14:J15"/>
    <mergeCell ref="K10:K11"/>
    <mergeCell ref="E10:E11"/>
    <mergeCell ref="B3:C3"/>
    <mergeCell ref="D14:F15"/>
    <mergeCell ref="B10:B11"/>
    <mergeCell ref="G3:I3"/>
    <mergeCell ref="B8:B9"/>
    <mergeCell ref="D8:D9"/>
    <mergeCell ref="M14:M15"/>
    <mergeCell ref="T4:T5"/>
    <mergeCell ref="B6:B7"/>
    <mergeCell ref="D6:D7"/>
    <mergeCell ref="E6:E7"/>
    <mergeCell ref="F6:F7"/>
    <mergeCell ref="J6:J7"/>
    <mergeCell ref="Q6:Q7"/>
    <mergeCell ref="R6:R7"/>
    <mergeCell ref="B4:B5"/>
    <mergeCell ref="D4:F5"/>
    <mergeCell ref="S4:S5"/>
    <mergeCell ref="Q14:Q15"/>
    <mergeCell ref="R14:R15"/>
    <mergeCell ref="S14:S15"/>
    <mergeCell ref="P6:P7"/>
    <mergeCell ref="D3:F3"/>
    <mergeCell ref="J3:L3"/>
    <mergeCell ref="G8:G9"/>
    <mergeCell ref="P3:R3"/>
    <mergeCell ref="P14:P15"/>
    <mergeCell ref="P13:R13"/>
    <mergeCell ref="M8:M9"/>
    <mergeCell ref="G14:G15"/>
    <mergeCell ref="H14:H15"/>
    <mergeCell ref="F8:F9"/>
    <mergeCell ref="G6:I7"/>
    <mergeCell ref="H4:H5"/>
    <mergeCell ref="I4:I5"/>
    <mergeCell ref="N4:N5"/>
    <mergeCell ref="M6:M7"/>
    <mergeCell ref="J4:J5"/>
    <mergeCell ref="H8:H9"/>
    <mergeCell ref="I14:I15"/>
    <mergeCell ref="G10:G11"/>
    <mergeCell ref="L10:L11"/>
    <mergeCell ref="I10:I11"/>
    <mergeCell ref="O6:O7"/>
    <mergeCell ref="N8:N9"/>
    <mergeCell ref="M4:M5"/>
    <mergeCell ref="N14:N15"/>
    <mergeCell ref="O14:O15"/>
    <mergeCell ref="K4:K5"/>
    <mergeCell ref="L4:L5"/>
    <mergeCell ref="K6:K7"/>
    <mergeCell ref="L6:L7"/>
    <mergeCell ref="P4:P5"/>
    <mergeCell ref="Q4:Q5"/>
    <mergeCell ref="R4:R5"/>
    <mergeCell ref="P10:P11"/>
    <mergeCell ref="T6:T7"/>
    <mergeCell ref="Q8:Q9"/>
    <mergeCell ref="R8:R9"/>
    <mergeCell ref="S8:S9"/>
    <mergeCell ref="T8:T9"/>
    <mergeCell ref="I24:I25"/>
    <mergeCell ref="G26:I27"/>
    <mergeCell ref="T24:T25"/>
    <mergeCell ref="M24:M25"/>
    <mergeCell ref="N24:N25"/>
    <mergeCell ref="O24:O25"/>
    <mergeCell ref="P24:P25"/>
    <mergeCell ref="Q24:Q25"/>
    <mergeCell ref="R24:R25"/>
    <mergeCell ref="S24:S25"/>
    <mergeCell ref="G23:I23"/>
    <mergeCell ref="J23:L23"/>
    <mergeCell ref="G20:G21"/>
    <mergeCell ref="H20:H21"/>
    <mergeCell ref="T10:T11"/>
    <mergeCell ref="S6:S7"/>
    <mergeCell ref="S10:S11"/>
    <mergeCell ref="R10:R11"/>
    <mergeCell ref="Q10:Q11"/>
    <mergeCell ref="P8:P9"/>
    <mergeCell ref="J8:L9"/>
    <mergeCell ref="O8:O9"/>
    <mergeCell ref="T14:T15"/>
    <mergeCell ref="I8:I9"/>
    <mergeCell ref="D28:D29"/>
    <mergeCell ref="E28:E29"/>
    <mergeCell ref="F28:F29"/>
    <mergeCell ref="G28:G29"/>
    <mergeCell ref="T28:T29"/>
    <mergeCell ref="M28:M29"/>
    <mergeCell ref="N28:N29"/>
    <mergeCell ref="O28:O29"/>
    <mergeCell ref="P28:P29"/>
    <mergeCell ref="Q28:Q29"/>
    <mergeCell ref="R28:R29"/>
    <mergeCell ref="S28:S29"/>
    <mergeCell ref="J26:J27"/>
    <mergeCell ref="J24:J25"/>
    <mergeCell ref="K24:K25"/>
    <mergeCell ref="T26:T27"/>
    <mergeCell ref="M26:M27"/>
    <mergeCell ref="N26:N27"/>
    <mergeCell ref="O26:O27"/>
    <mergeCell ref="P26:P27"/>
    <mergeCell ref="R26:R27"/>
    <mergeCell ref="Q26:Q27"/>
    <mergeCell ref="L24:L25"/>
    <mergeCell ref="D24:F25"/>
    <mergeCell ref="G24:G25"/>
    <mergeCell ref="S26:S27"/>
    <mergeCell ref="F26:F27"/>
    <mergeCell ref="K26:K27"/>
    <mergeCell ref="L26:L27"/>
    <mergeCell ref="H24:H25"/>
    <mergeCell ref="Q30:Q31"/>
    <mergeCell ref="G30:G31"/>
    <mergeCell ref="H30:H31"/>
    <mergeCell ref="I30:I31"/>
    <mergeCell ref="J30:J31"/>
    <mergeCell ref="F30:F31"/>
    <mergeCell ref="M33:O33"/>
    <mergeCell ref="T30:T31"/>
    <mergeCell ref="K30:K31"/>
    <mergeCell ref="L30:L31"/>
    <mergeCell ref="M30:O31"/>
    <mergeCell ref="P30:P31"/>
    <mergeCell ref="R30:R31"/>
    <mergeCell ref="S30:S31"/>
    <mergeCell ref="H28:H29"/>
    <mergeCell ref="I28:I29"/>
    <mergeCell ref="J28:L29"/>
    <mergeCell ref="P34:P35"/>
    <mergeCell ref="Q34:Q35"/>
    <mergeCell ref="R34:R35"/>
    <mergeCell ref="S34:S35"/>
    <mergeCell ref="T34:T35"/>
    <mergeCell ref="M34:M35"/>
    <mergeCell ref="N34:N35"/>
    <mergeCell ref="B34:B35"/>
    <mergeCell ref="D34:F35"/>
    <mergeCell ref="G34:G35"/>
    <mergeCell ref="H34:H35"/>
    <mergeCell ref="I34:I35"/>
    <mergeCell ref="J34:J35"/>
    <mergeCell ref="K34:K35"/>
    <mergeCell ref="L34:L35"/>
    <mergeCell ref="D33:F33"/>
    <mergeCell ref="G33:I33"/>
    <mergeCell ref="J33:L33"/>
    <mergeCell ref="B38:B39"/>
    <mergeCell ref="D38:D39"/>
    <mergeCell ref="E38:E39"/>
    <mergeCell ref="F38:F39"/>
    <mergeCell ref="G38:G39"/>
    <mergeCell ref="H38:H39"/>
    <mergeCell ref="K36:K37"/>
    <mergeCell ref="L36:L37"/>
    <mergeCell ref="M36:M37"/>
    <mergeCell ref="N36:N37"/>
    <mergeCell ref="O36:O37"/>
    <mergeCell ref="P36:P37"/>
    <mergeCell ref="B36:B37"/>
    <mergeCell ref="D36:D37"/>
    <mergeCell ref="E36:E37"/>
    <mergeCell ref="F36:F37"/>
    <mergeCell ref="G36:I37"/>
    <mergeCell ref="J36:J37"/>
    <mergeCell ref="F40:F41"/>
    <mergeCell ref="G40:G41"/>
    <mergeCell ref="H40:H41"/>
    <mergeCell ref="I38:I39"/>
    <mergeCell ref="J38:L39"/>
    <mergeCell ref="S38:S39"/>
    <mergeCell ref="T38:T39"/>
    <mergeCell ref="M38:M39"/>
    <mergeCell ref="N38:N39"/>
    <mergeCell ref="O38:O39"/>
    <mergeCell ref="P38:P39"/>
    <mergeCell ref="Q38:Q39"/>
    <mergeCell ref="R38:R39"/>
    <mergeCell ref="Q36:Q37"/>
    <mergeCell ref="R36:R37"/>
    <mergeCell ref="S36:S37"/>
    <mergeCell ref="T36:T37"/>
    <mergeCell ref="P45:R45"/>
    <mergeCell ref="B28:B29"/>
    <mergeCell ref="B26:B27"/>
    <mergeCell ref="D26:D27"/>
    <mergeCell ref="E26:E27"/>
    <mergeCell ref="B24:B25"/>
    <mergeCell ref="B43:AG43"/>
    <mergeCell ref="B33:C33"/>
    <mergeCell ref="B30:B31"/>
    <mergeCell ref="I40:I41"/>
    <mergeCell ref="J40:J41"/>
    <mergeCell ref="B1:AG1"/>
    <mergeCell ref="B13:C13"/>
    <mergeCell ref="D13:F13"/>
    <mergeCell ref="G13:I13"/>
    <mergeCell ref="J13:L13"/>
    <mergeCell ref="M3:O3"/>
    <mergeCell ref="M10:O11"/>
    <mergeCell ref="G4:G5"/>
    <mergeCell ref="O4:O5"/>
    <mergeCell ref="N6:N7"/>
    <mergeCell ref="S40:S41"/>
    <mergeCell ref="T40:T41"/>
    <mergeCell ref="K40:K41"/>
    <mergeCell ref="L40:L41"/>
    <mergeCell ref="M40:O41"/>
    <mergeCell ref="P40:P41"/>
    <mergeCell ref="Q40:Q41"/>
    <mergeCell ref="R40:R41"/>
    <mergeCell ref="B40:B41"/>
    <mergeCell ref="D40:D41"/>
    <mergeCell ref="E40:E41"/>
    <mergeCell ref="Q48:Q49"/>
    <mergeCell ref="R48:R49"/>
    <mergeCell ref="G48:I49"/>
    <mergeCell ref="J48:J49"/>
    <mergeCell ref="K48:K49"/>
    <mergeCell ref="L48:L49"/>
    <mergeCell ref="B48:B49"/>
    <mergeCell ref="D48:D49"/>
    <mergeCell ref="E48:E49"/>
    <mergeCell ref="F48:F49"/>
    <mergeCell ref="S48:S49"/>
    <mergeCell ref="T48:T49"/>
    <mergeCell ref="M48:M49"/>
    <mergeCell ref="N48:N49"/>
    <mergeCell ref="O48:O49"/>
    <mergeCell ref="P48:P49"/>
    <mergeCell ref="Q46:Q47"/>
    <mergeCell ref="R46:R47"/>
    <mergeCell ref="I46:I47"/>
    <mergeCell ref="J46:J47"/>
    <mergeCell ref="K46:K47"/>
    <mergeCell ref="L46:L47"/>
    <mergeCell ref="B46:B47"/>
    <mergeCell ref="D46:F47"/>
    <mergeCell ref="G46:G47"/>
    <mergeCell ref="H46:H47"/>
    <mergeCell ref="S46:S47"/>
    <mergeCell ref="T46:T47"/>
    <mergeCell ref="M46:M47"/>
    <mergeCell ref="N46:N47"/>
    <mergeCell ref="O46:O47"/>
    <mergeCell ref="P46:P47"/>
    <mergeCell ref="T52:T53"/>
    <mergeCell ref="K52:K53"/>
    <mergeCell ref="L52:L53"/>
    <mergeCell ref="M52:O53"/>
    <mergeCell ref="P52:P53"/>
    <mergeCell ref="Q50:Q51"/>
    <mergeCell ref="R50:R51"/>
    <mergeCell ref="G50:G51"/>
    <mergeCell ref="H50:H51"/>
    <mergeCell ref="I50:I51"/>
    <mergeCell ref="J50:L51"/>
    <mergeCell ref="B50:B51"/>
    <mergeCell ref="D50:D51"/>
    <mergeCell ref="E50:E51"/>
    <mergeCell ref="F50:F51"/>
    <mergeCell ref="S50:S51"/>
    <mergeCell ref="T50:T51"/>
    <mergeCell ref="M50:M51"/>
    <mergeCell ref="N50:N51"/>
    <mergeCell ref="O50:O51"/>
    <mergeCell ref="P50:P51"/>
    <mergeCell ref="P55:R55"/>
    <mergeCell ref="Q52:Q53"/>
    <mergeCell ref="R52:R53"/>
    <mergeCell ref="G52:G53"/>
    <mergeCell ref="H52:H53"/>
    <mergeCell ref="I52:I53"/>
    <mergeCell ref="J52:J53"/>
    <mergeCell ref="B52:B53"/>
    <mergeCell ref="D52:D53"/>
    <mergeCell ref="E52:E53"/>
    <mergeCell ref="F52:F53"/>
    <mergeCell ref="S52:S53"/>
    <mergeCell ref="S56:S57"/>
    <mergeCell ref="T56:T57"/>
    <mergeCell ref="B58:B59"/>
    <mergeCell ref="D58:D59"/>
    <mergeCell ref="E58:E59"/>
    <mergeCell ref="F58:F59"/>
    <mergeCell ref="S58:S59"/>
    <mergeCell ref="T58:T59"/>
    <mergeCell ref="K56:K57"/>
    <mergeCell ref="L56:L57"/>
    <mergeCell ref="M56:M57"/>
    <mergeCell ref="N56:N57"/>
    <mergeCell ref="O56:O57"/>
    <mergeCell ref="P56:P57"/>
    <mergeCell ref="B56:B57"/>
    <mergeCell ref="D56:F57"/>
    <mergeCell ref="G56:G57"/>
    <mergeCell ref="H56:H57"/>
    <mergeCell ref="I56:I57"/>
    <mergeCell ref="J56:J57"/>
    <mergeCell ref="P58:P59"/>
    <mergeCell ref="Q58:Q59"/>
    <mergeCell ref="R58:R59"/>
    <mergeCell ref="Q56:Q57"/>
    <mergeCell ref="R56:R57"/>
    <mergeCell ref="I60:I61"/>
    <mergeCell ref="J60:L61"/>
    <mergeCell ref="B65:C65"/>
    <mergeCell ref="D65:F65"/>
    <mergeCell ref="G65:I65"/>
    <mergeCell ref="J65:L65"/>
    <mergeCell ref="M65:O65"/>
    <mergeCell ref="P65:R65"/>
    <mergeCell ref="I66:I67"/>
    <mergeCell ref="J66:J67"/>
    <mergeCell ref="G68:I69"/>
    <mergeCell ref="J68:J69"/>
    <mergeCell ref="K68:K69"/>
    <mergeCell ref="L68:L69"/>
    <mergeCell ref="Q68:Q69"/>
    <mergeCell ref="R68:R69"/>
    <mergeCell ref="E60:E61"/>
    <mergeCell ref="F60:F61"/>
    <mergeCell ref="G60:G61"/>
    <mergeCell ref="H60:H61"/>
    <mergeCell ref="M58:M59"/>
    <mergeCell ref="N58:N59"/>
    <mergeCell ref="O58:O59"/>
    <mergeCell ref="B68:B69"/>
    <mergeCell ref="D68:D69"/>
    <mergeCell ref="E68:E69"/>
    <mergeCell ref="F68:F69"/>
    <mergeCell ref="Q70:Q71"/>
    <mergeCell ref="R70:R71"/>
    <mergeCell ref="B70:B71"/>
    <mergeCell ref="D70:D71"/>
    <mergeCell ref="S70:S71"/>
    <mergeCell ref="S62:S63"/>
    <mergeCell ref="T62:T63"/>
    <mergeCell ref="K62:K63"/>
    <mergeCell ref="L62:L63"/>
    <mergeCell ref="M62:O63"/>
    <mergeCell ref="P62:P63"/>
    <mergeCell ref="Q62:Q63"/>
    <mergeCell ref="R62:R63"/>
    <mergeCell ref="B62:B63"/>
    <mergeCell ref="D62:D63"/>
    <mergeCell ref="E62:E63"/>
    <mergeCell ref="F62:F63"/>
    <mergeCell ref="G62:G63"/>
    <mergeCell ref="H62:H63"/>
    <mergeCell ref="I62:I63"/>
    <mergeCell ref="J62:J63"/>
    <mergeCell ref="M66:M67"/>
    <mergeCell ref="N66:N67"/>
    <mergeCell ref="O66:O67"/>
    <mergeCell ref="P66:P67"/>
    <mergeCell ref="Q66:Q67"/>
    <mergeCell ref="R66:R67"/>
    <mergeCell ref="S66:S67"/>
    <mergeCell ref="T66:T67"/>
    <mergeCell ref="P76:P77"/>
    <mergeCell ref="B76:B77"/>
    <mergeCell ref="D76:F77"/>
    <mergeCell ref="G76:G77"/>
    <mergeCell ref="H76:H77"/>
    <mergeCell ref="I76:I77"/>
    <mergeCell ref="J76:J77"/>
    <mergeCell ref="S68:S69"/>
    <mergeCell ref="T68:T69"/>
    <mergeCell ref="K66:K67"/>
    <mergeCell ref="L66:L67"/>
    <mergeCell ref="B66:B67"/>
    <mergeCell ref="D66:F67"/>
    <mergeCell ref="G66:G67"/>
    <mergeCell ref="H66:H67"/>
    <mergeCell ref="S72:S73"/>
    <mergeCell ref="T72:T73"/>
    <mergeCell ref="K72:K73"/>
    <mergeCell ref="L72:L73"/>
    <mergeCell ref="M72:O73"/>
    <mergeCell ref="P72:P73"/>
    <mergeCell ref="Q72:Q73"/>
    <mergeCell ref="R72:R73"/>
    <mergeCell ref="B72:B73"/>
    <mergeCell ref="D72:D73"/>
    <mergeCell ref="E72:E73"/>
    <mergeCell ref="F72:F73"/>
    <mergeCell ref="T70:T71"/>
    <mergeCell ref="M70:M71"/>
    <mergeCell ref="N70:N71"/>
    <mergeCell ref="O70:O71"/>
    <mergeCell ref="P70:P71"/>
    <mergeCell ref="D80:D81"/>
    <mergeCell ref="E80:E81"/>
    <mergeCell ref="F80:F81"/>
    <mergeCell ref="G80:G81"/>
    <mergeCell ref="H80:H81"/>
    <mergeCell ref="P88:P89"/>
    <mergeCell ref="M82:O83"/>
    <mergeCell ref="P82:P83"/>
    <mergeCell ref="Q82:Q83"/>
    <mergeCell ref="R82:R83"/>
    <mergeCell ref="S82:S83"/>
    <mergeCell ref="E70:E71"/>
    <mergeCell ref="F70:F71"/>
    <mergeCell ref="G70:G71"/>
    <mergeCell ref="H70:H71"/>
    <mergeCell ref="Q76:Q77"/>
    <mergeCell ref="R76:R77"/>
    <mergeCell ref="S76:S77"/>
    <mergeCell ref="Q78:Q79"/>
    <mergeCell ref="R78:R79"/>
    <mergeCell ref="S78:S79"/>
    <mergeCell ref="I70:I71"/>
    <mergeCell ref="J70:L71"/>
    <mergeCell ref="G72:G73"/>
    <mergeCell ref="H72:H73"/>
    <mergeCell ref="I72:I73"/>
    <mergeCell ref="J72:J73"/>
    <mergeCell ref="P75:R75"/>
    <mergeCell ref="D78:D79"/>
    <mergeCell ref="E78:E79"/>
    <mergeCell ref="F78:F79"/>
    <mergeCell ref="G78:I79"/>
    <mergeCell ref="B75:C75"/>
    <mergeCell ref="D75:F75"/>
    <mergeCell ref="G75:I75"/>
    <mergeCell ref="J75:L75"/>
    <mergeCell ref="M75:O75"/>
    <mergeCell ref="K78:K79"/>
    <mergeCell ref="L78:L79"/>
    <mergeCell ref="M78:M79"/>
    <mergeCell ref="N78:N79"/>
    <mergeCell ref="O78:O79"/>
    <mergeCell ref="P78:P79"/>
    <mergeCell ref="T76:T77"/>
    <mergeCell ref="T78:T79"/>
    <mergeCell ref="S60:S61"/>
    <mergeCell ref="T60:T61"/>
    <mergeCell ref="M60:M61"/>
    <mergeCell ref="N60:N61"/>
    <mergeCell ref="O60:O61"/>
    <mergeCell ref="P60:P61"/>
    <mergeCell ref="Q60:Q61"/>
    <mergeCell ref="R60:R61"/>
    <mergeCell ref="M68:M69"/>
    <mergeCell ref="N68:N69"/>
    <mergeCell ref="O68:O69"/>
    <mergeCell ref="P68:P69"/>
    <mergeCell ref="B78:B79"/>
    <mergeCell ref="J78:J79"/>
    <mergeCell ref="K76:K77"/>
    <mergeCell ref="L76:L77"/>
    <mergeCell ref="M76:M77"/>
    <mergeCell ref="N76:N77"/>
    <mergeCell ref="O76:O77"/>
    <mergeCell ref="T94:T95"/>
    <mergeCell ref="K94:K95"/>
    <mergeCell ref="T82:T83"/>
    <mergeCell ref="Q80:Q81"/>
    <mergeCell ref="R80:R81"/>
    <mergeCell ref="S80:S81"/>
    <mergeCell ref="T80:T81"/>
    <mergeCell ref="B85:AG85"/>
    <mergeCell ref="B87:C87"/>
    <mergeCell ref="D87:F87"/>
    <mergeCell ref="G87:I87"/>
    <mergeCell ref="J87:L87"/>
    <mergeCell ref="M87:O87"/>
    <mergeCell ref="R88:R89"/>
    <mergeCell ref="L88:L89"/>
    <mergeCell ref="M88:M89"/>
    <mergeCell ref="N88:N89"/>
    <mergeCell ref="O88:O89"/>
    <mergeCell ref="B88:B89"/>
    <mergeCell ref="B82:B83"/>
    <mergeCell ref="D82:D83"/>
    <mergeCell ref="E82:E83"/>
    <mergeCell ref="F82:F83"/>
    <mergeCell ref="K82:K83"/>
    <mergeCell ref="L82:L83"/>
    <mergeCell ref="I80:I81"/>
    <mergeCell ref="J80:L81"/>
    <mergeCell ref="M80:M81"/>
    <mergeCell ref="N80:N81"/>
    <mergeCell ref="O80:O81"/>
    <mergeCell ref="P80:P81"/>
    <mergeCell ref="B80:B81"/>
    <mergeCell ref="P104:P105"/>
    <mergeCell ref="S104:S105"/>
    <mergeCell ref="Q104:Q105"/>
    <mergeCell ref="T102:T103"/>
    <mergeCell ref="S88:S89"/>
    <mergeCell ref="G82:G83"/>
    <mergeCell ref="H82:H83"/>
    <mergeCell ref="I82:I83"/>
    <mergeCell ref="J82:J83"/>
    <mergeCell ref="P87:R87"/>
    <mergeCell ref="H88:H89"/>
    <mergeCell ref="I88:I89"/>
    <mergeCell ref="J88:J89"/>
    <mergeCell ref="K88:K89"/>
    <mergeCell ref="P90:P91"/>
    <mergeCell ref="T92:T93"/>
    <mergeCell ref="P92:P93"/>
    <mergeCell ref="R92:R93"/>
    <mergeCell ref="S92:S93"/>
    <mergeCell ref="Q92:Q93"/>
    <mergeCell ref="Q88:Q89"/>
    <mergeCell ref="T88:T89"/>
    <mergeCell ref="R90:R91"/>
    <mergeCell ref="S90:S91"/>
    <mergeCell ref="T90:T91"/>
    <mergeCell ref="M90:M91"/>
    <mergeCell ref="N90:N91"/>
    <mergeCell ref="O90:O91"/>
    <mergeCell ref="G97:I97"/>
    <mergeCell ref="J97:L97"/>
    <mergeCell ref="H94:H95"/>
    <mergeCell ref="O92:O93"/>
  </mergeCells>
  <phoneticPr fontId="0" type="noConversion"/>
  <conditionalFormatting sqref="T104:T105">
    <cfRule type="expression" dxfId="37" priority="70">
      <formula>MOD($T104,8)=1</formula>
    </cfRule>
  </conditionalFormatting>
  <conditionalFormatting sqref="T94:T95">
    <cfRule type="expression" dxfId="36" priority="69">
      <formula>MOD($T94,8)=1</formula>
    </cfRule>
  </conditionalFormatting>
  <conditionalFormatting sqref="T82:T83">
    <cfRule type="expression" dxfId="35" priority="68">
      <formula>MOD($T82,8)=1</formula>
    </cfRule>
  </conditionalFormatting>
  <conditionalFormatting sqref="T72:T73">
    <cfRule type="expression" dxfId="34" priority="67">
      <formula>MOD($T72,8)=1</formula>
    </cfRule>
  </conditionalFormatting>
  <conditionalFormatting sqref="T62:T63">
    <cfRule type="expression" dxfId="33" priority="66">
      <formula>MOD($T62,8)=1</formula>
    </cfRule>
  </conditionalFormatting>
  <conditionalFormatting sqref="T52:T53">
    <cfRule type="expression" dxfId="32" priority="65">
      <formula>MOD($T52,8)=1</formula>
    </cfRule>
  </conditionalFormatting>
  <conditionalFormatting sqref="T40:T41">
    <cfRule type="expression" dxfId="31" priority="64">
      <formula>MOD($T40,8)=1</formula>
    </cfRule>
  </conditionalFormatting>
  <conditionalFormatting sqref="T30:T31">
    <cfRule type="expression" dxfId="30" priority="63">
      <formula>MOD($T30,8)=1</formula>
    </cfRule>
  </conditionalFormatting>
  <conditionalFormatting sqref="T20:T21">
    <cfRule type="expression" dxfId="29" priority="62">
      <formula>MOD($T20,8)=1</formula>
    </cfRule>
  </conditionalFormatting>
  <conditionalFormatting sqref="T10:T11">
    <cfRule type="expression" dxfId="28" priority="61">
      <formula>MOD($T10,8)=1</formula>
    </cfRule>
  </conditionalFormatting>
  <conditionalFormatting sqref="T136:T137">
    <cfRule type="expression" dxfId="27" priority="21">
      <formula>MOD($T136,8)=1</formula>
    </cfRule>
  </conditionalFormatting>
  <conditionalFormatting sqref="T146:T147">
    <cfRule type="expression" dxfId="26" priority="20">
      <formula>MOD($T146,8)=1</formula>
    </cfRule>
  </conditionalFormatting>
  <conditionalFormatting sqref="T156:T157">
    <cfRule type="expression" dxfId="25" priority="19">
      <formula>MOD($T156,8)=1</formula>
    </cfRule>
  </conditionalFormatting>
  <conditionalFormatting sqref="T166:T167">
    <cfRule type="expression" dxfId="24" priority="18">
      <formula>MOD($T166,8)=1</formula>
    </cfRule>
  </conditionalFormatting>
  <conditionalFormatting sqref="T124:T125">
    <cfRule type="expression" dxfId="23" priority="6">
      <formula>MOD($T124,8)=1</formula>
    </cfRule>
  </conditionalFormatting>
  <conditionalFormatting sqref="T114:T115">
    <cfRule type="expression" dxfId="22" priority="5">
      <formula>MOD($T114,8)=1</formula>
    </cfRule>
  </conditionalFormatting>
  <conditionalFormatting sqref="T178:T179">
    <cfRule type="expression" dxfId="21" priority="4">
      <formula>MOD($T178,8)=1</formula>
    </cfRule>
  </conditionalFormatting>
  <conditionalFormatting sqref="T188:T189">
    <cfRule type="expression" dxfId="20" priority="3">
      <formula>MOD($T188,8)=1</formula>
    </cfRule>
  </conditionalFormatting>
  <conditionalFormatting sqref="T198:T199">
    <cfRule type="expression" dxfId="19" priority="2">
      <formula>MOD($T198,8)=1</formula>
    </cfRule>
  </conditionalFormatting>
  <conditionalFormatting sqref="T208:T209">
    <cfRule type="expression" dxfId="18" priority="1">
      <formula>MOD($T208,8)=1</formula>
    </cfRule>
  </conditionalFormatting>
  <pageMargins left="0.39370078740157483" right="0.39370078740157483" top="0.35433070866141736" bottom="0.35433070866141736" header="0" footer="0"/>
  <pageSetup paperSize="9" scale="93" fitToHeight="0" orientation="landscape" horizontalDpi="300" verticalDpi="300" r:id="rId1"/>
  <headerFooter alignWithMargins="0"/>
  <rowBreaks count="4" manualBreakCount="4">
    <brk id="42" max="33" man="1"/>
    <brk id="84" max="33" man="1"/>
    <brk id="126" max="33" man="1"/>
    <brk id="168" max="33" man="1"/>
  </rowBreaks>
  <ignoredErrors>
    <ignoredError sqref="Y7 Y27 Y17 Y37 Y49 Y59 Y69 Y79 Y91 Y101 Y133 Y143 Y153 Y163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B72E4-B3BF-451D-9909-DE03BE57445E}">
  <sheetPr codeName="List16"/>
  <dimension ref="A1:AY37"/>
  <sheetViews>
    <sheetView view="pageBreakPreview" zoomScale="85" zoomScaleNormal="100" zoomScaleSheetLayoutView="85" workbookViewId="0">
      <selection activeCell="Y4" sqref="Y4:Y15"/>
    </sheetView>
  </sheetViews>
  <sheetFormatPr defaultRowHeight="12.75"/>
  <cols>
    <col min="1" max="1" width="4.28515625" style="72" customWidth="1"/>
    <col min="2" max="2" width="2" style="2" customWidth="1"/>
    <col min="3" max="3" width="20.7109375" style="2" customWidth="1"/>
    <col min="4" max="21" width="2" style="2" customWidth="1"/>
    <col min="22" max="22" width="3.28515625" style="2" customWidth="1"/>
    <col min="23" max="24" width="2" style="2" customWidth="1"/>
    <col min="25" max="25" width="5.7109375" style="2" customWidth="1"/>
    <col min="26" max="26" width="6.28515625" style="73" customWidth="1"/>
    <col min="27" max="27" width="2.5703125" style="2" customWidth="1"/>
    <col min="28" max="28" width="3.28515625" style="2" customWidth="1"/>
    <col min="29" max="29" width="18.7109375" style="69" customWidth="1"/>
    <col min="30" max="30" width="2.7109375" style="3" customWidth="1"/>
    <col min="31" max="31" width="18.7109375" style="69" customWidth="1"/>
    <col min="32" max="36" width="4" style="3" customWidth="1"/>
    <col min="37" max="39" width="3.7109375" style="70" customWidth="1"/>
    <col min="40" max="40" width="3.140625" style="2" customWidth="1"/>
    <col min="41" max="41" width="5.5703125" customWidth="1"/>
    <col min="42" max="42" width="5" customWidth="1"/>
    <col min="43" max="43" width="6.140625" customWidth="1"/>
    <col min="44" max="44" width="4.7109375" customWidth="1"/>
    <col min="45" max="45" width="4.85546875" customWidth="1"/>
    <col min="46" max="46" width="6.42578125" customWidth="1"/>
    <col min="47" max="47" width="8.42578125" style="2" customWidth="1"/>
    <col min="48" max="48" width="6.85546875" customWidth="1"/>
    <col min="49" max="49" width="6" customWidth="1"/>
    <col min="50" max="50" width="6.5703125" customWidth="1"/>
    <col min="51" max="51" width="5.85546875" style="105" customWidth="1"/>
    <col min="52" max="52" width="24.42578125" customWidth="1"/>
  </cols>
  <sheetData>
    <row r="1" spans="1:51" s="79" customFormat="1" ht="26.25">
      <c r="A1" s="72"/>
      <c r="B1" s="141" t="s">
        <v>230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93"/>
    </row>
    <row r="2" spans="1:51" ht="13.5" thickBot="1">
      <c r="Z2" s="83"/>
      <c r="AN2" s="94"/>
      <c r="AO2">
        <v>1</v>
      </c>
      <c r="AU2"/>
      <c r="AY2"/>
    </row>
    <row r="3" spans="1:51" ht="13.5" thickBot="1">
      <c r="A3" s="74" t="s">
        <v>2</v>
      </c>
      <c r="B3" s="209" t="s">
        <v>256</v>
      </c>
      <c r="C3" s="210"/>
      <c r="D3" s="161">
        <v>1</v>
      </c>
      <c r="E3" s="178"/>
      <c r="F3" s="179"/>
      <c r="G3" s="177">
        <v>2</v>
      </c>
      <c r="H3" s="178"/>
      <c r="I3" s="179"/>
      <c r="J3" s="177">
        <v>3</v>
      </c>
      <c r="K3" s="178"/>
      <c r="L3" s="179"/>
      <c r="M3" s="177">
        <v>4</v>
      </c>
      <c r="N3" s="178"/>
      <c r="O3" s="179"/>
      <c r="P3" s="177">
        <v>5</v>
      </c>
      <c r="Q3" s="178"/>
      <c r="R3" s="179"/>
      <c r="S3" s="177">
        <v>6</v>
      </c>
      <c r="T3" s="178"/>
      <c r="U3" s="179"/>
      <c r="V3" s="161" t="s">
        <v>4</v>
      </c>
      <c r="W3" s="162"/>
      <c r="X3" s="163"/>
      <c r="Y3" s="81" t="s">
        <v>5</v>
      </c>
      <c r="Z3" s="75" t="s">
        <v>6</v>
      </c>
      <c r="AB3" s="51">
        <v>1</v>
      </c>
      <c r="AC3" s="4" t="str">
        <f>C5</f>
        <v>Křepela David</v>
      </c>
      <c r="AD3" s="7" t="s">
        <v>9</v>
      </c>
      <c r="AE3" s="52" t="str">
        <f>C15</f>
        <v>------</v>
      </c>
      <c r="AF3" s="53"/>
      <c r="AG3" s="54"/>
      <c r="AH3" s="54"/>
      <c r="AI3" s="54"/>
      <c r="AJ3" s="55"/>
      <c r="AK3" s="56" t="str">
        <f>IF(OR(VALUE($AP3)=0,VALUE($AQ3)=0), "0",IF(AND(LEN(AF3)&gt;0,MID(AF3,1,1)&lt;&gt;"-"),"1","0")+IF(AND(LEN(AG3)&gt;0,MID(AG3,1,1)&lt;&gt;"-"),"1","0")+IF(AND(LEN(AH3)&gt;0,MID(AH3,1,1)&lt;&gt;"-"),"1","0")+IF(AND(LEN(AI3)&gt;0,MID(AI3,1,1)&lt;&gt;"-"),"1","0")+IF(AND(LEN(AJ3)&gt;0,MID(AJ3,1,1)&lt;&gt;"-"),"1","0"))</f>
        <v>0</v>
      </c>
      <c r="AL3" s="11" t="s">
        <v>7</v>
      </c>
      <c r="AM3" s="12" t="str">
        <f>IF(OR(VALUE($AP3)=0,VALUE($AQ3)=0), "0",IF(AND(LEN(AF3)&gt;0,MID(AF3,1,1)="-"),"1","0")+IF(AND(LEN(AG3)&gt;0,MID(AG3,1,1)="-"),"1","0")+IF(AND(LEN(AH3)&gt;0,MID(AH3,1,1)="-"),"1","0")+IF(AND(LEN(AI3)&gt;0,MID(AI3,1,1)="-"),"1","0")+IF(AND(LEN(AJ3)&gt;0,MID(AJ3,1,1)="-"),"1","0"))</f>
        <v>0</v>
      </c>
      <c r="AN3" s="94"/>
      <c r="AP3">
        <f>A4</f>
        <v>20</v>
      </c>
      <c r="AQ3">
        <f>A14</f>
        <v>0</v>
      </c>
      <c r="AR3" s="102"/>
      <c r="AU3"/>
      <c r="AY3"/>
    </row>
    <row r="4" spans="1:51" ht="13.5" thickBot="1">
      <c r="A4" s="216">
        <v>20</v>
      </c>
      <c r="B4" s="212">
        <v>1</v>
      </c>
      <c r="C4" s="50" t="str">
        <f>IF(A4&gt;0,IF(VLOOKUP(A4,seznam!$A$2:$C$147,3)&gt;0,VLOOKUP(A4,seznam!$A$2:$C$147,3),"------"),"------")</f>
        <v>STK Zbraslavec</v>
      </c>
      <c r="D4" s="213"/>
      <c r="E4" s="205"/>
      <c r="F4" s="206"/>
      <c r="G4" s="168">
        <f>AK8</f>
        <v>1</v>
      </c>
      <c r="H4" s="164" t="s">
        <v>7</v>
      </c>
      <c r="I4" s="166">
        <f>AM8</f>
        <v>3</v>
      </c>
      <c r="J4" s="168">
        <f>AM10</f>
        <v>3</v>
      </c>
      <c r="K4" s="164" t="s">
        <v>7</v>
      </c>
      <c r="L4" s="166">
        <f>AK10</f>
        <v>0</v>
      </c>
      <c r="M4" s="168">
        <f>AK13</f>
        <v>3</v>
      </c>
      <c r="N4" s="164" t="s">
        <v>7</v>
      </c>
      <c r="O4" s="166">
        <f>AM13</f>
        <v>2</v>
      </c>
      <c r="P4" s="168">
        <f>AM17</f>
        <v>0</v>
      </c>
      <c r="Q4" s="164" t="s">
        <v>7</v>
      </c>
      <c r="R4" s="166">
        <f>AK17</f>
        <v>3</v>
      </c>
      <c r="S4" s="168" t="str">
        <f>AK3</f>
        <v>0</v>
      </c>
      <c r="T4" s="164" t="s">
        <v>7</v>
      </c>
      <c r="U4" s="187" t="str">
        <f>AM3</f>
        <v>0</v>
      </c>
      <c r="V4" s="198">
        <f>G4+J4+M4+P4+S4</f>
        <v>7</v>
      </c>
      <c r="W4" s="164" t="s">
        <v>7</v>
      </c>
      <c r="X4" s="166">
        <f>I4+L4+O4+R4+U4</f>
        <v>8</v>
      </c>
      <c r="Y4" s="155">
        <f>IF(D4&gt;F4,2,IF(AND(D4&lt;F4,E4=":"),1,0))+IF(G4&gt;I4,2,IF(AND(G4&lt;I4,H4=":"),1,0))+IF(J4&gt;L4,2,IF(AND(J4&lt;L4,K4=":"),1,0))+IF(M4&gt;O4,2,IF(AND(M4&lt;O4,N4=":"),1,0))+IF(P4&gt;R4,2,IF(AND(P4&lt;R4,Q4=":"),1,0))+IF(S4&gt;U4,2,IF(AND(S4&lt;U4,T4=":"),1,0))</f>
        <v>6</v>
      </c>
      <c r="Z4" s="172">
        <v>3</v>
      </c>
      <c r="AA4" s="215"/>
      <c r="AB4" s="58">
        <v>2</v>
      </c>
      <c r="AC4" s="5" t="str">
        <f>C7</f>
        <v>Wetter Jan</v>
      </c>
      <c r="AD4" s="8" t="s">
        <v>9</v>
      </c>
      <c r="AE4" s="59" t="str">
        <f>C13</f>
        <v>Přikryl Jan</v>
      </c>
      <c r="AF4" s="60" t="s">
        <v>174</v>
      </c>
      <c r="AG4" s="61" t="s">
        <v>176</v>
      </c>
      <c r="AH4" s="61" t="s">
        <v>167</v>
      </c>
      <c r="AI4" s="61"/>
      <c r="AJ4" s="62"/>
      <c r="AK4" s="56">
        <f t="shared" ref="AK4:AK17" si="0">IF(OR(VALUE($AP4)=0,VALUE($AQ4)=0), "0",IF(AND(LEN(AF4)&gt;0,MID(AF4,1,1)&lt;&gt;"-"),"1","0")+IF(AND(LEN(AG4)&gt;0,MID(AG4,1,1)&lt;&gt;"-"),"1","0")+IF(AND(LEN(AH4)&gt;0,MID(AH4,1,1)&lt;&gt;"-"),"1","0")+IF(AND(LEN(AI4)&gt;0,MID(AI4,1,1)&lt;&gt;"-"),"1","0")+IF(AND(LEN(AJ4)&gt;0,MID(AJ4,1,1)&lt;&gt;"-"),"1","0"))</f>
        <v>3</v>
      </c>
      <c r="AL4" s="13" t="s">
        <v>7</v>
      </c>
      <c r="AM4" s="12">
        <f t="shared" ref="AM4:AM17" si="1">IF(OR(VALUE($AP4)=0,VALUE($AQ4)=0), "0",IF(AND(LEN(AF4)&gt;0,MID(AF4,1,1)="-"),"1","0")+IF(AND(LEN(AG4)&gt;0,MID(AG4,1,1)="-"),"1","0")+IF(AND(LEN(AH4)&gt;0,MID(AH4,1,1)="-"),"1","0")+IF(AND(LEN(AI4)&gt;0,MID(AI4,1,1)="-"),"1","0")+IF(AND(LEN(AJ4)&gt;0,MID(AJ4,1,1)="-"),"1","0"))</f>
        <v>0</v>
      </c>
      <c r="AN4" s="94"/>
      <c r="AP4">
        <f>A6</f>
        <v>25</v>
      </c>
      <c r="AQ4">
        <f>A12</f>
        <v>23</v>
      </c>
      <c r="AU4"/>
      <c r="AY4"/>
    </row>
    <row r="5" spans="1:51" ht="13.5" thickBot="1">
      <c r="A5" s="217"/>
      <c r="B5" s="167"/>
      <c r="C5" s="57" t="str">
        <f>IF(A4&gt;0,IF(VLOOKUP(A4,seznam!$A$2:$C$147,2)&gt;0,VLOOKUP(A4,seznam!$A$2:$C$147,2),"------"),"------")</f>
        <v>Křepela David</v>
      </c>
      <c r="D5" s="214"/>
      <c r="E5" s="196"/>
      <c r="F5" s="197"/>
      <c r="G5" s="169"/>
      <c r="H5" s="165"/>
      <c r="I5" s="167"/>
      <c r="J5" s="169"/>
      <c r="K5" s="165"/>
      <c r="L5" s="167"/>
      <c r="M5" s="169"/>
      <c r="N5" s="165"/>
      <c r="O5" s="167"/>
      <c r="P5" s="169"/>
      <c r="Q5" s="165"/>
      <c r="R5" s="167"/>
      <c r="S5" s="220"/>
      <c r="T5" s="165"/>
      <c r="U5" s="221"/>
      <c r="V5" s="171"/>
      <c r="W5" s="165"/>
      <c r="X5" s="167"/>
      <c r="Y5" s="156"/>
      <c r="Z5" s="208"/>
      <c r="AA5" s="215"/>
      <c r="AB5" s="64">
        <v>3</v>
      </c>
      <c r="AC5" s="6" t="str">
        <f>C9</f>
        <v>Adámková Nicole</v>
      </c>
      <c r="AD5" s="10" t="s">
        <v>9</v>
      </c>
      <c r="AE5" s="65" t="str">
        <f>C11</f>
        <v>Krupková Amálie</v>
      </c>
      <c r="AF5" s="66" t="s">
        <v>167</v>
      </c>
      <c r="AG5" s="67" t="s">
        <v>179</v>
      </c>
      <c r="AH5" s="67" t="s">
        <v>177</v>
      </c>
      <c r="AI5" s="67" t="s">
        <v>168</v>
      </c>
      <c r="AJ5" s="68"/>
      <c r="AK5" s="56">
        <f t="shared" si="0"/>
        <v>3</v>
      </c>
      <c r="AL5" s="120" t="s">
        <v>7</v>
      </c>
      <c r="AM5" s="12">
        <f t="shared" si="1"/>
        <v>1</v>
      </c>
      <c r="AN5" s="94"/>
      <c r="AP5" s="136">
        <f>A8</f>
        <v>34</v>
      </c>
      <c r="AQ5" s="136">
        <f>A10</f>
        <v>33</v>
      </c>
      <c r="AU5"/>
      <c r="AY5"/>
    </row>
    <row r="6" spans="1:51" ht="13.5" thickBot="1">
      <c r="A6" s="217">
        <v>25</v>
      </c>
      <c r="B6" s="211">
        <v>2</v>
      </c>
      <c r="C6" s="50" t="str">
        <f>IF(A6&gt;0,IF(VLOOKUP(A6,seznam!$A$2:$C$147,3)&gt;0,VLOOKUP(A6,seznam!$A$2:$C$147,3),"------"),"------")</f>
        <v>KST Kunštát</v>
      </c>
      <c r="D6" s="147">
        <f>I4</f>
        <v>3</v>
      </c>
      <c r="E6" s="151" t="s">
        <v>7</v>
      </c>
      <c r="F6" s="159">
        <f>G4</f>
        <v>1</v>
      </c>
      <c r="G6" s="192"/>
      <c r="H6" s="193"/>
      <c r="I6" s="194"/>
      <c r="J6" s="157">
        <f>AK14</f>
        <v>3</v>
      </c>
      <c r="K6" s="151" t="s">
        <v>7</v>
      </c>
      <c r="L6" s="159">
        <f>AM14</f>
        <v>1</v>
      </c>
      <c r="M6" s="157">
        <f>AM16</f>
        <v>3</v>
      </c>
      <c r="N6" s="151" t="s">
        <v>7</v>
      </c>
      <c r="O6" s="159">
        <f>AK16</f>
        <v>0</v>
      </c>
      <c r="P6" s="157">
        <f>AK4</f>
        <v>3</v>
      </c>
      <c r="Q6" s="151" t="s">
        <v>7</v>
      </c>
      <c r="R6" s="159">
        <f>AM4</f>
        <v>0</v>
      </c>
      <c r="S6" s="157" t="str">
        <f>AK9</f>
        <v>0</v>
      </c>
      <c r="T6" s="151" t="s">
        <v>7</v>
      </c>
      <c r="U6" s="222" t="str">
        <f>AM9</f>
        <v>0</v>
      </c>
      <c r="V6" s="147">
        <f>G6+J6+M6+P6+S6</f>
        <v>9</v>
      </c>
      <c r="W6" s="151" t="s">
        <v>7</v>
      </c>
      <c r="X6" s="159">
        <f>I6+L6+O6+R6+U6</f>
        <v>1</v>
      </c>
      <c r="Y6" s="149">
        <f>IF(D6&gt;F6,2,IF(AND(D6&lt;F6,E6=":"),1,0))+IF(G6&gt;I6,2,IF(AND(G6&lt;I6,H6=":"),1,0))+IF(J6&gt;L6,2,IF(AND(J6&lt;L6,K6=":"),1,0))+IF(M6&gt;O6,2,IF(AND(M6&lt;O6,N6=":"),1,0))+IF(P6&gt;R6,2,IF(AND(P6&lt;R6,Q6=":"),1,0))+IF(S6&gt;U6,2,IF(AND(S6&lt;U6,T6=":"),1,0))</f>
        <v>8</v>
      </c>
      <c r="Z6" s="153">
        <v>1</v>
      </c>
      <c r="AA6" s="215"/>
      <c r="AB6" s="121">
        <v>4</v>
      </c>
      <c r="AC6" s="122" t="str">
        <f>C15</f>
        <v>------</v>
      </c>
      <c r="AD6" s="123" t="s">
        <v>9</v>
      </c>
      <c r="AE6" s="124" t="str">
        <f>C11</f>
        <v>Krupková Amálie</v>
      </c>
      <c r="AF6" s="90"/>
      <c r="AG6" s="61"/>
      <c r="AH6" s="91"/>
      <c r="AI6" s="91"/>
      <c r="AJ6" s="92"/>
      <c r="AK6" s="56" t="str">
        <f t="shared" si="0"/>
        <v>0</v>
      </c>
      <c r="AL6" s="11" t="s">
        <v>7</v>
      </c>
      <c r="AM6" s="12" t="str">
        <f t="shared" si="1"/>
        <v>0</v>
      </c>
      <c r="AN6" s="94"/>
      <c r="AP6">
        <f>A14</f>
        <v>0</v>
      </c>
      <c r="AQ6">
        <f>A10</f>
        <v>33</v>
      </c>
      <c r="AU6"/>
      <c r="AY6"/>
    </row>
    <row r="7" spans="1:51" ht="13.5" thickBot="1">
      <c r="A7" s="217"/>
      <c r="B7" s="167"/>
      <c r="C7" s="57" t="str">
        <f>IF(A6&gt;0,IF(VLOOKUP(A6,seznam!$A$2:$C$147,2)&gt;0,VLOOKUP(A6,seznam!$A$2:$C$147,2),"------"),"------")</f>
        <v>Wetter Jan</v>
      </c>
      <c r="D7" s="171"/>
      <c r="E7" s="165"/>
      <c r="F7" s="167"/>
      <c r="G7" s="195"/>
      <c r="H7" s="196"/>
      <c r="I7" s="197"/>
      <c r="J7" s="169"/>
      <c r="K7" s="165"/>
      <c r="L7" s="167"/>
      <c r="M7" s="169"/>
      <c r="N7" s="165"/>
      <c r="O7" s="167"/>
      <c r="P7" s="169"/>
      <c r="Q7" s="165"/>
      <c r="R7" s="167"/>
      <c r="S7" s="169"/>
      <c r="T7" s="165"/>
      <c r="U7" s="167"/>
      <c r="V7" s="171"/>
      <c r="W7" s="165"/>
      <c r="X7" s="167"/>
      <c r="Y7" s="156"/>
      <c r="Z7" s="208"/>
      <c r="AA7" s="215"/>
      <c r="AB7" s="58">
        <v>5</v>
      </c>
      <c r="AC7" s="5" t="str">
        <f>C13</f>
        <v>Přikryl Jan</v>
      </c>
      <c r="AD7" s="8" t="s">
        <v>9</v>
      </c>
      <c r="AE7" s="59" t="str">
        <f>C9</f>
        <v>Adámková Nicole</v>
      </c>
      <c r="AF7" s="60" t="s">
        <v>240</v>
      </c>
      <c r="AG7" s="61" t="s">
        <v>174</v>
      </c>
      <c r="AH7" s="61" t="s">
        <v>177</v>
      </c>
      <c r="AI7" s="61" t="s">
        <v>159</v>
      </c>
      <c r="AJ7" s="62"/>
      <c r="AK7" s="56">
        <f t="shared" si="0"/>
        <v>3</v>
      </c>
      <c r="AL7" s="125" t="s">
        <v>7</v>
      </c>
      <c r="AM7" s="12">
        <f t="shared" si="1"/>
        <v>1</v>
      </c>
      <c r="AN7" s="94"/>
      <c r="AP7">
        <f>A12</f>
        <v>23</v>
      </c>
      <c r="AQ7">
        <f>A8</f>
        <v>34</v>
      </c>
      <c r="AU7"/>
      <c r="AY7"/>
    </row>
    <row r="8" spans="1:51" ht="13.5" thickBot="1">
      <c r="A8" s="217">
        <v>34</v>
      </c>
      <c r="B8" s="211">
        <v>3</v>
      </c>
      <c r="C8" s="50" t="str">
        <f>IF(A8&gt;0,IF(VLOOKUP(A8,seznam!$A$2:$C$147,3)&gt;0,VLOOKUP(A8,seznam!$A$2:$C$147,3),"------"),"------")</f>
        <v>Orel Jednota Boskovice</v>
      </c>
      <c r="D8" s="147">
        <f>L4</f>
        <v>0</v>
      </c>
      <c r="E8" s="151" t="s">
        <v>7</v>
      </c>
      <c r="F8" s="159">
        <f>J4</f>
        <v>3</v>
      </c>
      <c r="G8" s="157">
        <f>L6</f>
        <v>1</v>
      </c>
      <c r="H8" s="151" t="s">
        <v>7</v>
      </c>
      <c r="I8" s="159">
        <f>J6</f>
        <v>3</v>
      </c>
      <c r="J8" s="192"/>
      <c r="K8" s="193"/>
      <c r="L8" s="194"/>
      <c r="M8" s="157">
        <f>AK5</f>
        <v>3</v>
      </c>
      <c r="N8" s="151" t="s">
        <v>7</v>
      </c>
      <c r="O8" s="159">
        <f>AM5</f>
        <v>1</v>
      </c>
      <c r="P8" s="157">
        <f>AM7</f>
        <v>1</v>
      </c>
      <c r="Q8" s="151" t="s">
        <v>7</v>
      </c>
      <c r="R8" s="159">
        <f>AK7</f>
        <v>3</v>
      </c>
      <c r="S8" s="157" t="str">
        <f>AK15</f>
        <v>0</v>
      </c>
      <c r="T8" s="151" t="s">
        <v>7</v>
      </c>
      <c r="U8" s="159" t="str">
        <f>AM15</f>
        <v>0</v>
      </c>
      <c r="V8" s="147">
        <f>G8+J8+M8+P8+S8</f>
        <v>5</v>
      </c>
      <c r="W8" s="151" t="s">
        <v>7</v>
      </c>
      <c r="X8" s="159">
        <f>I8+L8+O8+R8+U8</f>
        <v>7</v>
      </c>
      <c r="Y8" s="149">
        <f>IF(D8&gt;F8,2,IF(AND(D8&lt;F8,E8=":"),1,0))+IF(G8&gt;I8,2,IF(AND(G8&lt;I8,H8=":"),1,0))+IF(J8&gt;L8,2,IF(AND(J8&lt;L8,K8=":"),1,0))+IF(M8&gt;O8,2,IF(AND(M8&lt;O8,N8=":"),1,0))+IF(P8&gt;R8,2,IF(AND(P8&lt;R8,Q8=":"),1,0))+IF(S8&gt;U8,2,IF(AND(S8&lt;U8,T8=":"),1,0))</f>
        <v>5</v>
      </c>
      <c r="Z8" s="223">
        <v>4</v>
      </c>
      <c r="AA8" s="215"/>
      <c r="AB8" s="64">
        <v>6</v>
      </c>
      <c r="AC8" s="6" t="str">
        <f>C5</f>
        <v>Křepela David</v>
      </c>
      <c r="AD8" s="10" t="s">
        <v>9</v>
      </c>
      <c r="AE8" s="65" t="str">
        <f>C7</f>
        <v>Wetter Jan</v>
      </c>
      <c r="AF8" s="66" t="s">
        <v>184</v>
      </c>
      <c r="AG8" s="67" t="s">
        <v>170</v>
      </c>
      <c r="AH8" s="67" t="s">
        <v>177</v>
      </c>
      <c r="AI8" s="67" t="s">
        <v>165</v>
      </c>
      <c r="AJ8" s="68"/>
      <c r="AK8" s="56">
        <f t="shared" si="0"/>
        <v>1</v>
      </c>
      <c r="AL8" s="120" t="s">
        <v>7</v>
      </c>
      <c r="AM8" s="12">
        <f t="shared" si="1"/>
        <v>3</v>
      </c>
      <c r="AN8" s="94"/>
      <c r="AP8" s="136">
        <f>A4</f>
        <v>20</v>
      </c>
      <c r="AQ8" s="136">
        <f>A6</f>
        <v>25</v>
      </c>
      <c r="AU8"/>
      <c r="AY8"/>
    </row>
    <row r="9" spans="1:51" ht="13.5" thickBot="1">
      <c r="A9" s="217"/>
      <c r="B9" s="167"/>
      <c r="C9" s="57" t="str">
        <f>IF(A8&gt;0,IF(VLOOKUP(A8,seznam!$A$2:$C$147,2)&gt;0,VLOOKUP(A8,seznam!$A$2:$C$147,2),"------"),"------")</f>
        <v>Adámková Nicole</v>
      </c>
      <c r="D9" s="171"/>
      <c r="E9" s="165"/>
      <c r="F9" s="167"/>
      <c r="G9" s="169"/>
      <c r="H9" s="165"/>
      <c r="I9" s="167"/>
      <c r="J9" s="195"/>
      <c r="K9" s="196"/>
      <c r="L9" s="197"/>
      <c r="M9" s="220"/>
      <c r="N9" s="165"/>
      <c r="O9" s="173"/>
      <c r="P9" s="169"/>
      <c r="Q9" s="165"/>
      <c r="R9" s="167"/>
      <c r="S9" s="169"/>
      <c r="T9" s="165"/>
      <c r="U9" s="167"/>
      <c r="V9" s="171"/>
      <c r="W9" s="165"/>
      <c r="X9" s="167"/>
      <c r="Y9" s="156"/>
      <c r="Z9" s="224"/>
      <c r="AA9" s="215"/>
      <c r="AB9" s="121">
        <v>7</v>
      </c>
      <c r="AC9" s="122" t="str">
        <f>C7</f>
        <v>Wetter Jan</v>
      </c>
      <c r="AD9" s="123" t="s">
        <v>9</v>
      </c>
      <c r="AE9" s="124" t="str">
        <f>C15</f>
        <v>------</v>
      </c>
      <c r="AF9" s="90"/>
      <c r="AG9" s="61"/>
      <c r="AH9" s="91"/>
      <c r="AI9" s="91"/>
      <c r="AJ9" s="92"/>
      <c r="AK9" s="56" t="str">
        <f t="shared" si="0"/>
        <v>0</v>
      </c>
      <c r="AL9" s="11" t="s">
        <v>7</v>
      </c>
      <c r="AM9" s="12" t="str">
        <f t="shared" si="1"/>
        <v>0</v>
      </c>
      <c r="AN9" s="94"/>
      <c r="AP9">
        <f>A6</f>
        <v>25</v>
      </c>
      <c r="AQ9">
        <f>A14</f>
        <v>0</v>
      </c>
      <c r="AU9"/>
      <c r="AY9"/>
    </row>
    <row r="10" spans="1:51" ht="13.5" thickBot="1">
      <c r="A10" s="217">
        <v>33</v>
      </c>
      <c r="B10" s="211">
        <v>4</v>
      </c>
      <c r="C10" s="50" t="str">
        <f>IF(A10&gt;0,IF(VLOOKUP(A10,seznam!$A$2:$C$147,3)&gt;0,VLOOKUP(A10,seznam!$A$2:$C$147,3),"------"),"------")</f>
        <v>KST Blansko</v>
      </c>
      <c r="D10" s="225">
        <f>O4</f>
        <v>2</v>
      </c>
      <c r="E10" s="151" t="s">
        <v>7</v>
      </c>
      <c r="F10" s="159">
        <f>M4</f>
        <v>3</v>
      </c>
      <c r="G10" s="157">
        <f>O6</f>
        <v>0</v>
      </c>
      <c r="H10" s="151" t="s">
        <v>7</v>
      </c>
      <c r="I10" s="159">
        <f>M6</f>
        <v>3</v>
      </c>
      <c r="J10" s="157">
        <f>O8</f>
        <v>1</v>
      </c>
      <c r="K10" s="151" t="s">
        <v>7</v>
      </c>
      <c r="L10" s="159">
        <f>M8</f>
        <v>3</v>
      </c>
      <c r="M10" s="192"/>
      <c r="N10" s="193"/>
      <c r="O10" s="194"/>
      <c r="P10" s="157">
        <f>AK11</f>
        <v>1</v>
      </c>
      <c r="Q10" s="151" t="s">
        <v>7</v>
      </c>
      <c r="R10" s="159">
        <f>AM11</f>
        <v>3</v>
      </c>
      <c r="S10" s="157" t="str">
        <f>AM6</f>
        <v>0</v>
      </c>
      <c r="T10" s="151" t="s">
        <v>7</v>
      </c>
      <c r="U10" s="159" t="str">
        <f>AK6</f>
        <v>0</v>
      </c>
      <c r="V10" s="147">
        <f>G10+J10+M10+P10+S10</f>
        <v>2</v>
      </c>
      <c r="W10" s="151" t="s">
        <v>7</v>
      </c>
      <c r="X10" s="159">
        <f>I10+L10+O10+R10+U10</f>
        <v>9</v>
      </c>
      <c r="Y10" s="149">
        <f>IF(D10&gt;F10,2,IF(AND(D10&lt;F10,E10=":"),1,0))+IF(G10&gt;I10,2,IF(AND(G10&lt;I10,H10=":"),1,0))+IF(J10&gt;L10,2,IF(AND(J10&lt;L10,K10=":"),1,0))+IF(M10&gt;O10,2,IF(AND(M10&lt;O10,N10=":"),1,0))+IF(P10&gt;R10,2,IF(AND(P10&lt;R10,Q10=":"),1,0))+IF(S10&gt;U10,2,IF(AND(S10&lt;U10,T10=":"),1,0))</f>
        <v>4</v>
      </c>
      <c r="Z10" s="174">
        <v>5</v>
      </c>
      <c r="AA10" s="219"/>
      <c r="AB10" s="58">
        <v>8</v>
      </c>
      <c r="AC10" s="5" t="str">
        <f>C9</f>
        <v>Adámková Nicole</v>
      </c>
      <c r="AD10" s="8" t="s">
        <v>9</v>
      </c>
      <c r="AE10" s="59" t="str">
        <f>C5</f>
        <v>Křepela David</v>
      </c>
      <c r="AF10" s="60" t="s">
        <v>166</v>
      </c>
      <c r="AG10" s="61" t="s">
        <v>179</v>
      </c>
      <c r="AH10" s="61" t="s">
        <v>179</v>
      </c>
      <c r="AI10" s="61"/>
      <c r="AJ10" s="62"/>
      <c r="AK10" s="56">
        <f t="shared" si="0"/>
        <v>0</v>
      </c>
      <c r="AL10" s="125" t="s">
        <v>7</v>
      </c>
      <c r="AM10" s="12">
        <f t="shared" si="1"/>
        <v>3</v>
      </c>
      <c r="AN10" s="94"/>
      <c r="AP10">
        <f>A8</f>
        <v>34</v>
      </c>
      <c r="AQ10">
        <f>A4</f>
        <v>20</v>
      </c>
      <c r="AU10"/>
      <c r="AY10"/>
    </row>
    <row r="11" spans="1:51" ht="13.5" thickBot="1">
      <c r="A11" s="217"/>
      <c r="B11" s="167"/>
      <c r="C11" s="126" t="str">
        <f>IF(A10&gt;0,IF(VLOOKUP(A10,seznam!$A$2:$C$147,2)&gt;0,VLOOKUP(A10,seznam!$A$2:$C$147,2),"------"),"------")</f>
        <v>Krupková Amálie</v>
      </c>
      <c r="D11" s="171"/>
      <c r="E11" s="165"/>
      <c r="F11" s="167"/>
      <c r="G11" s="169"/>
      <c r="H11" s="165"/>
      <c r="I11" s="167"/>
      <c r="J11" s="169"/>
      <c r="K11" s="165"/>
      <c r="L11" s="167"/>
      <c r="M11" s="195"/>
      <c r="N11" s="196"/>
      <c r="O11" s="197"/>
      <c r="P11" s="169"/>
      <c r="Q11" s="165"/>
      <c r="R11" s="167"/>
      <c r="S11" s="169"/>
      <c r="T11" s="165"/>
      <c r="U11" s="167"/>
      <c r="V11" s="171"/>
      <c r="W11" s="165"/>
      <c r="X11" s="167"/>
      <c r="Y11" s="156"/>
      <c r="Z11" s="226"/>
      <c r="AA11" s="219"/>
      <c r="AB11" s="64">
        <v>9</v>
      </c>
      <c r="AC11" s="6" t="str">
        <f>C11</f>
        <v>Krupková Amálie</v>
      </c>
      <c r="AD11" s="10" t="s">
        <v>9</v>
      </c>
      <c r="AE11" s="65" t="str">
        <f>C13</f>
        <v>Přikryl Jan</v>
      </c>
      <c r="AF11" s="66" t="s">
        <v>240</v>
      </c>
      <c r="AG11" s="67" t="s">
        <v>166</v>
      </c>
      <c r="AH11" s="67" t="s">
        <v>176</v>
      </c>
      <c r="AI11" s="67" t="s">
        <v>179</v>
      </c>
      <c r="AJ11" s="68"/>
      <c r="AK11" s="56">
        <f t="shared" si="0"/>
        <v>1</v>
      </c>
      <c r="AL11" s="120" t="s">
        <v>7</v>
      </c>
      <c r="AM11" s="12">
        <f t="shared" si="1"/>
        <v>3</v>
      </c>
      <c r="AN11" s="94"/>
      <c r="AP11" s="136">
        <f>A10</f>
        <v>33</v>
      </c>
      <c r="AQ11" s="136">
        <f>A12</f>
        <v>23</v>
      </c>
      <c r="AU11"/>
      <c r="AY11"/>
    </row>
    <row r="12" spans="1:51" ht="13.5" thickBot="1">
      <c r="A12" s="217">
        <v>23</v>
      </c>
      <c r="B12" s="211">
        <v>5</v>
      </c>
      <c r="C12" s="50" t="str">
        <f>IF(A12&gt;0,IF(VLOOKUP(A12,seznam!$A$2:$C$147,3)&gt;0,VLOOKUP(A12,seznam!$A$2:$C$147,3),"------"),"------")</f>
        <v>KST Blansko</v>
      </c>
      <c r="D12" s="147">
        <f>R4</f>
        <v>3</v>
      </c>
      <c r="E12" s="227" t="s">
        <v>7</v>
      </c>
      <c r="F12" s="222">
        <f>P4</f>
        <v>0</v>
      </c>
      <c r="G12" s="228">
        <f>R6</f>
        <v>0</v>
      </c>
      <c r="H12" s="227" t="s">
        <v>7</v>
      </c>
      <c r="I12" s="222">
        <f>P6</f>
        <v>3</v>
      </c>
      <c r="J12" s="228">
        <f>R8</f>
        <v>3</v>
      </c>
      <c r="K12" s="227" t="s">
        <v>7</v>
      </c>
      <c r="L12" s="222">
        <f>P8</f>
        <v>1</v>
      </c>
      <c r="M12" s="228">
        <f>R10</f>
        <v>3</v>
      </c>
      <c r="N12" s="227" t="s">
        <v>7</v>
      </c>
      <c r="O12" s="222">
        <f>P10</f>
        <v>1</v>
      </c>
      <c r="P12" s="231"/>
      <c r="Q12" s="232"/>
      <c r="R12" s="237"/>
      <c r="S12" s="228" t="str">
        <f>AM12</f>
        <v>0</v>
      </c>
      <c r="T12" s="227" t="s">
        <v>7</v>
      </c>
      <c r="U12" s="159" t="str">
        <f>AK12</f>
        <v>0</v>
      </c>
      <c r="V12" s="147">
        <f>G12+J12+M12+P12+S12</f>
        <v>6</v>
      </c>
      <c r="W12" s="151" t="s">
        <v>7</v>
      </c>
      <c r="X12" s="159">
        <f>I12+L12+O12+R12+U12</f>
        <v>5</v>
      </c>
      <c r="Y12" s="149">
        <f>IF(D12&gt;F12,2,IF(AND(D12&lt;F12,E12=":"),1,0))+IF(G12&gt;I12,2,IF(AND(G12&lt;I12,H12=":"),1,0))+IF(J12&gt;L12,2,IF(AND(J12&lt;L12,K12=":"),1,0))+IF(M12&gt;O12,2,IF(AND(M12&lt;O12,N12=":"),1,0))+IF(P12&gt;R12,2,IF(AND(P12&lt;R12,Q12=":"),1,0))+IF(S12&gt;U12,2,IF(AND(S12&lt;U12,T12=":"),1,0))</f>
        <v>7</v>
      </c>
      <c r="Z12" s="174">
        <v>2</v>
      </c>
      <c r="AA12" s="72"/>
      <c r="AB12" s="121">
        <v>10</v>
      </c>
      <c r="AC12" s="122" t="str">
        <f>C15</f>
        <v>------</v>
      </c>
      <c r="AD12" s="123" t="s">
        <v>9</v>
      </c>
      <c r="AE12" s="124" t="str">
        <f>C13</f>
        <v>Přikryl Jan</v>
      </c>
      <c r="AF12" s="90"/>
      <c r="AG12" s="61"/>
      <c r="AH12" s="91"/>
      <c r="AI12" s="91"/>
      <c r="AJ12" s="92"/>
      <c r="AK12" s="56" t="str">
        <f t="shared" si="0"/>
        <v>0</v>
      </c>
      <c r="AL12" s="11" t="s">
        <v>7</v>
      </c>
      <c r="AM12" s="12" t="str">
        <f t="shared" si="1"/>
        <v>0</v>
      </c>
      <c r="AN12" s="94"/>
      <c r="AP12">
        <f>A14</f>
        <v>0</v>
      </c>
      <c r="AQ12">
        <f>A12</f>
        <v>23</v>
      </c>
      <c r="AU12"/>
      <c r="AY12"/>
    </row>
    <row r="13" spans="1:51" ht="13.5" thickBot="1">
      <c r="A13" s="217"/>
      <c r="B13" s="167"/>
      <c r="C13" s="57" t="str">
        <f>IF(A12&gt;0,IF(VLOOKUP(A12,seznam!$A$2:$C$147,2)&gt;0,VLOOKUP(A12,seznam!$A$2:$C$147,2),"------"),"------")</f>
        <v>Přikryl Jan</v>
      </c>
      <c r="D13" s="171"/>
      <c r="E13" s="165"/>
      <c r="F13" s="167"/>
      <c r="G13" s="169"/>
      <c r="H13" s="165"/>
      <c r="I13" s="167"/>
      <c r="J13" s="169"/>
      <c r="K13" s="165"/>
      <c r="L13" s="167"/>
      <c r="M13" s="169"/>
      <c r="N13" s="165"/>
      <c r="O13" s="167"/>
      <c r="P13" s="238"/>
      <c r="Q13" s="239"/>
      <c r="R13" s="240"/>
      <c r="S13" s="169"/>
      <c r="T13" s="165"/>
      <c r="U13" s="167"/>
      <c r="V13" s="171"/>
      <c r="W13" s="165"/>
      <c r="X13" s="167"/>
      <c r="Y13" s="156"/>
      <c r="Z13" s="226"/>
      <c r="AB13" s="58">
        <v>11</v>
      </c>
      <c r="AC13" s="5" t="str">
        <f>C5</f>
        <v>Křepela David</v>
      </c>
      <c r="AD13" s="8" t="s">
        <v>9</v>
      </c>
      <c r="AE13" s="59" t="str">
        <f>C11</f>
        <v>Krupková Amálie</v>
      </c>
      <c r="AF13" s="60" t="s">
        <v>168</v>
      </c>
      <c r="AG13" s="61" t="s">
        <v>179</v>
      </c>
      <c r="AH13" s="61" t="s">
        <v>173</v>
      </c>
      <c r="AI13" s="61" t="s">
        <v>166</v>
      </c>
      <c r="AJ13" s="62" t="s">
        <v>167</v>
      </c>
      <c r="AK13" s="56">
        <f t="shared" si="0"/>
        <v>3</v>
      </c>
      <c r="AL13" s="125" t="s">
        <v>7</v>
      </c>
      <c r="AM13" s="12">
        <f t="shared" si="1"/>
        <v>2</v>
      </c>
      <c r="AN13" s="94"/>
      <c r="AP13">
        <f>A4</f>
        <v>20</v>
      </c>
      <c r="AQ13">
        <f>A10</f>
        <v>33</v>
      </c>
      <c r="AU13"/>
      <c r="AY13"/>
    </row>
    <row r="14" spans="1:51" ht="13.5" thickBot="1">
      <c r="A14" s="229"/>
      <c r="B14" s="230">
        <v>6</v>
      </c>
      <c r="C14" s="50" t="str">
        <f>IF(A14&gt;0,IF(VLOOKUP(A14,seznam!$A$2:$C$147,3)&gt;0,VLOOKUP(A14,seznam!$A$2:$C$147,3),"------"),"------")</f>
        <v>------</v>
      </c>
      <c r="D14" s="147" t="str">
        <f>U4</f>
        <v>0</v>
      </c>
      <c r="E14" s="151" t="s">
        <v>7</v>
      </c>
      <c r="F14" s="159" t="str">
        <f>S4</f>
        <v>0</v>
      </c>
      <c r="G14" s="157" t="str">
        <f>U6</f>
        <v>0</v>
      </c>
      <c r="H14" s="151" t="s">
        <v>7</v>
      </c>
      <c r="I14" s="159" t="str">
        <f>S6</f>
        <v>0</v>
      </c>
      <c r="J14" s="157" t="str">
        <f>U8</f>
        <v>0</v>
      </c>
      <c r="K14" s="151" t="s">
        <v>7</v>
      </c>
      <c r="L14" s="159" t="str">
        <f>S8</f>
        <v>0</v>
      </c>
      <c r="M14" s="157" t="str">
        <f>U10</f>
        <v>0</v>
      </c>
      <c r="N14" s="151" t="s">
        <v>7</v>
      </c>
      <c r="O14" s="159" t="str">
        <f>S10</f>
        <v>0</v>
      </c>
      <c r="P14" s="157" t="str">
        <f>U12</f>
        <v>0</v>
      </c>
      <c r="Q14" s="151" t="s">
        <v>7</v>
      </c>
      <c r="R14" s="159" t="str">
        <f>S12</f>
        <v>0</v>
      </c>
      <c r="S14" s="231"/>
      <c r="T14" s="232"/>
      <c r="U14" s="233"/>
      <c r="V14" s="227">
        <f>G14+J14+M14+P14+S14</f>
        <v>0</v>
      </c>
      <c r="W14" s="227" t="s">
        <v>7</v>
      </c>
      <c r="X14" s="227">
        <f>I14+L14+O14+R14+U14</f>
        <v>0</v>
      </c>
      <c r="Y14" s="241">
        <f>IF(D14&gt;F14,2,IF(AND(D14&lt;F14,E14=":"),1,0))+IF(G14&gt;I14,2,IF(AND(G14&lt;I14,H14=":"),1,0))+IF(J14&gt;L14,2,IF(AND(J14&lt;L14,K14=":"),1,0))+IF(M14&gt;O14,2,IF(AND(M14&lt;O14,N14=":"),1,0))+IF(P14&gt;R14,2,IF(AND(P14&lt;R14,Q14=":"),1,0))+IF(S14&gt;U14,2,IF(AND(S14&lt;U14,T14=":"),1,0))</f>
        <v>0</v>
      </c>
      <c r="Z14" s="174"/>
      <c r="AB14" s="64">
        <v>12</v>
      </c>
      <c r="AC14" s="6" t="str">
        <f>C7</f>
        <v>Wetter Jan</v>
      </c>
      <c r="AD14" s="10" t="s">
        <v>9</v>
      </c>
      <c r="AE14" s="65" t="str">
        <f>C9</f>
        <v>Adámková Nicole</v>
      </c>
      <c r="AF14" s="66" t="s">
        <v>173</v>
      </c>
      <c r="AG14" s="67" t="s">
        <v>177</v>
      </c>
      <c r="AH14" s="67" t="s">
        <v>164</v>
      </c>
      <c r="AI14" s="67" t="s">
        <v>167</v>
      </c>
      <c r="AJ14" s="68"/>
      <c r="AK14" s="56">
        <f t="shared" si="0"/>
        <v>3</v>
      </c>
      <c r="AL14" s="120" t="s">
        <v>7</v>
      </c>
      <c r="AM14" s="12">
        <f t="shared" si="1"/>
        <v>1</v>
      </c>
      <c r="AN14" s="94"/>
      <c r="AP14" s="136">
        <f>A6</f>
        <v>25</v>
      </c>
      <c r="AQ14" s="136">
        <f>A8</f>
        <v>34</v>
      </c>
      <c r="AU14"/>
      <c r="AY14"/>
    </row>
    <row r="15" spans="1:51" ht="13.5" thickBot="1">
      <c r="A15" s="218"/>
      <c r="B15" s="160"/>
      <c r="C15" s="71" t="str">
        <f>IF(A14&gt;0,IF(VLOOKUP(A14,seznam!$A$2:$C$147,2)&gt;0,VLOOKUP(A14,seznam!$A$2:$C$147,2),"------"),"------")</f>
        <v>------</v>
      </c>
      <c r="D15" s="148"/>
      <c r="E15" s="152"/>
      <c r="F15" s="160"/>
      <c r="G15" s="158"/>
      <c r="H15" s="152"/>
      <c r="I15" s="160"/>
      <c r="J15" s="158"/>
      <c r="K15" s="152"/>
      <c r="L15" s="160"/>
      <c r="M15" s="158"/>
      <c r="N15" s="152"/>
      <c r="O15" s="160"/>
      <c r="P15" s="158"/>
      <c r="Q15" s="152"/>
      <c r="R15" s="160"/>
      <c r="S15" s="234"/>
      <c r="T15" s="235"/>
      <c r="U15" s="236"/>
      <c r="V15" s="152"/>
      <c r="W15" s="152"/>
      <c r="X15" s="152"/>
      <c r="Y15" s="150"/>
      <c r="Z15" s="242"/>
      <c r="AB15" s="121">
        <v>13</v>
      </c>
      <c r="AC15" s="122" t="str">
        <f>C9</f>
        <v>Adámková Nicole</v>
      </c>
      <c r="AD15" s="123" t="s">
        <v>9</v>
      </c>
      <c r="AE15" s="124" t="str">
        <f>C15</f>
        <v>------</v>
      </c>
      <c r="AF15" s="90"/>
      <c r="AG15" s="61"/>
      <c r="AH15" s="91"/>
      <c r="AI15" s="91"/>
      <c r="AJ15" s="92"/>
      <c r="AK15" s="56" t="str">
        <f t="shared" si="0"/>
        <v>0</v>
      </c>
      <c r="AL15" s="11" t="s">
        <v>7</v>
      </c>
      <c r="AM15" s="12" t="str">
        <f t="shared" si="1"/>
        <v>0</v>
      </c>
      <c r="AN15" s="94"/>
      <c r="AP15">
        <f>A8</f>
        <v>34</v>
      </c>
      <c r="AQ15">
        <f>A14</f>
        <v>0</v>
      </c>
      <c r="AU15"/>
      <c r="AY15"/>
    </row>
    <row r="16" spans="1:51" ht="13.5" thickBot="1">
      <c r="B16"/>
      <c r="C16" s="127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 s="137"/>
      <c r="T16" s="137"/>
      <c r="U16" s="137"/>
      <c r="V16"/>
      <c r="W16"/>
      <c r="X16"/>
      <c r="Y16"/>
      <c r="Z16" s="128"/>
      <c r="AB16" s="58">
        <v>14</v>
      </c>
      <c r="AC16" s="5" t="str">
        <f>C11</f>
        <v>Krupková Amálie</v>
      </c>
      <c r="AD16" s="8" t="s">
        <v>9</v>
      </c>
      <c r="AE16" s="59" t="str">
        <f>C7</f>
        <v>Wetter Jan</v>
      </c>
      <c r="AF16" s="60" t="s">
        <v>175</v>
      </c>
      <c r="AG16" s="61" t="s">
        <v>164</v>
      </c>
      <c r="AH16" s="61" t="s">
        <v>179</v>
      </c>
      <c r="AI16" s="61"/>
      <c r="AJ16" s="62"/>
      <c r="AK16" s="56">
        <f t="shared" si="0"/>
        <v>0</v>
      </c>
      <c r="AL16" s="125" t="s">
        <v>7</v>
      </c>
      <c r="AM16" s="12">
        <f t="shared" si="1"/>
        <v>3</v>
      </c>
      <c r="AN16" s="94"/>
      <c r="AP16">
        <f>A10</f>
        <v>33</v>
      </c>
      <c r="AQ16">
        <f>A6</f>
        <v>25</v>
      </c>
      <c r="AU16"/>
      <c r="AY16"/>
    </row>
    <row r="17" spans="1:51" ht="13.5" thickBot="1">
      <c r="C17" s="129"/>
      <c r="AB17" s="64">
        <v>15</v>
      </c>
      <c r="AC17" s="6" t="str">
        <f>C13</f>
        <v>Přikryl Jan</v>
      </c>
      <c r="AD17" s="10" t="s">
        <v>9</v>
      </c>
      <c r="AE17" s="65" t="str">
        <f>C5</f>
        <v>Křepela David</v>
      </c>
      <c r="AF17" s="66" t="s">
        <v>174</v>
      </c>
      <c r="AG17" s="67" t="s">
        <v>178</v>
      </c>
      <c r="AH17" s="67" t="s">
        <v>178</v>
      </c>
      <c r="AI17" s="67"/>
      <c r="AJ17" s="68"/>
      <c r="AK17" s="56">
        <f t="shared" si="0"/>
        <v>3</v>
      </c>
      <c r="AL17" s="120" t="s">
        <v>7</v>
      </c>
      <c r="AM17" s="12">
        <f t="shared" si="1"/>
        <v>0</v>
      </c>
      <c r="AN17" s="94"/>
      <c r="AP17" s="136">
        <f>A12</f>
        <v>23</v>
      </c>
      <c r="AQ17" s="136">
        <f>A4</f>
        <v>20</v>
      </c>
      <c r="AU17"/>
      <c r="AY17"/>
    </row>
    <row r="18" spans="1:51">
      <c r="C18" s="129"/>
      <c r="AN18" s="94"/>
      <c r="AU18"/>
      <c r="AY18"/>
    </row>
    <row r="19" spans="1:51">
      <c r="C19" s="129"/>
      <c r="AN19" s="94"/>
      <c r="AU19"/>
      <c r="AY19"/>
    </row>
    <row r="20" spans="1:51" ht="13.5" thickBot="1">
      <c r="AU20"/>
      <c r="AY20"/>
    </row>
    <row r="21" spans="1:51" ht="13.5" thickBot="1">
      <c r="A21" s="74" t="s">
        <v>2</v>
      </c>
      <c r="B21" s="209" t="s">
        <v>257</v>
      </c>
      <c r="C21" s="210"/>
      <c r="D21" s="161">
        <v>1</v>
      </c>
      <c r="E21" s="178"/>
      <c r="F21" s="179"/>
      <c r="G21" s="177">
        <v>2</v>
      </c>
      <c r="H21" s="178"/>
      <c r="I21" s="179"/>
      <c r="J21" s="177">
        <v>3</v>
      </c>
      <c r="K21" s="178"/>
      <c r="L21" s="179"/>
      <c r="M21" s="177">
        <v>4</v>
      </c>
      <c r="N21" s="178"/>
      <c r="O21" s="179"/>
      <c r="P21" s="177">
        <v>5</v>
      </c>
      <c r="Q21" s="178"/>
      <c r="R21" s="179"/>
      <c r="S21" s="177">
        <v>6</v>
      </c>
      <c r="T21" s="178"/>
      <c r="U21" s="179"/>
      <c r="V21" s="161" t="s">
        <v>4</v>
      </c>
      <c r="W21" s="162"/>
      <c r="X21" s="163"/>
      <c r="Y21" s="81" t="s">
        <v>5</v>
      </c>
      <c r="Z21" s="75" t="s">
        <v>6</v>
      </c>
      <c r="AB21" s="51">
        <v>1</v>
      </c>
      <c r="AC21" s="4" t="str">
        <f>C23</f>
        <v>Musil Jan</v>
      </c>
      <c r="AD21" s="7" t="s">
        <v>9</v>
      </c>
      <c r="AE21" s="52" t="str">
        <f>C33</f>
        <v>------</v>
      </c>
      <c r="AF21" s="53"/>
      <c r="AG21" s="54"/>
      <c r="AH21" s="54"/>
      <c r="AI21" s="54"/>
      <c r="AJ21" s="55"/>
      <c r="AK21" s="56" t="str">
        <f t="shared" ref="AK21:AK35" si="2">IF(OR(VALUE($AP21)=0,VALUE($AQ21)=0), "0",IF(AND(LEN(AF21)&gt;0,MID(AF21,1,1)&lt;&gt;"-"),"1","0")+IF(AND(LEN(AG21)&gt;0,MID(AG21,1,1)&lt;&gt;"-"),"1","0")+IF(AND(LEN(AH21)&gt;0,MID(AH21,1,1)&lt;&gt;"-"),"1","0")+IF(AND(LEN(AI21)&gt;0,MID(AI21,1,1)&lt;&gt;"-"),"1","0")+IF(AND(LEN(AJ21)&gt;0,MID(AJ21,1,1)&lt;&gt;"-"),"1","0"))</f>
        <v>0</v>
      </c>
      <c r="AL21" s="11" t="s">
        <v>7</v>
      </c>
      <c r="AM21" s="12" t="str">
        <f>IF(OR(VALUE($AP21)=0,VALUE($AQ21)=0), "0",IF(AND(LEN(AF21)&gt;0,MID(AF21,1,1)="-"),"1","0")+IF(AND(LEN(AG21)&gt;0,MID(AG21,1,1)="-"),"1","0")+IF(AND(LEN(AH21)&gt;0,MID(AH21,1,1)="-"),"1","0")+IF(AND(LEN(AI21)&gt;0,MID(AI21,1,1)="-"),"1","0")+IF(AND(LEN(AJ21)&gt;0,MID(AJ21,1,1)="-"),"1","0"))</f>
        <v>0</v>
      </c>
      <c r="AN21" s="94"/>
      <c r="AP21">
        <f>A22</f>
        <v>19</v>
      </c>
      <c r="AQ21">
        <f>A32</f>
        <v>0</v>
      </c>
      <c r="AR21" s="102"/>
      <c r="AU21"/>
      <c r="AY21"/>
    </row>
    <row r="22" spans="1:51" ht="13.5" thickBot="1">
      <c r="A22" s="216">
        <v>19</v>
      </c>
      <c r="B22" s="212">
        <v>1</v>
      </c>
      <c r="C22" s="50" t="str">
        <f>IF(A22&gt;0,IF(VLOOKUP(A22,seznam!$A$2:$C$147,3)&gt;0,VLOOKUP(A22,seznam!$A$2:$C$147,3),"------"),"------")</f>
        <v>KST Blansko</v>
      </c>
      <c r="D22" s="213"/>
      <c r="E22" s="205"/>
      <c r="F22" s="206"/>
      <c r="G22" s="168">
        <f>AK26</f>
        <v>3</v>
      </c>
      <c r="H22" s="164" t="s">
        <v>7</v>
      </c>
      <c r="I22" s="166">
        <f>AM26</f>
        <v>0</v>
      </c>
      <c r="J22" s="168">
        <f>AM28</f>
        <v>3</v>
      </c>
      <c r="K22" s="164" t="s">
        <v>7</v>
      </c>
      <c r="L22" s="166">
        <f>AK28</f>
        <v>0</v>
      </c>
      <c r="M22" s="168">
        <f>AK31</f>
        <v>3</v>
      </c>
      <c r="N22" s="164" t="s">
        <v>7</v>
      </c>
      <c r="O22" s="166">
        <f>AM31</f>
        <v>0</v>
      </c>
      <c r="P22" s="168">
        <f>AM35</f>
        <v>3</v>
      </c>
      <c r="Q22" s="164" t="s">
        <v>7</v>
      </c>
      <c r="R22" s="166">
        <f>AK35</f>
        <v>0</v>
      </c>
      <c r="S22" s="168" t="str">
        <f>AK21</f>
        <v>0</v>
      </c>
      <c r="T22" s="164" t="s">
        <v>7</v>
      </c>
      <c r="U22" s="187" t="str">
        <f>AM21</f>
        <v>0</v>
      </c>
      <c r="V22" s="198">
        <f>G22+J22+M22</f>
        <v>9</v>
      </c>
      <c r="W22" s="164" t="s">
        <v>7</v>
      </c>
      <c r="X22" s="166">
        <f>I22+L22+O22</f>
        <v>0</v>
      </c>
      <c r="Y22" s="155">
        <f>IF(D22&gt;F22,2,IF(AND(D22&lt;F22,E22=":"),1,0))+IF(G22&gt;I22,2,IF(AND(G22&lt;I22,H22=":"),1,0))+IF(J22&gt;L22,2,IF(AND(J22&lt;L22,K22=":"),1,0))+IF(M22&gt;O22,2,IF(AND(M22&lt;O22,N22=":"),1,0))+IF(P22&gt;R22,2,IF(AND(P22&lt;R22,Q22=":"),1,0))+IF(S22&gt;U22,2,IF(AND(S22&lt;U22,T22=":"),1,0))</f>
        <v>8</v>
      </c>
      <c r="Z22" s="172">
        <v>1</v>
      </c>
      <c r="AA22" s="215"/>
      <c r="AB22" s="58">
        <v>2</v>
      </c>
      <c r="AC22" s="5" t="str">
        <f>C25</f>
        <v>Tichý Dominik</v>
      </c>
      <c r="AD22" s="8" t="s">
        <v>9</v>
      </c>
      <c r="AE22" s="59" t="str">
        <f>C31</f>
        <v>Záviška Jakub</v>
      </c>
      <c r="AF22" s="60" t="s">
        <v>176</v>
      </c>
      <c r="AG22" s="61" t="s">
        <v>174</v>
      </c>
      <c r="AH22" s="61" t="s">
        <v>165</v>
      </c>
      <c r="AI22" s="61" t="s">
        <v>182</v>
      </c>
      <c r="AJ22" s="62"/>
      <c r="AK22" s="56">
        <f t="shared" si="2"/>
        <v>3</v>
      </c>
      <c r="AL22" s="13" t="s">
        <v>7</v>
      </c>
      <c r="AM22" s="12">
        <f t="shared" ref="AM22:AM35" si="3">IF(OR(VALUE($AP22)=0,VALUE($AQ22)=0), "0",IF(AND(LEN(AF22)&gt;0,MID(AF22,1,1)="-"),"1","0")+IF(AND(LEN(AG22)&gt;0,MID(AG22,1,1)="-"),"1","0")+IF(AND(LEN(AH22)&gt;0,MID(AH22,1,1)="-"),"1","0")+IF(AND(LEN(AI22)&gt;0,MID(AI22,1,1)="-"),"1","0")+IF(AND(LEN(AJ22)&gt;0,MID(AJ22,1,1)="-"),"1","0"))</f>
        <v>1</v>
      </c>
      <c r="AN22" s="94"/>
      <c r="AP22">
        <f>A24</f>
        <v>29</v>
      </c>
      <c r="AQ22">
        <f>A30</f>
        <v>24</v>
      </c>
      <c r="AU22"/>
      <c r="AY22"/>
    </row>
    <row r="23" spans="1:51" ht="13.5" thickBot="1">
      <c r="A23" s="217"/>
      <c r="B23" s="167"/>
      <c r="C23" s="57" t="str">
        <f>IF(A22&gt;0,IF(VLOOKUP(A22,seznam!$A$2:$C$147,2)&gt;0,VLOOKUP(A22,seznam!$A$2:$C$147,2),"------"),"------")</f>
        <v>Musil Jan</v>
      </c>
      <c r="D23" s="214"/>
      <c r="E23" s="196"/>
      <c r="F23" s="197"/>
      <c r="G23" s="169"/>
      <c r="H23" s="165"/>
      <c r="I23" s="167"/>
      <c r="J23" s="169"/>
      <c r="K23" s="165"/>
      <c r="L23" s="167"/>
      <c r="M23" s="169"/>
      <c r="N23" s="165"/>
      <c r="O23" s="167"/>
      <c r="P23" s="169"/>
      <c r="Q23" s="165"/>
      <c r="R23" s="167"/>
      <c r="S23" s="220"/>
      <c r="T23" s="165"/>
      <c r="U23" s="221"/>
      <c r="V23" s="171"/>
      <c r="W23" s="165"/>
      <c r="X23" s="167"/>
      <c r="Y23" s="156"/>
      <c r="Z23" s="208"/>
      <c r="AA23" s="215"/>
      <c r="AB23" s="64">
        <v>3</v>
      </c>
      <c r="AC23" s="6" t="str">
        <f>C27</f>
        <v>Polák Matěj</v>
      </c>
      <c r="AD23" s="10" t="s">
        <v>9</v>
      </c>
      <c r="AE23" s="65" t="str">
        <f>C29</f>
        <v>Odehnalová Tereza</v>
      </c>
      <c r="AF23" s="66" t="s">
        <v>172</v>
      </c>
      <c r="AG23" s="67" t="s">
        <v>174</v>
      </c>
      <c r="AH23" s="67" t="s">
        <v>167</v>
      </c>
      <c r="AI23" s="67"/>
      <c r="AJ23" s="68"/>
      <c r="AK23" s="56">
        <f t="shared" si="2"/>
        <v>3</v>
      </c>
      <c r="AL23" s="120" t="s">
        <v>7</v>
      </c>
      <c r="AM23" s="12">
        <f t="shared" si="3"/>
        <v>0</v>
      </c>
      <c r="AN23" s="94"/>
      <c r="AP23" s="136">
        <f>A26</f>
        <v>43</v>
      </c>
      <c r="AQ23" s="136">
        <f>A28</f>
        <v>48</v>
      </c>
      <c r="AU23"/>
      <c r="AY23"/>
    </row>
    <row r="24" spans="1:51" ht="13.5" thickBot="1">
      <c r="A24" s="217">
        <v>29</v>
      </c>
      <c r="B24" s="211">
        <v>2</v>
      </c>
      <c r="C24" s="50" t="str">
        <f>IF(A24&gt;0,IF(VLOOKUP(A24,seznam!$A$2:$C$147,3)&gt;0,VLOOKUP(A24,seznam!$A$2:$C$147,3),"------"),"------")</f>
        <v>Orel Jednota Boskovice</v>
      </c>
      <c r="D24" s="147">
        <f>I22</f>
        <v>0</v>
      </c>
      <c r="E24" s="151" t="s">
        <v>7</v>
      </c>
      <c r="F24" s="159">
        <f>G22</f>
        <v>3</v>
      </c>
      <c r="G24" s="192"/>
      <c r="H24" s="193"/>
      <c r="I24" s="194"/>
      <c r="J24" s="157">
        <f>AK32</f>
        <v>3</v>
      </c>
      <c r="K24" s="151" t="s">
        <v>7</v>
      </c>
      <c r="L24" s="159">
        <f>AM32</f>
        <v>1</v>
      </c>
      <c r="M24" s="157">
        <f>AM34</f>
        <v>3</v>
      </c>
      <c r="N24" s="151" t="s">
        <v>7</v>
      </c>
      <c r="O24" s="159">
        <f>AK34</f>
        <v>0</v>
      </c>
      <c r="P24" s="157">
        <f>AK22</f>
        <v>3</v>
      </c>
      <c r="Q24" s="151" t="s">
        <v>7</v>
      </c>
      <c r="R24" s="159">
        <f>AM22</f>
        <v>1</v>
      </c>
      <c r="S24" s="157" t="str">
        <f>AK27</f>
        <v>0</v>
      </c>
      <c r="T24" s="151" t="s">
        <v>7</v>
      </c>
      <c r="U24" s="222" t="str">
        <f>AM27</f>
        <v>0</v>
      </c>
      <c r="V24" s="147">
        <f>D24+J24+M24</f>
        <v>6</v>
      </c>
      <c r="W24" s="151" t="s">
        <v>7</v>
      </c>
      <c r="X24" s="159">
        <f>F24+L24+O24</f>
        <v>4</v>
      </c>
      <c r="Y24" s="149">
        <f>IF(D24&gt;F24,2,IF(AND(D24&lt;F24,E24=":"),1,0))+IF(G24&gt;I24,2,IF(AND(G24&lt;I24,H24=":"),1,0))+IF(J24&gt;L24,2,IF(AND(J24&lt;L24,K24=":"),1,0))+IF(M24&gt;O24,2,IF(AND(M24&lt;O24,N24=":"),1,0))+IF(P24&gt;R24,2,IF(AND(P24&lt;R24,Q24=":"),1,0))+IF(S24&gt;U24,2,IF(AND(S24&lt;U24,T24=":"),1,0))</f>
        <v>7</v>
      </c>
      <c r="Z24" s="153">
        <v>2</v>
      </c>
      <c r="AA24" s="215"/>
      <c r="AB24" s="121">
        <v>4</v>
      </c>
      <c r="AC24" s="122" t="str">
        <f>C33</f>
        <v>------</v>
      </c>
      <c r="AD24" s="123" t="s">
        <v>9</v>
      </c>
      <c r="AE24" s="124" t="str">
        <f>C29</f>
        <v>Odehnalová Tereza</v>
      </c>
      <c r="AF24" s="90"/>
      <c r="AG24" s="91"/>
      <c r="AH24" s="91"/>
      <c r="AI24" s="91"/>
      <c r="AJ24" s="92"/>
      <c r="AK24" s="56" t="str">
        <f t="shared" si="2"/>
        <v>0</v>
      </c>
      <c r="AL24" s="11" t="s">
        <v>7</v>
      </c>
      <c r="AM24" s="12" t="str">
        <f t="shared" si="3"/>
        <v>0</v>
      </c>
      <c r="AN24" s="94"/>
      <c r="AP24">
        <f>A32</f>
        <v>0</v>
      </c>
      <c r="AQ24">
        <f>A28</f>
        <v>48</v>
      </c>
      <c r="AU24"/>
      <c r="AY24"/>
    </row>
    <row r="25" spans="1:51" ht="13.5" thickBot="1">
      <c r="A25" s="217"/>
      <c r="B25" s="167"/>
      <c r="C25" s="57" t="str">
        <f>IF(A24&gt;0,IF(VLOOKUP(A24,seznam!$A$2:$C$147,2)&gt;0,VLOOKUP(A24,seznam!$A$2:$C$147,2),"------"),"------")</f>
        <v>Tichý Dominik</v>
      </c>
      <c r="D25" s="171"/>
      <c r="E25" s="165"/>
      <c r="F25" s="167"/>
      <c r="G25" s="195"/>
      <c r="H25" s="196"/>
      <c r="I25" s="197"/>
      <c r="J25" s="169"/>
      <c r="K25" s="165"/>
      <c r="L25" s="167"/>
      <c r="M25" s="169"/>
      <c r="N25" s="165"/>
      <c r="O25" s="167"/>
      <c r="P25" s="169"/>
      <c r="Q25" s="165"/>
      <c r="R25" s="167"/>
      <c r="S25" s="169"/>
      <c r="T25" s="165"/>
      <c r="U25" s="167"/>
      <c r="V25" s="170"/>
      <c r="W25" s="203"/>
      <c r="X25" s="173"/>
      <c r="Y25" s="156"/>
      <c r="Z25" s="208"/>
      <c r="AA25" s="215"/>
      <c r="AB25" s="58">
        <v>5</v>
      </c>
      <c r="AC25" s="5" t="str">
        <f>C31</f>
        <v>Záviška Jakub</v>
      </c>
      <c r="AD25" s="8" t="s">
        <v>9</v>
      </c>
      <c r="AE25" s="59" t="str">
        <f>C27</f>
        <v>Polák Matěj</v>
      </c>
      <c r="AF25" s="60" t="s">
        <v>167</v>
      </c>
      <c r="AG25" s="61" t="s">
        <v>176</v>
      </c>
      <c r="AH25" s="61" t="s">
        <v>173</v>
      </c>
      <c r="AI25" s="61"/>
      <c r="AJ25" s="62"/>
      <c r="AK25" s="56">
        <f t="shared" si="2"/>
        <v>3</v>
      </c>
      <c r="AL25" s="125" t="s">
        <v>7</v>
      </c>
      <c r="AM25" s="12">
        <f t="shared" si="3"/>
        <v>0</v>
      </c>
      <c r="AN25" s="94"/>
      <c r="AP25">
        <f>A30</f>
        <v>24</v>
      </c>
      <c r="AQ25">
        <f>A26</f>
        <v>43</v>
      </c>
      <c r="AU25"/>
      <c r="AY25"/>
    </row>
    <row r="26" spans="1:51" ht="13.5" thickBot="1">
      <c r="A26" s="217">
        <v>43</v>
      </c>
      <c r="B26" s="211">
        <v>3</v>
      </c>
      <c r="C26" s="50" t="str">
        <f>IF(A26&gt;0,IF(VLOOKUP(A26,seznam!$A$2:$C$147,3)&gt;0,VLOOKUP(A26,seznam!$A$2:$C$147,3),"------"),"------")</f>
        <v>KST Kunštát</v>
      </c>
      <c r="D26" s="147">
        <f>L22</f>
        <v>0</v>
      </c>
      <c r="E26" s="151" t="s">
        <v>7</v>
      </c>
      <c r="F26" s="159">
        <f>J22</f>
        <v>3</v>
      </c>
      <c r="G26" s="157">
        <f>L24</f>
        <v>1</v>
      </c>
      <c r="H26" s="151" t="s">
        <v>7</v>
      </c>
      <c r="I26" s="159">
        <f>J24</f>
        <v>3</v>
      </c>
      <c r="J26" s="192"/>
      <c r="K26" s="193"/>
      <c r="L26" s="194"/>
      <c r="M26" s="157">
        <f>AK23</f>
        <v>3</v>
      </c>
      <c r="N26" s="151" t="s">
        <v>7</v>
      </c>
      <c r="O26" s="159">
        <f>AM23</f>
        <v>0</v>
      </c>
      <c r="P26" s="157">
        <f>AM25</f>
        <v>0</v>
      </c>
      <c r="Q26" s="151" t="s">
        <v>7</v>
      </c>
      <c r="R26" s="159">
        <f>AK25</f>
        <v>3</v>
      </c>
      <c r="S26" s="157" t="str">
        <f>AK33</f>
        <v>0</v>
      </c>
      <c r="T26" s="151" t="s">
        <v>7</v>
      </c>
      <c r="U26" s="159" t="str">
        <f>AM33</f>
        <v>0</v>
      </c>
      <c r="V26" s="147">
        <f>D26+G26+M26</f>
        <v>4</v>
      </c>
      <c r="W26" s="151" t="s">
        <v>7</v>
      </c>
      <c r="X26" s="159">
        <f>F26+I26+O26</f>
        <v>6</v>
      </c>
      <c r="Y26" s="149">
        <f>IF(D26&gt;F26,2,IF(AND(D26&lt;F26,E26=":"),1,0))+IF(G26&gt;I26,2,IF(AND(G26&lt;I26,H26=":"),1,0))+IF(J26&gt;L26,2,IF(AND(J26&lt;L26,K26=":"),1,0))+IF(M26&gt;O26,2,IF(AND(M26&lt;O26,N26=":"),1,0))+IF(P26&gt;R26,2,IF(AND(P26&lt;R26,Q26=":"),1,0))+IF(S26&gt;U26,2,IF(AND(S26&lt;U26,T26=":"),1,0))</f>
        <v>5</v>
      </c>
      <c r="Z26" s="153">
        <v>4</v>
      </c>
      <c r="AA26" s="215"/>
      <c r="AB26" s="64">
        <v>6</v>
      </c>
      <c r="AC26" s="6" t="str">
        <f>C23</f>
        <v>Musil Jan</v>
      </c>
      <c r="AD26" s="10" t="s">
        <v>9</v>
      </c>
      <c r="AE26" s="65" t="str">
        <f>C25</f>
        <v>Tichý Dominik</v>
      </c>
      <c r="AF26" s="66" t="s">
        <v>177</v>
      </c>
      <c r="AG26" s="67" t="s">
        <v>178</v>
      </c>
      <c r="AH26" s="67" t="s">
        <v>167</v>
      </c>
      <c r="AI26" s="67"/>
      <c r="AJ26" s="68"/>
      <c r="AK26" s="56">
        <f t="shared" si="2"/>
        <v>3</v>
      </c>
      <c r="AL26" s="120" t="s">
        <v>7</v>
      </c>
      <c r="AM26" s="12">
        <f t="shared" si="3"/>
        <v>0</v>
      </c>
      <c r="AN26" s="94"/>
      <c r="AP26" s="136">
        <f>A22</f>
        <v>19</v>
      </c>
      <c r="AQ26" s="136">
        <f>A24</f>
        <v>29</v>
      </c>
      <c r="AU26"/>
      <c r="AY26"/>
    </row>
    <row r="27" spans="1:51" ht="13.5" thickBot="1">
      <c r="A27" s="217"/>
      <c r="B27" s="167"/>
      <c r="C27" s="57" t="str">
        <f>IF(A26&gt;0,IF(VLOOKUP(A26,seznam!$A$2:$C$147,2)&gt;0,VLOOKUP(A26,seznam!$A$2:$C$147,2),"------"),"------")</f>
        <v>Polák Matěj</v>
      </c>
      <c r="D27" s="171"/>
      <c r="E27" s="165"/>
      <c r="F27" s="167"/>
      <c r="G27" s="169"/>
      <c r="H27" s="165"/>
      <c r="I27" s="167"/>
      <c r="J27" s="195"/>
      <c r="K27" s="196"/>
      <c r="L27" s="197"/>
      <c r="M27" s="220"/>
      <c r="N27" s="165"/>
      <c r="O27" s="173"/>
      <c r="P27" s="169"/>
      <c r="Q27" s="165"/>
      <c r="R27" s="167"/>
      <c r="S27" s="169"/>
      <c r="T27" s="165"/>
      <c r="U27" s="167"/>
      <c r="V27" s="171"/>
      <c r="W27" s="165"/>
      <c r="X27" s="167"/>
      <c r="Y27" s="156"/>
      <c r="Z27" s="208"/>
      <c r="AA27" s="215"/>
      <c r="AB27" s="121">
        <v>7</v>
      </c>
      <c r="AC27" s="122" t="str">
        <f>C25</f>
        <v>Tichý Dominik</v>
      </c>
      <c r="AD27" s="123" t="s">
        <v>9</v>
      </c>
      <c r="AE27" s="124" t="str">
        <f>C33</f>
        <v>------</v>
      </c>
      <c r="AF27" s="90"/>
      <c r="AG27" s="91"/>
      <c r="AH27" s="91"/>
      <c r="AI27" s="91"/>
      <c r="AJ27" s="92"/>
      <c r="AK27" s="56" t="str">
        <f t="shared" si="2"/>
        <v>0</v>
      </c>
      <c r="AL27" s="11" t="s">
        <v>7</v>
      </c>
      <c r="AM27" s="12" t="str">
        <f t="shared" si="3"/>
        <v>0</v>
      </c>
      <c r="AN27" s="94"/>
      <c r="AP27">
        <f>A24</f>
        <v>29</v>
      </c>
      <c r="AQ27">
        <f>A32</f>
        <v>0</v>
      </c>
      <c r="AU27"/>
      <c r="AY27"/>
    </row>
    <row r="28" spans="1:51" ht="13.5" thickBot="1">
      <c r="A28" s="217">
        <v>48</v>
      </c>
      <c r="B28" s="211">
        <v>4</v>
      </c>
      <c r="C28" s="50" t="str">
        <f>IF(A28&gt;0,IF(VLOOKUP(A28,seznam!$A$2:$C$147,3)&gt;0,VLOOKUP(A28,seznam!$A$2:$C$147,3),"------"),"------")</f>
        <v>STK Zbraslavec</v>
      </c>
      <c r="D28" s="225">
        <f>O22</f>
        <v>0</v>
      </c>
      <c r="E28" s="151" t="s">
        <v>7</v>
      </c>
      <c r="F28" s="159">
        <f>M22</f>
        <v>3</v>
      </c>
      <c r="G28" s="157">
        <f>O24</f>
        <v>0</v>
      </c>
      <c r="H28" s="151" t="s">
        <v>7</v>
      </c>
      <c r="I28" s="159">
        <f>M24</f>
        <v>3</v>
      </c>
      <c r="J28" s="157">
        <f>O26</f>
        <v>0</v>
      </c>
      <c r="K28" s="151" t="s">
        <v>7</v>
      </c>
      <c r="L28" s="159">
        <f>M26</f>
        <v>3</v>
      </c>
      <c r="M28" s="192"/>
      <c r="N28" s="193"/>
      <c r="O28" s="194"/>
      <c r="P28" s="157">
        <f>AK29</f>
        <v>0</v>
      </c>
      <c r="Q28" s="151" t="s">
        <v>7</v>
      </c>
      <c r="R28" s="159">
        <f>AM29</f>
        <v>3</v>
      </c>
      <c r="S28" s="157" t="str">
        <f>AM24</f>
        <v>0</v>
      </c>
      <c r="T28" s="151" t="s">
        <v>7</v>
      </c>
      <c r="U28" s="159" t="str">
        <f>AK24</f>
        <v>0</v>
      </c>
      <c r="V28" s="147">
        <f>D28+G28+J28</f>
        <v>0</v>
      </c>
      <c r="W28" s="151" t="s">
        <v>7</v>
      </c>
      <c r="X28" s="159">
        <f>F28+I28+L28</f>
        <v>9</v>
      </c>
      <c r="Y28" s="149">
        <f>IF(D28&gt;F28,2,IF(AND(D28&lt;F28,E28=":"),1,0))+IF(G28&gt;I28,2,IF(AND(G28&lt;I28,H28=":"),1,0))+IF(J28&gt;L28,2,IF(AND(J28&lt;L28,K28=":"),1,0))+IF(M28&gt;O28,2,IF(AND(M28&lt;O28,N28=":"),1,0))+IF(P28&gt;R28,2,IF(AND(P28&lt;R28,Q28=":"),1,0))+IF(S28&gt;U28,2,IF(AND(S28&lt;U28,T28=":"),1,0))</f>
        <v>4</v>
      </c>
      <c r="Z28" s="174">
        <v>5</v>
      </c>
      <c r="AA28" s="219"/>
      <c r="AB28" s="58">
        <v>8</v>
      </c>
      <c r="AC28" s="5" t="str">
        <f>C27</f>
        <v>Polák Matěj</v>
      </c>
      <c r="AD28" s="8" t="s">
        <v>9</v>
      </c>
      <c r="AE28" s="59" t="str">
        <f>C23</f>
        <v>Musil Jan</v>
      </c>
      <c r="AF28" s="60" t="s">
        <v>164</v>
      </c>
      <c r="AG28" s="61" t="s">
        <v>240</v>
      </c>
      <c r="AH28" s="61" t="s">
        <v>166</v>
      </c>
      <c r="AI28" s="61"/>
      <c r="AJ28" s="62"/>
      <c r="AK28" s="56">
        <f t="shared" si="2"/>
        <v>0</v>
      </c>
      <c r="AL28" s="125" t="s">
        <v>7</v>
      </c>
      <c r="AM28" s="12">
        <f t="shared" si="3"/>
        <v>3</v>
      </c>
      <c r="AN28" s="94"/>
      <c r="AP28">
        <f>A26</f>
        <v>43</v>
      </c>
      <c r="AQ28">
        <f>A22</f>
        <v>19</v>
      </c>
      <c r="AU28"/>
      <c r="AY28"/>
    </row>
    <row r="29" spans="1:51" ht="13.5" thickBot="1">
      <c r="A29" s="217"/>
      <c r="B29" s="167"/>
      <c r="C29" s="126" t="str">
        <f>IF(A28&gt;0,IF(VLOOKUP(A28,seznam!$A$2:$C$147,2)&gt;0,VLOOKUP(A28,seznam!$A$2:$C$147,2),"------"),"------")</f>
        <v>Odehnalová Tereza</v>
      </c>
      <c r="D29" s="171"/>
      <c r="E29" s="165"/>
      <c r="F29" s="167"/>
      <c r="G29" s="169"/>
      <c r="H29" s="165"/>
      <c r="I29" s="167"/>
      <c r="J29" s="169"/>
      <c r="K29" s="165"/>
      <c r="L29" s="167"/>
      <c r="M29" s="195"/>
      <c r="N29" s="196"/>
      <c r="O29" s="197"/>
      <c r="P29" s="169"/>
      <c r="Q29" s="165"/>
      <c r="R29" s="167"/>
      <c r="S29" s="169"/>
      <c r="T29" s="165"/>
      <c r="U29" s="167"/>
      <c r="V29" s="171"/>
      <c r="W29" s="165"/>
      <c r="X29" s="167"/>
      <c r="Y29" s="156"/>
      <c r="Z29" s="226"/>
      <c r="AA29" s="219"/>
      <c r="AB29" s="64">
        <v>9</v>
      </c>
      <c r="AC29" s="6" t="str">
        <f>C29</f>
        <v>Odehnalová Tereza</v>
      </c>
      <c r="AD29" s="10" t="s">
        <v>9</v>
      </c>
      <c r="AE29" s="65" t="str">
        <f>C31</f>
        <v>Záviška Jakub</v>
      </c>
      <c r="AF29" s="66" t="s">
        <v>175</v>
      </c>
      <c r="AG29" s="67" t="s">
        <v>170</v>
      </c>
      <c r="AH29" s="67" t="s">
        <v>179</v>
      </c>
      <c r="AI29" s="67"/>
      <c r="AJ29" s="68"/>
      <c r="AK29" s="56">
        <f t="shared" si="2"/>
        <v>0</v>
      </c>
      <c r="AL29" s="120" t="s">
        <v>7</v>
      </c>
      <c r="AM29" s="12">
        <f t="shared" si="3"/>
        <v>3</v>
      </c>
      <c r="AN29" s="94"/>
      <c r="AP29" s="136">
        <f>A28</f>
        <v>48</v>
      </c>
      <c r="AQ29" s="136">
        <f>A30</f>
        <v>24</v>
      </c>
      <c r="AU29"/>
      <c r="AY29"/>
    </row>
    <row r="30" spans="1:51" ht="13.5" thickBot="1">
      <c r="A30" s="217">
        <v>24</v>
      </c>
      <c r="B30" s="211">
        <v>5</v>
      </c>
      <c r="C30" s="50" t="str">
        <f>IF(A30&gt;0,IF(VLOOKUP(A30,seznam!$A$2:$C$147,3)&gt;0,VLOOKUP(A30,seznam!$A$2:$C$147,3),"------"),"------")</f>
        <v>KST Blansko</v>
      </c>
      <c r="D30" s="147">
        <f>R22</f>
        <v>0</v>
      </c>
      <c r="E30" s="227" t="s">
        <v>7</v>
      </c>
      <c r="F30" s="222">
        <f>P22</f>
        <v>3</v>
      </c>
      <c r="G30" s="228">
        <f>R24</f>
        <v>1</v>
      </c>
      <c r="H30" s="227" t="s">
        <v>7</v>
      </c>
      <c r="I30" s="222">
        <f>P24</f>
        <v>3</v>
      </c>
      <c r="J30" s="228">
        <f>R26</f>
        <v>3</v>
      </c>
      <c r="K30" s="227" t="s">
        <v>7</v>
      </c>
      <c r="L30" s="222">
        <f>P26</f>
        <v>0</v>
      </c>
      <c r="M30" s="228">
        <f>R28</f>
        <v>3</v>
      </c>
      <c r="N30" s="227" t="s">
        <v>7</v>
      </c>
      <c r="O30" s="222">
        <f>P28</f>
        <v>0</v>
      </c>
      <c r="P30" s="231"/>
      <c r="Q30" s="232"/>
      <c r="R30" s="237"/>
      <c r="S30" s="228" t="str">
        <f>AM30</f>
        <v>0</v>
      </c>
      <c r="T30" s="227" t="s">
        <v>7</v>
      </c>
      <c r="U30" s="159" t="str">
        <f>AK30</f>
        <v>0</v>
      </c>
      <c r="V30" s="147">
        <f>D30+G30+J30</f>
        <v>4</v>
      </c>
      <c r="W30" s="151" t="s">
        <v>7</v>
      </c>
      <c r="X30" s="159">
        <f>F30+I30+L30</f>
        <v>6</v>
      </c>
      <c r="Y30" s="149">
        <f>IF(D30&gt;F30,2,IF(AND(D30&lt;F30,E30=":"),1,0))+IF(G30&gt;I30,2,IF(AND(G30&lt;I30,H30=":"),1,0))+IF(J30&gt;L30,2,IF(AND(J30&lt;L30,K30=":"),1,0))+IF(M30&gt;O30,2,IF(AND(M30&lt;O30,N30=":"),1,0))+IF(P30&gt;R30,2,IF(AND(P30&lt;R30,Q30=":"),1,0))+IF(S30&gt;U30,2,IF(AND(S30&lt;U30,T30=":"),1,0))</f>
        <v>6</v>
      </c>
      <c r="Z30" s="174">
        <v>3</v>
      </c>
      <c r="AA30" s="72"/>
      <c r="AB30" s="121">
        <v>10</v>
      </c>
      <c r="AC30" s="122" t="str">
        <f>C33</f>
        <v>------</v>
      </c>
      <c r="AD30" s="123" t="s">
        <v>9</v>
      </c>
      <c r="AE30" s="124" t="str">
        <f>C31</f>
        <v>Záviška Jakub</v>
      </c>
      <c r="AF30" s="90"/>
      <c r="AG30" s="91"/>
      <c r="AH30" s="91"/>
      <c r="AI30" s="91"/>
      <c r="AJ30" s="92"/>
      <c r="AK30" s="56" t="str">
        <f t="shared" si="2"/>
        <v>0</v>
      </c>
      <c r="AL30" s="11" t="s">
        <v>7</v>
      </c>
      <c r="AM30" s="12" t="str">
        <f t="shared" si="3"/>
        <v>0</v>
      </c>
      <c r="AN30" s="94"/>
      <c r="AP30">
        <f>A32</f>
        <v>0</v>
      </c>
      <c r="AQ30">
        <f>A30</f>
        <v>24</v>
      </c>
      <c r="AU30"/>
      <c r="AY30"/>
    </row>
    <row r="31" spans="1:51" ht="13.5" thickBot="1">
      <c r="A31" s="217"/>
      <c r="B31" s="167"/>
      <c r="C31" s="57" t="str">
        <f>IF(A30&gt;0,IF(VLOOKUP(A30,seznam!$A$2:$C$147,2)&gt;0,VLOOKUP(A30,seznam!$A$2:$C$147,2),"------"),"------")</f>
        <v>Záviška Jakub</v>
      </c>
      <c r="D31" s="171"/>
      <c r="E31" s="165"/>
      <c r="F31" s="167"/>
      <c r="G31" s="169"/>
      <c r="H31" s="165"/>
      <c r="I31" s="167"/>
      <c r="J31" s="169"/>
      <c r="K31" s="165"/>
      <c r="L31" s="167"/>
      <c r="M31" s="169"/>
      <c r="N31" s="165"/>
      <c r="O31" s="167"/>
      <c r="P31" s="238"/>
      <c r="Q31" s="239"/>
      <c r="R31" s="240"/>
      <c r="S31" s="169"/>
      <c r="T31" s="165"/>
      <c r="U31" s="167"/>
      <c r="V31" s="171"/>
      <c r="W31" s="165"/>
      <c r="X31" s="167"/>
      <c r="Y31" s="156"/>
      <c r="Z31" s="226"/>
      <c r="AB31" s="58">
        <v>11</v>
      </c>
      <c r="AC31" s="5" t="str">
        <f>C23</f>
        <v>Musil Jan</v>
      </c>
      <c r="AD31" s="8" t="s">
        <v>9</v>
      </c>
      <c r="AE31" s="59" t="str">
        <f>C29</f>
        <v>Odehnalová Tereza</v>
      </c>
      <c r="AF31" s="60" t="s">
        <v>169</v>
      </c>
      <c r="AG31" s="61" t="s">
        <v>169</v>
      </c>
      <c r="AH31" s="61" t="s">
        <v>177</v>
      </c>
      <c r="AI31" s="61"/>
      <c r="AJ31" s="62"/>
      <c r="AK31" s="56">
        <f t="shared" si="2"/>
        <v>3</v>
      </c>
      <c r="AL31" s="125" t="s">
        <v>7</v>
      </c>
      <c r="AM31" s="12">
        <f t="shared" si="3"/>
        <v>0</v>
      </c>
      <c r="AN31" s="94"/>
      <c r="AP31">
        <f>A22</f>
        <v>19</v>
      </c>
      <c r="AQ31">
        <f>A28</f>
        <v>48</v>
      </c>
      <c r="AU31"/>
      <c r="AY31"/>
    </row>
    <row r="32" spans="1:51" ht="13.5" thickBot="1">
      <c r="A32" s="229"/>
      <c r="B32" s="230">
        <v>6</v>
      </c>
      <c r="C32" s="50" t="str">
        <f>IF(A32&gt;0,IF(VLOOKUP(A32,seznam!$A$2:$C$147,3)&gt;0,VLOOKUP(A32,seznam!$A$2:$C$147,3),"------"),"------")</f>
        <v>------</v>
      </c>
      <c r="D32" s="147" t="str">
        <f>U22</f>
        <v>0</v>
      </c>
      <c r="E32" s="151" t="s">
        <v>7</v>
      </c>
      <c r="F32" s="159" t="str">
        <f>S22</f>
        <v>0</v>
      </c>
      <c r="G32" s="157" t="str">
        <f>U24</f>
        <v>0</v>
      </c>
      <c r="H32" s="151" t="s">
        <v>7</v>
      </c>
      <c r="I32" s="159" t="str">
        <f>S24</f>
        <v>0</v>
      </c>
      <c r="J32" s="157" t="str">
        <f>U26</f>
        <v>0</v>
      </c>
      <c r="K32" s="151" t="s">
        <v>7</v>
      </c>
      <c r="L32" s="159" t="str">
        <f>S26</f>
        <v>0</v>
      </c>
      <c r="M32" s="157" t="str">
        <f>U28</f>
        <v>0</v>
      </c>
      <c r="N32" s="151" t="s">
        <v>7</v>
      </c>
      <c r="O32" s="159" t="str">
        <f>S28</f>
        <v>0</v>
      </c>
      <c r="P32" s="157" t="str">
        <f>U30</f>
        <v>0</v>
      </c>
      <c r="Q32" s="151" t="s">
        <v>7</v>
      </c>
      <c r="R32" s="159" t="str">
        <f>S30</f>
        <v>0</v>
      </c>
      <c r="S32" s="231"/>
      <c r="T32" s="232"/>
      <c r="U32" s="233"/>
      <c r="V32" s="225">
        <f>D32+G32+J32</f>
        <v>0</v>
      </c>
      <c r="W32" s="227" t="s">
        <v>7</v>
      </c>
      <c r="X32" s="222">
        <f>F32+I32+L32</f>
        <v>0</v>
      </c>
      <c r="Y32" s="241">
        <f>IF(D32&gt;F32,2,IF(AND(D32&lt;F32,E32=":"),1,0))+IF(G32&gt;I32,2,IF(AND(G32&lt;I32,H32=":"),1,0))+IF(J32&gt;L32,2,IF(AND(J32&lt;L32,K32=":"),1,0))+IF(M32&gt;O32,2,IF(AND(M32&lt;O32,N32=":"),1,0))+IF(P32&gt;R32,2,IF(AND(P32&lt;R32,Q32=":"),1,0))+IF(S32&gt;U32,2,IF(AND(S32&lt;U32,T32=":"),1,0))</f>
        <v>0</v>
      </c>
      <c r="Z32" s="153"/>
      <c r="AB32" s="64">
        <v>12</v>
      </c>
      <c r="AC32" s="6" t="str">
        <f>C25</f>
        <v>Tichý Dominik</v>
      </c>
      <c r="AD32" s="10" t="s">
        <v>9</v>
      </c>
      <c r="AE32" s="65" t="str">
        <f>C27</f>
        <v>Polák Matěj</v>
      </c>
      <c r="AF32" s="66" t="s">
        <v>174</v>
      </c>
      <c r="AG32" s="67" t="s">
        <v>176</v>
      </c>
      <c r="AH32" s="67" t="s">
        <v>166</v>
      </c>
      <c r="AI32" s="67" t="s">
        <v>177</v>
      </c>
      <c r="AJ32" s="68"/>
      <c r="AK32" s="56">
        <f t="shared" si="2"/>
        <v>3</v>
      </c>
      <c r="AL32" s="120" t="s">
        <v>7</v>
      </c>
      <c r="AM32" s="12">
        <f t="shared" si="3"/>
        <v>1</v>
      </c>
      <c r="AN32" s="94"/>
      <c r="AP32" s="136">
        <f>A24</f>
        <v>29</v>
      </c>
      <c r="AQ32" s="136">
        <f>A26</f>
        <v>43</v>
      </c>
      <c r="AU32"/>
      <c r="AY32"/>
    </row>
    <row r="33" spans="1:51" ht="13.5" thickBot="1">
      <c r="A33" s="218"/>
      <c r="B33" s="160"/>
      <c r="C33" s="71" t="str">
        <f>IF(A32&gt;0,IF(VLOOKUP(A32,seznam!$A$2:$C$147,2)&gt;0,VLOOKUP(A32,seznam!$A$2:$C$147,2),"------"),"------")</f>
        <v>------</v>
      </c>
      <c r="D33" s="148"/>
      <c r="E33" s="152"/>
      <c r="F33" s="160"/>
      <c r="G33" s="158"/>
      <c r="H33" s="152"/>
      <c r="I33" s="160"/>
      <c r="J33" s="158"/>
      <c r="K33" s="152"/>
      <c r="L33" s="160"/>
      <c r="M33" s="158"/>
      <c r="N33" s="152"/>
      <c r="O33" s="160"/>
      <c r="P33" s="158"/>
      <c r="Q33" s="152"/>
      <c r="R33" s="160"/>
      <c r="S33" s="234"/>
      <c r="T33" s="235"/>
      <c r="U33" s="236"/>
      <c r="V33" s="148"/>
      <c r="W33" s="152"/>
      <c r="X33" s="160"/>
      <c r="Y33" s="150"/>
      <c r="Z33" s="207"/>
      <c r="AB33" s="121">
        <v>13</v>
      </c>
      <c r="AC33" s="122" t="str">
        <f>C27</f>
        <v>Polák Matěj</v>
      </c>
      <c r="AD33" s="123" t="s">
        <v>9</v>
      </c>
      <c r="AE33" s="124" t="str">
        <f>C33</f>
        <v>------</v>
      </c>
      <c r="AF33" s="90"/>
      <c r="AG33" s="91"/>
      <c r="AH33" s="91"/>
      <c r="AI33" s="91"/>
      <c r="AJ33" s="92"/>
      <c r="AK33" s="56" t="str">
        <f t="shared" si="2"/>
        <v>0</v>
      </c>
      <c r="AL33" s="11" t="s">
        <v>7</v>
      </c>
      <c r="AM33" s="12" t="str">
        <f t="shared" si="3"/>
        <v>0</v>
      </c>
      <c r="AN33" s="94"/>
      <c r="AP33">
        <f>A26</f>
        <v>43</v>
      </c>
      <c r="AQ33">
        <f>A32</f>
        <v>0</v>
      </c>
      <c r="AU33"/>
      <c r="AY33"/>
    </row>
    <row r="34" spans="1:51" ht="13.5" thickBot="1">
      <c r="B34"/>
      <c r="C34" s="127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 s="137"/>
      <c r="T34" s="137"/>
      <c r="U34" s="137"/>
      <c r="V34"/>
      <c r="W34"/>
      <c r="X34"/>
      <c r="Y34"/>
      <c r="Z34" s="128"/>
      <c r="AB34" s="58">
        <v>14</v>
      </c>
      <c r="AC34" s="5" t="str">
        <f>C29</f>
        <v>Odehnalová Tereza</v>
      </c>
      <c r="AD34" s="8" t="s">
        <v>9</v>
      </c>
      <c r="AE34" s="59" t="str">
        <f>C25</f>
        <v>Tichý Dominik</v>
      </c>
      <c r="AF34" s="60" t="s">
        <v>181</v>
      </c>
      <c r="AG34" s="61" t="s">
        <v>184</v>
      </c>
      <c r="AH34" s="61" t="s">
        <v>170</v>
      </c>
      <c r="AI34" s="61"/>
      <c r="AJ34" s="62"/>
      <c r="AK34" s="56">
        <f t="shared" si="2"/>
        <v>0</v>
      </c>
      <c r="AL34" s="125" t="s">
        <v>7</v>
      </c>
      <c r="AM34" s="12">
        <f t="shared" si="3"/>
        <v>3</v>
      </c>
      <c r="AN34" s="94"/>
      <c r="AP34">
        <f>A28</f>
        <v>48</v>
      </c>
      <c r="AQ34">
        <f>A24</f>
        <v>29</v>
      </c>
      <c r="AU34"/>
      <c r="AY34"/>
    </row>
    <row r="35" spans="1:51" ht="13.5" thickBot="1">
      <c r="C35" s="129"/>
      <c r="AB35" s="64">
        <v>15</v>
      </c>
      <c r="AC35" s="6" t="str">
        <f>C31</f>
        <v>Záviška Jakub</v>
      </c>
      <c r="AD35" s="10" t="s">
        <v>9</v>
      </c>
      <c r="AE35" s="65" t="str">
        <f>C23</f>
        <v>Musil Jan</v>
      </c>
      <c r="AF35" s="66" t="s">
        <v>184</v>
      </c>
      <c r="AG35" s="67" t="s">
        <v>166</v>
      </c>
      <c r="AH35" s="67" t="s">
        <v>170</v>
      </c>
      <c r="AI35" s="67"/>
      <c r="AJ35" s="68"/>
      <c r="AK35" s="56">
        <f t="shared" si="2"/>
        <v>0</v>
      </c>
      <c r="AL35" s="120" t="s">
        <v>7</v>
      </c>
      <c r="AM35" s="12">
        <f t="shared" si="3"/>
        <v>3</v>
      </c>
      <c r="AN35" s="94"/>
      <c r="AP35" s="136">
        <f>A30</f>
        <v>24</v>
      </c>
      <c r="AQ35" s="136">
        <f>A22</f>
        <v>19</v>
      </c>
      <c r="AU35"/>
      <c r="AY35"/>
    </row>
    <row r="36" spans="1:51">
      <c r="C36" s="129"/>
      <c r="AN36" s="94"/>
      <c r="AU36"/>
      <c r="AY36"/>
    </row>
    <row r="37" spans="1:51">
      <c r="C37" s="129"/>
      <c r="AN37" s="94"/>
      <c r="AU37"/>
      <c r="AY37"/>
    </row>
  </sheetData>
  <mergeCells count="300">
    <mergeCell ref="A32:A33"/>
    <mergeCell ref="B32:B33"/>
    <mergeCell ref="D32:D33"/>
    <mergeCell ref="E32:E33"/>
    <mergeCell ref="F32:F33"/>
    <mergeCell ref="G32:G33"/>
    <mergeCell ref="Y30:Y31"/>
    <mergeCell ref="Z30:Z31"/>
    <mergeCell ref="D30:D31"/>
    <mergeCell ref="E30:E31"/>
    <mergeCell ref="F30:F31"/>
    <mergeCell ref="G30:G31"/>
    <mergeCell ref="H30:H31"/>
    <mergeCell ref="I30:I31"/>
    <mergeCell ref="J30:J31"/>
    <mergeCell ref="Y32:Y33"/>
    <mergeCell ref="Z32:Z33"/>
    <mergeCell ref="X32:X33"/>
    <mergeCell ref="K32:K33"/>
    <mergeCell ref="L32:L33"/>
    <mergeCell ref="M32:M33"/>
    <mergeCell ref="N32:N33"/>
    <mergeCell ref="U30:U31"/>
    <mergeCell ref="V30:V31"/>
    <mergeCell ref="W32:W33"/>
    <mergeCell ref="B30:B31"/>
    <mergeCell ref="H32:H33"/>
    <mergeCell ref="S30:S31"/>
    <mergeCell ref="T30:T31"/>
    <mergeCell ref="K30:K31"/>
    <mergeCell ref="L30:L31"/>
    <mergeCell ref="M30:M31"/>
    <mergeCell ref="N30:N31"/>
    <mergeCell ref="O30:O31"/>
    <mergeCell ref="P30:R31"/>
    <mergeCell ref="I32:I33"/>
    <mergeCell ref="J32:J33"/>
    <mergeCell ref="W30:W31"/>
    <mergeCell ref="O32:O33"/>
    <mergeCell ref="P32:P33"/>
    <mergeCell ref="Q32:Q33"/>
    <mergeCell ref="R32:R33"/>
    <mergeCell ref="S32:U33"/>
    <mergeCell ref="V32:V33"/>
    <mergeCell ref="V28:V29"/>
    <mergeCell ref="W28:W29"/>
    <mergeCell ref="X28:X29"/>
    <mergeCell ref="Y28:Y29"/>
    <mergeCell ref="Z28:Z29"/>
    <mergeCell ref="AA28:AA29"/>
    <mergeCell ref="A30:A31"/>
    <mergeCell ref="P28:P29"/>
    <mergeCell ref="Q28:Q29"/>
    <mergeCell ref="R28:R29"/>
    <mergeCell ref="S28:S29"/>
    <mergeCell ref="T28:T29"/>
    <mergeCell ref="X30:X31"/>
    <mergeCell ref="U26:U27"/>
    <mergeCell ref="V26:V27"/>
    <mergeCell ref="W26:W27"/>
    <mergeCell ref="X26:X27"/>
    <mergeCell ref="M26:M27"/>
    <mergeCell ref="N26:N27"/>
    <mergeCell ref="O26:O27"/>
    <mergeCell ref="AA26:AA27"/>
    <mergeCell ref="A28:A29"/>
    <mergeCell ref="B28:B29"/>
    <mergeCell ref="D28:D29"/>
    <mergeCell ref="E28:E29"/>
    <mergeCell ref="F28:F29"/>
    <mergeCell ref="G28:G29"/>
    <mergeCell ref="S26:S27"/>
    <mergeCell ref="T26:T27"/>
    <mergeCell ref="Y26:Y27"/>
    <mergeCell ref="U28:U29"/>
    <mergeCell ref="H28:H29"/>
    <mergeCell ref="I28:I29"/>
    <mergeCell ref="J28:J29"/>
    <mergeCell ref="K28:K29"/>
    <mergeCell ref="L28:L29"/>
    <mergeCell ref="M28:O29"/>
    <mergeCell ref="D26:D27"/>
    <mergeCell ref="E26:E27"/>
    <mergeCell ref="F26:F27"/>
    <mergeCell ref="G26:G27"/>
    <mergeCell ref="H26:H27"/>
    <mergeCell ref="I26:I27"/>
    <mergeCell ref="J26:L27"/>
    <mergeCell ref="A26:A27"/>
    <mergeCell ref="B26:B27"/>
    <mergeCell ref="Z26:Z27"/>
    <mergeCell ref="X22:X23"/>
    <mergeCell ref="Y22:Y23"/>
    <mergeCell ref="K22:K23"/>
    <mergeCell ref="L22:L23"/>
    <mergeCell ref="M22:M23"/>
    <mergeCell ref="N22:N23"/>
    <mergeCell ref="O22:O23"/>
    <mergeCell ref="P22:P23"/>
    <mergeCell ref="X24:X25"/>
    <mergeCell ref="V24:V25"/>
    <mergeCell ref="W24:W25"/>
    <mergeCell ref="K24:K25"/>
    <mergeCell ref="L24:L25"/>
    <mergeCell ref="M24:M25"/>
    <mergeCell ref="N24:N25"/>
    <mergeCell ref="O24:O25"/>
    <mergeCell ref="U24:U25"/>
    <mergeCell ref="P26:P27"/>
    <mergeCell ref="Q26:Q27"/>
    <mergeCell ref="R26:R27"/>
    <mergeCell ref="Z24:Z25"/>
    <mergeCell ref="P24:P25"/>
    <mergeCell ref="Q24:Q25"/>
    <mergeCell ref="AA22:AA23"/>
    <mergeCell ref="Q22:Q23"/>
    <mergeCell ref="R22:R23"/>
    <mergeCell ref="S22:S23"/>
    <mergeCell ref="T22:T23"/>
    <mergeCell ref="U22:U23"/>
    <mergeCell ref="V22:V23"/>
    <mergeCell ref="W22:W23"/>
    <mergeCell ref="Y24:Y25"/>
    <mergeCell ref="Z22:Z23"/>
    <mergeCell ref="AA24:AA25"/>
    <mergeCell ref="R24:R25"/>
    <mergeCell ref="S24:S25"/>
    <mergeCell ref="T24:T25"/>
    <mergeCell ref="Z14:Z15"/>
    <mergeCell ref="B21:C21"/>
    <mergeCell ref="D21:F21"/>
    <mergeCell ref="G21:I21"/>
    <mergeCell ref="J21:L21"/>
    <mergeCell ref="M21:O21"/>
    <mergeCell ref="P21:R21"/>
    <mergeCell ref="A24:A25"/>
    <mergeCell ref="B24:B25"/>
    <mergeCell ref="D24:D25"/>
    <mergeCell ref="E24:E25"/>
    <mergeCell ref="F24:F25"/>
    <mergeCell ref="G24:I25"/>
    <mergeCell ref="A22:A23"/>
    <mergeCell ref="B22:B23"/>
    <mergeCell ref="D22:F23"/>
    <mergeCell ref="G22:G23"/>
    <mergeCell ref="H22:H23"/>
    <mergeCell ref="I22:I23"/>
    <mergeCell ref="J22:J23"/>
    <mergeCell ref="J24:J25"/>
    <mergeCell ref="F14:F15"/>
    <mergeCell ref="I14:I15"/>
    <mergeCell ref="J14:J15"/>
    <mergeCell ref="Y14:Y15"/>
    <mergeCell ref="K14:K15"/>
    <mergeCell ref="L14:L15"/>
    <mergeCell ref="M14:M15"/>
    <mergeCell ref="N14:N15"/>
    <mergeCell ref="O14:O15"/>
    <mergeCell ref="P14:P15"/>
    <mergeCell ref="G14:G15"/>
    <mergeCell ref="H14:H15"/>
    <mergeCell ref="A14:A15"/>
    <mergeCell ref="B14:B15"/>
    <mergeCell ref="D14:D15"/>
    <mergeCell ref="E14:E15"/>
    <mergeCell ref="T12:T13"/>
    <mergeCell ref="U12:U13"/>
    <mergeCell ref="V12:V13"/>
    <mergeCell ref="S21:U21"/>
    <mergeCell ref="V21:X21"/>
    <mergeCell ref="Q14:Q15"/>
    <mergeCell ref="R14:R15"/>
    <mergeCell ref="S14:U15"/>
    <mergeCell ref="V14:V15"/>
    <mergeCell ref="W14:W15"/>
    <mergeCell ref="X14:X15"/>
    <mergeCell ref="S12:S13"/>
    <mergeCell ref="W12:W13"/>
    <mergeCell ref="X12:X13"/>
    <mergeCell ref="K12:K13"/>
    <mergeCell ref="L12:L13"/>
    <mergeCell ref="M12:M13"/>
    <mergeCell ref="N12:N13"/>
    <mergeCell ref="O12:O13"/>
    <mergeCell ref="P12:R13"/>
    <mergeCell ref="Z12:Z13"/>
    <mergeCell ref="Y12:Y13"/>
    <mergeCell ref="A12:A13"/>
    <mergeCell ref="B12:B13"/>
    <mergeCell ref="D12:D13"/>
    <mergeCell ref="E12:E13"/>
    <mergeCell ref="F12:F13"/>
    <mergeCell ref="G12:G13"/>
    <mergeCell ref="H12:H13"/>
    <mergeCell ref="I12:I13"/>
    <mergeCell ref="J12:J13"/>
    <mergeCell ref="F10:F11"/>
    <mergeCell ref="G10:G11"/>
    <mergeCell ref="S8:S9"/>
    <mergeCell ref="X10:X11"/>
    <mergeCell ref="Y10:Y11"/>
    <mergeCell ref="Z10:Z11"/>
    <mergeCell ref="AA10:AA11"/>
    <mergeCell ref="P10:P11"/>
    <mergeCell ref="Q10:Q11"/>
    <mergeCell ref="R10:R11"/>
    <mergeCell ref="S10:S11"/>
    <mergeCell ref="T10:T11"/>
    <mergeCell ref="U10:U11"/>
    <mergeCell ref="V10:V11"/>
    <mergeCell ref="H10:H11"/>
    <mergeCell ref="I10:I11"/>
    <mergeCell ref="J10:J11"/>
    <mergeCell ref="K10:K11"/>
    <mergeCell ref="L10:L11"/>
    <mergeCell ref="M10:O11"/>
    <mergeCell ref="Y8:Y9"/>
    <mergeCell ref="A8:A9"/>
    <mergeCell ref="W10:W11"/>
    <mergeCell ref="Z6:Z7"/>
    <mergeCell ref="AA6:AA7"/>
    <mergeCell ref="P6:P7"/>
    <mergeCell ref="Q6:Q7"/>
    <mergeCell ref="R6:R7"/>
    <mergeCell ref="S6:S7"/>
    <mergeCell ref="T8:T9"/>
    <mergeCell ref="U8:U9"/>
    <mergeCell ref="V8:V9"/>
    <mergeCell ref="W8:W9"/>
    <mergeCell ref="X8:X9"/>
    <mergeCell ref="M8:M9"/>
    <mergeCell ref="N8:N9"/>
    <mergeCell ref="O8:O9"/>
    <mergeCell ref="P8:P9"/>
    <mergeCell ref="Q8:Q9"/>
    <mergeCell ref="Z8:Z9"/>
    <mergeCell ref="AA8:AA9"/>
    <mergeCell ref="A10:A11"/>
    <mergeCell ref="B10:B11"/>
    <mergeCell ref="D10:D11"/>
    <mergeCell ref="E10:E11"/>
    <mergeCell ref="B8:B9"/>
    <mergeCell ref="D8:D9"/>
    <mergeCell ref="E8:E9"/>
    <mergeCell ref="F8:F9"/>
    <mergeCell ref="G8:G9"/>
    <mergeCell ref="H8:H9"/>
    <mergeCell ref="I8:I9"/>
    <mergeCell ref="J8:L9"/>
    <mergeCell ref="R8:R9"/>
    <mergeCell ref="W6:W7"/>
    <mergeCell ref="X6:X7"/>
    <mergeCell ref="Y6:Y7"/>
    <mergeCell ref="V6:V7"/>
    <mergeCell ref="J6:J7"/>
    <mergeCell ref="K6:K7"/>
    <mergeCell ref="L6:L7"/>
    <mergeCell ref="M6:M7"/>
    <mergeCell ref="N6:N7"/>
    <mergeCell ref="O6:O7"/>
    <mergeCell ref="T6:T7"/>
    <mergeCell ref="U6:U7"/>
    <mergeCell ref="V3:X3"/>
    <mergeCell ref="Y4:Y5"/>
    <mergeCell ref="K4:K5"/>
    <mergeCell ref="L4:L5"/>
    <mergeCell ref="M4:M5"/>
    <mergeCell ref="N4:N5"/>
    <mergeCell ref="O4:O5"/>
    <mergeCell ref="P4:P5"/>
    <mergeCell ref="V4:V5"/>
    <mergeCell ref="W4:W5"/>
    <mergeCell ref="X4:X5"/>
    <mergeCell ref="Z4:Z5"/>
    <mergeCell ref="AA4:AA5"/>
    <mergeCell ref="A4:A5"/>
    <mergeCell ref="B4:B5"/>
    <mergeCell ref="D4:F5"/>
    <mergeCell ref="G4:G5"/>
    <mergeCell ref="H4:H5"/>
    <mergeCell ref="I4:I5"/>
    <mergeCell ref="J4:J5"/>
    <mergeCell ref="A6:A7"/>
    <mergeCell ref="B6:B7"/>
    <mergeCell ref="Q4:Q5"/>
    <mergeCell ref="R4:R5"/>
    <mergeCell ref="S4:S5"/>
    <mergeCell ref="T4:T5"/>
    <mergeCell ref="U4:U5"/>
    <mergeCell ref="G3:I3"/>
    <mergeCell ref="J3:L3"/>
    <mergeCell ref="M3:O3"/>
    <mergeCell ref="P3:R3"/>
    <mergeCell ref="B3:C3"/>
    <mergeCell ref="D3:F3"/>
    <mergeCell ref="S3:U3"/>
    <mergeCell ref="D6:D7"/>
    <mergeCell ref="E6:E7"/>
    <mergeCell ref="F6:F7"/>
    <mergeCell ref="G6:I7"/>
  </mergeCells>
  <conditionalFormatting sqref="Z10:Z11">
    <cfRule type="expression" dxfId="17" priority="7">
      <formula>MOD($Z10,8)=1</formula>
    </cfRule>
  </conditionalFormatting>
  <conditionalFormatting sqref="Z12:Z13">
    <cfRule type="expression" dxfId="16" priority="6">
      <formula>MOD($Z12,8)=1</formula>
    </cfRule>
  </conditionalFormatting>
  <conditionalFormatting sqref="Z14:Z16">
    <cfRule type="expression" dxfId="15" priority="5">
      <formula>MOD($Z14,8)=1</formula>
    </cfRule>
  </conditionalFormatting>
  <conditionalFormatting sqref="Z28:Z29">
    <cfRule type="expression" dxfId="14" priority="4">
      <formula>MOD($Z28,8)=1</formula>
    </cfRule>
  </conditionalFormatting>
  <conditionalFormatting sqref="Z32:Z34">
    <cfRule type="expression" dxfId="13" priority="2">
      <formula>MOD($Z32,8)=1</formula>
    </cfRule>
  </conditionalFormatting>
  <conditionalFormatting sqref="Z30:Z31">
    <cfRule type="expression" dxfId="12" priority="1">
      <formula>MOD($Z30,8)=1</formula>
    </cfRule>
  </conditionalFormatting>
  <pageMargins left="0.23622047244094491" right="0.23622047244094491" top="0.70866141732283472" bottom="0.70866141732283472" header="0.31496062992125984" footer="0.31496062992125984"/>
  <pageSetup paperSize="9" orientation="portrait" horizontalDpi="300" verticalDpi="300" r:id="rId1"/>
  <colBreaks count="1" manualBreakCount="1">
    <brk id="27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6B732-60F0-40C8-8299-43DBFEAF5530}">
  <sheetPr codeName="List19"/>
  <dimension ref="A1:AY37"/>
  <sheetViews>
    <sheetView view="pageBreakPreview" zoomScale="85" zoomScaleNormal="100" zoomScaleSheetLayoutView="85" workbookViewId="0">
      <selection activeCell="B2" sqref="B2"/>
    </sheetView>
  </sheetViews>
  <sheetFormatPr defaultRowHeight="12.75"/>
  <cols>
    <col min="1" max="1" width="4.28515625" style="72" customWidth="1"/>
    <col min="2" max="2" width="2" style="2" customWidth="1"/>
    <col min="3" max="3" width="20.7109375" style="2" customWidth="1"/>
    <col min="4" max="21" width="2" style="2" customWidth="1"/>
    <col min="22" max="22" width="3.28515625" style="2" customWidth="1"/>
    <col min="23" max="24" width="2" style="2" customWidth="1"/>
    <col min="25" max="25" width="5.7109375" style="2" customWidth="1"/>
    <col min="26" max="26" width="6.28515625" style="73" customWidth="1"/>
    <col min="27" max="27" width="2.5703125" style="2" customWidth="1"/>
    <col min="28" max="28" width="3.28515625" style="2" customWidth="1"/>
    <col min="29" max="29" width="18.7109375" style="69" customWidth="1"/>
    <col min="30" max="30" width="2.7109375" style="3" customWidth="1"/>
    <col min="31" max="31" width="18.7109375" style="69" customWidth="1"/>
    <col min="32" max="36" width="4" style="3" customWidth="1"/>
    <col min="37" max="39" width="3.7109375" style="70" customWidth="1"/>
    <col min="40" max="40" width="3.140625" style="2" customWidth="1"/>
    <col min="41" max="41" width="5.5703125" customWidth="1"/>
    <col min="42" max="42" width="5" customWidth="1"/>
    <col min="43" max="43" width="6.140625" customWidth="1"/>
    <col min="44" max="44" width="4.7109375" customWidth="1"/>
    <col min="45" max="45" width="4.85546875" customWidth="1"/>
    <col min="46" max="46" width="6.42578125" customWidth="1"/>
    <col min="47" max="47" width="8.42578125" style="2" customWidth="1"/>
    <col min="48" max="48" width="6.85546875" customWidth="1"/>
    <col min="49" max="49" width="6" customWidth="1"/>
    <col min="50" max="50" width="6.5703125" customWidth="1"/>
    <col min="51" max="51" width="5.85546875" style="105" customWidth="1"/>
    <col min="52" max="52" width="24.42578125" customWidth="1"/>
  </cols>
  <sheetData>
    <row r="1" spans="1:51" s="79" customFormat="1" ht="26.25">
      <c r="A1" s="72"/>
      <c r="B1" s="141" t="s">
        <v>260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93"/>
    </row>
    <row r="2" spans="1:51" ht="13.5" thickBot="1">
      <c r="Z2" s="83"/>
      <c r="AN2" s="94"/>
      <c r="AO2">
        <v>1</v>
      </c>
      <c r="AU2"/>
      <c r="AY2"/>
    </row>
    <row r="3" spans="1:51" ht="13.5" thickBot="1">
      <c r="A3" s="74" t="s">
        <v>2</v>
      </c>
      <c r="B3" s="209" t="s">
        <v>258</v>
      </c>
      <c r="C3" s="210"/>
      <c r="D3" s="161">
        <v>1</v>
      </c>
      <c r="E3" s="178"/>
      <c r="F3" s="179"/>
      <c r="G3" s="177">
        <v>2</v>
      </c>
      <c r="H3" s="178"/>
      <c r="I3" s="179"/>
      <c r="J3" s="177">
        <v>3</v>
      </c>
      <c r="K3" s="178"/>
      <c r="L3" s="179"/>
      <c r="M3" s="177">
        <v>4</v>
      </c>
      <c r="N3" s="178"/>
      <c r="O3" s="179"/>
      <c r="P3" s="177">
        <v>5</v>
      </c>
      <c r="Q3" s="178"/>
      <c r="R3" s="179"/>
      <c r="S3" s="177">
        <v>6</v>
      </c>
      <c r="T3" s="178"/>
      <c r="U3" s="179"/>
      <c r="V3" s="161" t="s">
        <v>4</v>
      </c>
      <c r="W3" s="162"/>
      <c r="X3" s="163"/>
      <c r="Y3" s="81" t="s">
        <v>5</v>
      </c>
      <c r="Z3" s="75" t="s">
        <v>6</v>
      </c>
      <c r="AB3" s="51">
        <v>1</v>
      </c>
      <c r="AC3" s="4" t="str">
        <f>C5</f>
        <v>Zouharová Zuzana</v>
      </c>
      <c r="AD3" s="7" t="s">
        <v>9</v>
      </c>
      <c r="AE3" s="52" t="str">
        <f>C15</f>
        <v>------</v>
      </c>
      <c r="AF3" s="53"/>
      <c r="AG3" s="54"/>
      <c r="AH3" s="54"/>
      <c r="AI3" s="54"/>
      <c r="AJ3" s="55"/>
      <c r="AK3" s="56" t="str">
        <f t="shared" ref="AK3:AK17" si="0">IF(OR(VALUE($AP3)=0,VALUE($AQ3)=0), "0",IF(AND(LEN(AF3)&gt;0,MID(AF3,1,1)&lt;&gt;"-"),"1","0")+IF(AND(LEN(AG3)&gt;0,MID(AG3,1,1)&lt;&gt;"-"),"1","0")+IF(AND(LEN(AH3)&gt;0,MID(AH3,1,1)&lt;&gt;"-"),"1","0")+IF(AND(LEN(AI3)&gt;0,MID(AI3,1,1)&lt;&gt;"-"),"1","0")+IF(AND(LEN(AJ3)&gt;0,MID(AJ3,1,1)&lt;&gt;"-"),"1","0"))</f>
        <v>0</v>
      </c>
      <c r="AL3" s="11" t="s">
        <v>7</v>
      </c>
      <c r="AM3" s="12" t="str">
        <f t="shared" ref="AM3:AM17" si="1">IF(OR(VALUE($AP3)=0,VALUE($AQ3)=0), "0",IF(AND(LEN(AF3)&gt;0,MID(AF3,1,1)="-"),"1","0")+IF(AND(LEN(AG3)&gt;0,MID(AG3,1,1)="-"),"1","0")+IF(AND(LEN(AH3)&gt;0,MID(AH3,1,1)="-"),"1","0")+IF(AND(LEN(AI3)&gt;0,MID(AI3,1,1)="-"),"1","0")+IF(AND(LEN(AJ3)&gt;0,MID(AJ3,1,1)="-"),"1","0"))</f>
        <v>0</v>
      </c>
      <c r="AN3" s="94"/>
      <c r="AP3">
        <f>A4</f>
        <v>62</v>
      </c>
      <c r="AQ3">
        <f>A14</f>
        <v>0</v>
      </c>
      <c r="AR3" s="102"/>
      <c r="AU3"/>
      <c r="AY3"/>
    </row>
    <row r="4" spans="1:51" ht="13.5" thickBot="1">
      <c r="A4" s="216">
        <v>62</v>
      </c>
      <c r="B4" s="212">
        <v>1</v>
      </c>
      <c r="C4" s="50" t="str">
        <f>IF(A4&gt;0,IF(VLOOKUP(A4,seznam!$A$2:$C$147,3)&gt;0,VLOOKUP(A4,seznam!$A$2:$C$147,3),"------"),"------")</f>
        <v>KST Blansko</v>
      </c>
      <c r="D4" s="213"/>
      <c r="E4" s="205"/>
      <c r="F4" s="206"/>
      <c r="G4" s="168">
        <f>AK8</f>
        <v>2</v>
      </c>
      <c r="H4" s="164" t="s">
        <v>7</v>
      </c>
      <c r="I4" s="166">
        <f>AM8</f>
        <v>3</v>
      </c>
      <c r="J4" s="168">
        <f>AM10</f>
        <v>3</v>
      </c>
      <c r="K4" s="164" t="s">
        <v>7</v>
      </c>
      <c r="L4" s="166">
        <f>AK10</f>
        <v>1</v>
      </c>
      <c r="M4" s="168">
        <f>AK13</f>
        <v>3</v>
      </c>
      <c r="N4" s="164" t="s">
        <v>7</v>
      </c>
      <c r="O4" s="166">
        <f>AM13</f>
        <v>0</v>
      </c>
      <c r="P4" s="168">
        <f>AM17</f>
        <v>3</v>
      </c>
      <c r="Q4" s="164" t="s">
        <v>7</v>
      </c>
      <c r="R4" s="166">
        <f>AK17</f>
        <v>2</v>
      </c>
      <c r="S4" s="168" t="str">
        <f>AK3</f>
        <v>0</v>
      </c>
      <c r="T4" s="164" t="s">
        <v>7</v>
      </c>
      <c r="U4" s="187" t="str">
        <f>AM3</f>
        <v>0</v>
      </c>
      <c r="V4" s="198">
        <f>G4+J4+M4+P4+S4</f>
        <v>11</v>
      </c>
      <c r="W4" s="164" t="s">
        <v>7</v>
      </c>
      <c r="X4" s="166">
        <f>I4+L4+O4+R4+U4</f>
        <v>6</v>
      </c>
      <c r="Y4" s="155">
        <f>IF(D4&gt;F4,2,IF(AND(D4&lt;F4,E4=":"),1,0))+IF(G4&gt;I4,2,IF(AND(G4&lt;I4,H4=":"),1,0))+IF(J4&gt;L4,2,IF(AND(J4&lt;L4,K4=":"),1,0))+IF(M4&gt;O4,2,IF(AND(M4&lt;O4,N4=":"),1,0))+IF(P4&gt;R4,2,IF(AND(P4&lt;R4,Q4=":"),1,0))+IF(S4&gt;U4,2,IF(AND(S4&lt;U4,T4=":"),1,0))</f>
        <v>7</v>
      </c>
      <c r="Z4" s="172">
        <v>1</v>
      </c>
      <c r="AA4" s="215"/>
      <c r="AB4" s="58">
        <v>2</v>
      </c>
      <c r="AC4" s="5" t="str">
        <f>C7</f>
        <v>Chloupek Tomáš</v>
      </c>
      <c r="AD4" s="8" t="s">
        <v>9</v>
      </c>
      <c r="AE4" s="59" t="str">
        <f>C13</f>
        <v>Doležel Ondřej</v>
      </c>
      <c r="AF4" s="60" t="s">
        <v>181</v>
      </c>
      <c r="AG4" s="61" t="s">
        <v>164</v>
      </c>
      <c r="AH4" s="61" t="s">
        <v>164</v>
      </c>
      <c r="AI4" s="61"/>
      <c r="AJ4" s="62"/>
      <c r="AK4" s="56">
        <f t="shared" si="0"/>
        <v>0</v>
      </c>
      <c r="AL4" s="13" t="s">
        <v>7</v>
      </c>
      <c r="AM4" s="12">
        <f t="shared" si="1"/>
        <v>3</v>
      </c>
      <c r="AN4" s="94"/>
      <c r="AP4">
        <f>A6</f>
        <v>63</v>
      </c>
      <c r="AQ4">
        <f>A12</f>
        <v>65</v>
      </c>
      <c r="AU4"/>
      <c r="AY4"/>
    </row>
    <row r="5" spans="1:51" ht="13.5" thickBot="1">
      <c r="A5" s="217"/>
      <c r="B5" s="167"/>
      <c r="C5" s="57" t="str">
        <f>IF(A4&gt;0,IF(VLOOKUP(A4,seznam!$A$2:$C$147,2)&gt;0,VLOOKUP(A4,seznam!$A$2:$C$147,2),"------"),"------")</f>
        <v>Zouharová Zuzana</v>
      </c>
      <c r="D5" s="214"/>
      <c r="E5" s="196"/>
      <c r="F5" s="197"/>
      <c r="G5" s="169"/>
      <c r="H5" s="165"/>
      <c r="I5" s="167"/>
      <c r="J5" s="169"/>
      <c r="K5" s="165"/>
      <c r="L5" s="167"/>
      <c r="M5" s="169"/>
      <c r="N5" s="165"/>
      <c r="O5" s="167"/>
      <c r="P5" s="169"/>
      <c r="Q5" s="165"/>
      <c r="R5" s="167"/>
      <c r="S5" s="220"/>
      <c r="T5" s="165"/>
      <c r="U5" s="221"/>
      <c r="V5" s="171"/>
      <c r="W5" s="165"/>
      <c r="X5" s="167"/>
      <c r="Y5" s="156"/>
      <c r="Z5" s="208"/>
      <c r="AA5" s="215"/>
      <c r="AB5" s="64">
        <v>3</v>
      </c>
      <c r="AC5" s="6" t="str">
        <f>C9</f>
        <v>Kovář Jakub</v>
      </c>
      <c r="AD5" s="10" t="s">
        <v>9</v>
      </c>
      <c r="AE5" s="65" t="str">
        <f>C11</f>
        <v>Jonášová Karolína</v>
      </c>
      <c r="AF5" s="66" t="s">
        <v>177</v>
      </c>
      <c r="AG5" s="67" t="s">
        <v>182</v>
      </c>
      <c r="AH5" s="67" t="s">
        <v>159</v>
      </c>
      <c r="AI5" s="67"/>
      <c r="AJ5" s="68"/>
      <c r="AK5" s="56">
        <f t="shared" si="0"/>
        <v>3</v>
      </c>
      <c r="AL5" s="120" t="s">
        <v>7</v>
      </c>
      <c r="AM5" s="12">
        <f t="shared" si="1"/>
        <v>0</v>
      </c>
      <c r="AN5" s="94"/>
      <c r="AP5" s="136">
        <f>A8</f>
        <v>70</v>
      </c>
      <c r="AQ5" s="136">
        <f>A10</f>
        <v>95</v>
      </c>
      <c r="AU5"/>
      <c r="AY5"/>
    </row>
    <row r="6" spans="1:51" ht="13.5" thickBot="1">
      <c r="A6" s="217">
        <v>63</v>
      </c>
      <c r="B6" s="211">
        <v>2</v>
      </c>
      <c r="C6" s="50" t="str">
        <f>IF(A6&gt;0,IF(VLOOKUP(A6,seznam!$A$2:$C$147,3)&gt;0,VLOOKUP(A6,seznam!$A$2:$C$147,3),"------"),"------")</f>
        <v>KST Kunštát</v>
      </c>
      <c r="D6" s="147">
        <f>I4</f>
        <v>3</v>
      </c>
      <c r="E6" s="151" t="s">
        <v>7</v>
      </c>
      <c r="F6" s="159">
        <f>G4</f>
        <v>2</v>
      </c>
      <c r="G6" s="192"/>
      <c r="H6" s="193"/>
      <c r="I6" s="194"/>
      <c r="J6" s="157">
        <f>AK14</f>
        <v>2</v>
      </c>
      <c r="K6" s="151" t="s">
        <v>7</v>
      </c>
      <c r="L6" s="159">
        <f>AM14</f>
        <v>3</v>
      </c>
      <c r="M6" s="157">
        <f>AM16</f>
        <v>3</v>
      </c>
      <c r="N6" s="151" t="s">
        <v>7</v>
      </c>
      <c r="O6" s="159">
        <f>AK16</f>
        <v>0</v>
      </c>
      <c r="P6" s="157">
        <f>AK4</f>
        <v>0</v>
      </c>
      <c r="Q6" s="151" t="s">
        <v>7</v>
      </c>
      <c r="R6" s="159">
        <f>AM4</f>
        <v>3</v>
      </c>
      <c r="S6" s="157" t="str">
        <f>AK9</f>
        <v>0</v>
      </c>
      <c r="T6" s="151" t="s">
        <v>7</v>
      </c>
      <c r="U6" s="222" t="str">
        <f>AM9</f>
        <v>0</v>
      </c>
      <c r="V6" s="147">
        <f>G6+J6+M6+P6+S6</f>
        <v>5</v>
      </c>
      <c r="W6" s="151" t="s">
        <v>7</v>
      </c>
      <c r="X6" s="159">
        <f>I6+L6+O6+R6+U6</f>
        <v>6</v>
      </c>
      <c r="Y6" s="149">
        <f>IF(D6&gt;F6,2,IF(AND(D6&lt;F6,E6=":"),1,0))+IF(G6&gt;I6,2,IF(AND(G6&lt;I6,H6=":"),1,0))+IF(J6&gt;L6,2,IF(AND(J6&lt;L6,K6=":"),1,0))+IF(M6&gt;O6,2,IF(AND(M6&lt;O6,N6=":"),1,0))+IF(P6&gt;R6,2,IF(AND(P6&lt;R6,Q6=":"),1,0))+IF(S6&gt;U6,2,IF(AND(S6&lt;U6,T6=":"),1,0))</f>
        <v>6</v>
      </c>
      <c r="Z6" s="153">
        <v>4</v>
      </c>
      <c r="AA6" s="215"/>
      <c r="AB6" s="121">
        <v>4</v>
      </c>
      <c r="AC6" s="122" t="str">
        <f>C15</f>
        <v>------</v>
      </c>
      <c r="AD6" s="123" t="s">
        <v>9</v>
      </c>
      <c r="AE6" s="124" t="str">
        <f>C11</f>
        <v>Jonášová Karolína</v>
      </c>
      <c r="AF6" s="90"/>
      <c r="AG6" s="61"/>
      <c r="AH6" s="91"/>
      <c r="AI6" s="91"/>
      <c r="AJ6" s="92"/>
      <c r="AK6" s="56" t="str">
        <f t="shared" si="0"/>
        <v>0</v>
      </c>
      <c r="AL6" s="11" t="s">
        <v>7</v>
      </c>
      <c r="AM6" s="12" t="str">
        <f t="shared" si="1"/>
        <v>0</v>
      </c>
      <c r="AN6" s="94"/>
      <c r="AP6">
        <f>A14</f>
        <v>0</v>
      </c>
      <c r="AQ6">
        <f>A10</f>
        <v>95</v>
      </c>
      <c r="AU6"/>
      <c r="AY6"/>
    </row>
    <row r="7" spans="1:51" ht="13.5" thickBot="1">
      <c r="A7" s="217"/>
      <c r="B7" s="167"/>
      <c r="C7" s="57" t="str">
        <f>IF(A6&gt;0,IF(VLOOKUP(A6,seznam!$A$2:$C$147,2)&gt;0,VLOOKUP(A6,seznam!$A$2:$C$147,2),"------"),"------")</f>
        <v>Chloupek Tomáš</v>
      </c>
      <c r="D7" s="171"/>
      <c r="E7" s="165"/>
      <c r="F7" s="167"/>
      <c r="G7" s="195"/>
      <c r="H7" s="196"/>
      <c r="I7" s="197"/>
      <c r="J7" s="169"/>
      <c r="K7" s="165"/>
      <c r="L7" s="167"/>
      <c r="M7" s="169"/>
      <c r="N7" s="165"/>
      <c r="O7" s="167"/>
      <c r="P7" s="169"/>
      <c r="Q7" s="165"/>
      <c r="R7" s="167"/>
      <c r="S7" s="169"/>
      <c r="T7" s="165"/>
      <c r="U7" s="167"/>
      <c r="V7" s="171"/>
      <c r="W7" s="165"/>
      <c r="X7" s="167"/>
      <c r="Y7" s="156"/>
      <c r="Z7" s="208"/>
      <c r="AA7" s="215"/>
      <c r="AB7" s="58">
        <v>5</v>
      </c>
      <c r="AC7" s="5" t="str">
        <f>C13</f>
        <v>Doležel Ondřej</v>
      </c>
      <c r="AD7" s="8" t="s">
        <v>9</v>
      </c>
      <c r="AE7" s="59" t="str">
        <f>C9</f>
        <v>Kovář Jakub</v>
      </c>
      <c r="AF7" s="60" t="s">
        <v>166</v>
      </c>
      <c r="AG7" s="61" t="s">
        <v>174</v>
      </c>
      <c r="AH7" s="61" t="s">
        <v>166</v>
      </c>
      <c r="AI7" s="61" t="s">
        <v>177</v>
      </c>
      <c r="AJ7" s="62" t="s">
        <v>176</v>
      </c>
      <c r="AK7" s="56">
        <f t="shared" si="0"/>
        <v>3</v>
      </c>
      <c r="AL7" s="125" t="s">
        <v>7</v>
      </c>
      <c r="AM7" s="12">
        <f t="shared" si="1"/>
        <v>2</v>
      </c>
      <c r="AN7" s="94"/>
      <c r="AP7">
        <f>A12</f>
        <v>65</v>
      </c>
      <c r="AQ7">
        <f>A8</f>
        <v>70</v>
      </c>
      <c r="AU7"/>
      <c r="AY7"/>
    </row>
    <row r="8" spans="1:51" ht="13.5" thickBot="1">
      <c r="A8" s="217">
        <v>70</v>
      </c>
      <c r="B8" s="211">
        <v>3</v>
      </c>
      <c r="C8" s="50" t="str">
        <f>IF(A8&gt;0,IF(VLOOKUP(A8,seznam!$A$2:$C$147,3)&gt;0,VLOOKUP(A8,seznam!$A$2:$C$147,3),"------"),"------")</f>
        <v>TJ Sokol Bořitov</v>
      </c>
      <c r="D8" s="147">
        <f>L4</f>
        <v>1</v>
      </c>
      <c r="E8" s="151" t="s">
        <v>7</v>
      </c>
      <c r="F8" s="159">
        <f>J4</f>
        <v>3</v>
      </c>
      <c r="G8" s="157">
        <f>L6</f>
        <v>3</v>
      </c>
      <c r="H8" s="151" t="s">
        <v>7</v>
      </c>
      <c r="I8" s="159">
        <f>J6</f>
        <v>2</v>
      </c>
      <c r="J8" s="192"/>
      <c r="K8" s="193"/>
      <c r="L8" s="194"/>
      <c r="M8" s="157">
        <f>AK5</f>
        <v>3</v>
      </c>
      <c r="N8" s="151" t="s">
        <v>7</v>
      </c>
      <c r="O8" s="159">
        <f>AM5</f>
        <v>0</v>
      </c>
      <c r="P8" s="157">
        <f>AM7</f>
        <v>2</v>
      </c>
      <c r="Q8" s="151" t="s">
        <v>7</v>
      </c>
      <c r="R8" s="159">
        <f>AK7</f>
        <v>3</v>
      </c>
      <c r="S8" s="157" t="str">
        <f>AK15</f>
        <v>0</v>
      </c>
      <c r="T8" s="151" t="s">
        <v>7</v>
      </c>
      <c r="U8" s="159" t="str">
        <f>AM15</f>
        <v>0</v>
      </c>
      <c r="V8" s="147">
        <f>G8+J8+M8+P8+S8</f>
        <v>8</v>
      </c>
      <c r="W8" s="151" t="s">
        <v>7</v>
      </c>
      <c r="X8" s="159">
        <f>I8+L8+O8+R8+U8</f>
        <v>5</v>
      </c>
      <c r="Y8" s="149">
        <f>IF(D8&gt;F8,2,IF(AND(D8&lt;F8,E8=":"),1,0))+IF(G8&gt;I8,2,IF(AND(G8&lt;I8,H8=":"),1,0))+IF(J8&gt;L8,2,IF(AND(J8&lt;L8,K8=":"),1,0))+IF(M8&gt;O8,2,IF(AND(M8&lt;O8,N8=":"),1,0))+IF(P8&gt;R8,2,IF(AND(P8&lt;R8,Q8=":"),1,0))+IF(S8&gt;U8,2,IF(AND(S8&lt;U8,T8=":"),1,0))</f>
        <v>6</v>
      </c>
      <c r="Z8" s="223">
        <v>3</v>
      </c>
      <c r="AA8" s="215"/>
      <c r="AB8" s="64">
        <v>6</v>
      </c>
      <c r="AC8" s="6" t="str">
        <f>C5</f>
        <v>Zouharová Zuzana</v>
      </c>
      <c r="AD8" s="10" t="s">
        <v>9</v>
      </c>
      <c r="AE8" s="65" t="str">
        <f>C7</f>
        <v>Chloupek Tomáš</v>
      </c>
      <c r="AF8" s="66" t="s">
        <v>165</v>
      </c>
      <c r="AG8" s="67" t="s">
        <v>179</v>
      </c>
      <c r="AH8" s="67" t="s">
        <v>172</v>
      </c>
      <c r="AI8" s="67" t="s">
        <v>174</v>
      </c>
      <c r="AJ8" s="68" t="s">
        <v>247</v>
      </c>
      <c r="AK8" s="56">
        <f t="shared" si="0"/>
        <v>2</v>
      </c>
      <c r="AL8" s="120" t="s">
        <v>7</v>
      </c>
      <c r="AM8" s="12">
        <f t="shared" si="1"/>
        <v>3</v>
      </c>
      <c r="AN8" s="94"/>
      <c r="AP8" s="136">
        <f>A4</f>
        <v>62</v>
      </c>
      <c r="AQ8" s="136">
        <f>A6</f>
        <v>63</v>
      </c>
      <c r="AU8"/>
      <c r="AY8"/>
    </row>
    <row r="9" spans="1:51" ht="13.5" thickBot="1">
      <c r="A9" s="217"/>
      <c r="B9" s="167"/>
      <c r="C9" s="57" t="str">
        <f>IF(A8&gt;0,IF(VLOOKUP(A8,seznam!$A$2:$C$147,2)&gt;0,VLOOKUP(A8,seznam!$A$2:$C$147,2),"------"),"------")</f>
        <v>Kovář Jakub</v>
      </c>
      <c r="D9" s="171"/>
      <c r="E9" s="165"/>
      <c r="F9" s="167"/>
      <c r="G9" s="169"/>
      <c r="H9" s="165"/>
      <c r="I9" s="167"/>
      <c r="J9" s="195"/>
      <c r="K9" s="196"/>
      <c r="L9" s="197"/>
      <c r="M9" s="220"/>
      <c r="N9" s="165"/>
      <c r="O9" s="173"/>
      <c r="P9" s="169"/>
      <c r="Q9" s="165"/>
      <c r="R9" s="167"/>
      <c r="S9" s="169"/>
      <c r="T9" s="165"/>
      <c r="U9" s="167"/>
      <c r="V9" s="171"/>
      <c r="W9" s="165"/>
      <c r="X9" s="167"/>
      <c r="Y9" s="156"/>
      <c r="Z9" s="224"/>
      <c r="AA9" s="215"/>
      <c r="AB9" s="121">
        <v>7</v>
      </c>
      <c r="AC9" s="122" t="str">
        <f>C7</f>
        <v>Chloupek Tomáš</v>
      </c>
      <c r="AD9" s="123" t="s">
        <v>9</v>
      </c>
      <c r="AE9" s="124" t="str">
        <f>C15</f>
        <v>------</v>
      </c>
      <c r="AF9" s="90"/>
      <c r="AG9" s="61"/>
      <c r="AH9" s="91"/>
      <c r="AI9" s="91"/>
      <c r="AJ9" s="92"/>
      <c r="AK9" s="56" t="str">
        <f t="shared" si="0"/>
        <v>0</v>
      </c>
      <c r="AL9" s="11" t="s">
        <v>7</v>
      </c>
      <c r="AM9" s="12" t="str">
        <f t="shared" si="1"/>
        <v>0</v>
      </c>
      <c r="AN9" s="94"/>
      <c r="AP9">
        <f>A6</f>
        <v>63</v>
      </c>
      <c r="AQ9">
        <f>A14</f>
        <v>0</v>
      </c>
      <c r="AU9"/>
      <c r="AY9"/>
    </row>
    <row r="10" spans="1:51" ht="13.5" thickBot="1">
      <c r="A10" s="217">
        <v>95</v>
      </c>
      <c r="B10" s="211">
        <v>4</v>
      </c>
      <c r="C10" s="50" t="str">
        <f>IF(A10&gt;0,IF(VLOOKUP(A10,seznam!$A$2:$C$147,3)&gt;0,VLOOKUP(A10,seznam!$A$2:$C$147,3),"------"),"------")</f>
        <v>STK Zbraslavec</v>
      </c>
      <c r="D10" s="225">
        <f>O4</f>
        <v>0</v>
      </c>
      <c r="E10" s="151" t="s">
        <v>7</v>
      </c>
      <c r="F10" s="159">
        <f>M4</f>
        <v>3</v>
      </c>
      <c r="G10" s="157">
        <f>O6</f>
        <v>0</v>
      </c>
      <c r="H10" s="151" t="s">
        <v>7</v>
      </c>
      <c r="I10" s="159">
        <f>M6</f>
        <v>3</v>
      </c>
      <c r="J10" s="157">
        <f>O8</f>
        <v>0</v>
      </c>
      <c r="K10" s="151" t="s">
        <v>7</v>
      </c>
      <c r="L10" s="159">
        <f>M8</f>
        <v>3</v>
      </c>
      <c r="M10" s="192"/>
      <c r="N10" s="193"/>
      <c r="O10" s="194"/>
      <c r="P10" s="157">
        <f>AK11</f>
        <v>0</v>
      </c>
      <c r="Q10" s="151" t="s">
        <v>7</v>
      </c>
      <c r="R10" s="159">
        <f>AM11</f>
        <v>3</v>
      </c>
      <c r="S10" s="157" t="str">
        <f>AM6</f>
        <v>0</v>
      </c>
      <c r="T10" s="151" t="s">
        <v>7</v>
      </c>
      <c r="U10" s="159" t="str">
        <f>AK6</f>
        <v>0</v>
      </c>
      <c r="V10" s="147">
        <f>G10+J10+M10+P10+S10</f>
        <v>0</v>
      </c>
      <c r="W10" s="151" t="s">
        <v>7</v>
      </c>
      <c r="X10" s="159">
        <f>I10+L10+O10+R10+U10</f>
        <v>9</v>
      </c>
      <c r="Y10" s="149">
        <f>IF(D10&gt;F10,2,IF(AND(D10&lt;F10,E10=":"),1,0))+IF(G10&gt;I10,2,IF(AND(G10&lt;I10,H10=":"),1,0))+IF(J10&gt;L10,2,IF(AND(J10&lt;L10,K10=":"),1,0))+IF(M10&gt;O10,2,IF(AND(M10&lt;O10,N10=":"),1,0))+IF(P10&gt;R10,2,IF(AND(P10&lt;R10,Q10=":"),1,0))+IF(S10&gt;U10,2,IF(AND(S10&lt;U10,T10=":"),1,0))</f>
        <v>4</v>
      </c>
      <c r="Z10" s="174">
        <v>5</v>
      </c>
      <c r="AA10" s="219"/>
      <c r="AB10" s="58">
        <v>8</v>
      </c>
      <c r="AC10" s="5" t="str">
        <f>C9</f>
        <v>Kovář Jakub</v>
      </c>
      <c r="AD10" s="8" t="s">
        <v>9</v>
      </c>
      <c r="AE10" s="59" t="str">
        <f>C5</f>
        <v>Zouharová Zuzana</v>
      </c>
      <c r="AF10" s="60" t="s">
        <v>174</v>
      </c>
      <c r="AG10" s="61" t="s">
        <v>164</v>
      </c>
      <c r="AH10" s="61" t="s">
        <v>170</v>
      </c>
      <c r="AI10" s="61" t="s">
        <v>166</v>
      </c>
      <c r="AJ10" s="62"/>
      <c r="AK10" s="56">
        <f t="shared" si="0"/>
        <v>1</v>
      </c>
      <c r="AL10" s="125" t="s">
        <v>7</v>
      </c>
      <c r="AM10" s="12">
        <f t="shared" si="1"/>
        <v>3</v>
      </c>
      <c r="AN10" s="94"/>
      <c r="AP10">
        <f>A8</f>
        <v>70</v>
      </c>
      <c r="AQ10">
        <f>A4</f>
        <v>62</v>
      </c>
      <c r="AU10"/>
      <c r="AY10"/>
    </row>
    <row r="11" spans="1:51" ht="13.5" thickBot="1">
      <c r="A11" s="217"/>
      <c r="B11" s="167"/>
      <c r="C11" s="126" t="str">
        <f>IF(A10&gt;0,IF(VLOOKUP(A10,seznam!$A$2:$C$147,2)&gt;0,VLOOKUP(A10,seznam!$A$2:$C$147,2),"------"),"------")</f>
        <v>Jonášová Karolína</v>
      </c>
      <c r="D11" s="171"/>
      <c r="E11" s="165"/>
      <c r="F11" s="167"/>
      <c r="G11" s="169"/>
      <c r="H11" s="165"/>
      <c r="I11" s="167"/>
      <c r="J11" s="169"/>
      <c r="K11" s="165"/>
      <c r="L11" s="167"/>
      <c r="M11" s="195"/>
      <c r="N11" s="196"/>
      <c r="O11" s="197"/>
      <c r="P11" s="169"/>
      <c r="Q11" s="165"/>
      <c r="R11" s="167"/>
      <c r="S11" s="169"/>
      <c r="T11" s="165"/>
      <c r="U11" s="167"/>
      <c r="V11" s="171"/>
      <c r="W11" s="165"/>
      <c r="X11" s="167"/>
      <c r="Y11" s="156"/>
      <c r="Z11" s="226"/>
      <c r="AA11" s="219"/>
      <c r="AB11" s="64">
        <v>9</v>
      </c>
      <c r="AC11" s="6" t="str">
        <f>C11</f>
        <v>Jonášová Karolína</v>
      </c>
      <c r="AD11" s="10" t="s">
        <v>9</v>
      </c>
      <c r="AE11" s="65" t="str">
        <f>C13</f>
        <v>Doležel Ondřej</v>
      </c>
      <c r="AF11" s="66" t="s">
        <v>165</v>
      </c>
      <c r="AG11" s="67" t="s">
        <v>165</v>
      </c>
      <c r="AH11" s="67" t="s">
        <v>179</v>
      </c>
      <c r="AI11" s="67"/>
      <c r="AJ11" s="68"/>
      <c r="AK11" s="56">
        <f t="shared" si="0"/>
        <v>0</v>
      </c>
      <c r="AL11" s="120" t="s">
        <v>7</v>
      </c>
      <c r="AM11" s="12">
        <f t="shared" si="1"/>
        <v>3</v>
      </c>
      <c r="AN11" s="94"/>
      <c r="AP11" s="136">
        <f>A10</f>
        <v>95</v>
      </c>
      <c r="AQ11" s="136">
        <f>A12</f>
        <v>65</v>
      </c>
      <c r="AU11"/>
      <c r="AY11"/>
    </row>
    <row r="12" spans="1:51" ht="13.5" thickBot="1">
      <c r="A12" s="217">
        <v>65</v>
      </c>
      <c r="B12" s="211">
        <v>5</v>
      </c>
      <c r="C12" s="50" t="str">
        <f>IF(A12&gt;0,IF(VLOOKUP(A12,seznam!$A$2:$C$147,3)&gt;0,VLOOKUP(A12,seznam!$A$2:$C$147,3),"------"),"------")</f>
        <v>KST Blansko</v>
      </c>
      <c r="D12" s="147">
        <f>R4</f>
        <v>2</v>
      </c>
      <c r="E12" s="227" t="s">
        <v>7</v>
      </c>
      <c r="F12" s="222">
        <f>P4</f>
        <v>3</v>
      </c>
      <c r="G12" s="228">
        <f>R6</f>
        <v>3</v>
      </c>
      <c r="H12" s="227" t="s">
        <v>7</v>
      </c>
      <c r="I12" s="222">
        <f>P6</f>
        <v>0</v>
      </c>
      <c r="J12" s="228">
        <f>R8</f>
        <v>3</v>
      </c>
      <c r="K12" s="227" t="s">
        <v>7</v>
      </c>
      <c r="L12" s="222">
        <f>P8</f>
        <v>2</v>
      </c>
      <c r="M12" s="228">
        <f>R10</f>
        <v>3</v>
      </c>
      <c r="N12" s="227" t="s">
        <v>7</v>
      </c>
      <c r="O12" s="222">
        <f>P10</f>
        <v>0</v>
      </c>
      <c r="P12" s="231"/>
      <c r="Q12" s="232"/>
      <c r="R12" s="237"/>
      <c r="S12" s="228" t="str">
        <f>AM12</f>
        <v>0</v>
      </c>
      <c r="T12" s="227" t="s">
        <v>7</v>
      </c>
      <c r="U12" s="159" t="str">
        <f>AK12</f>
        <v>0</v>
      </c>
      <c r="V12" s="147">
        <f>G12+J12+M12+P12+S12</f>
        <v>9</v>
      </c>
      <c r="W12" s="151" t="s">
        <v>7</v>
      </c>
      <c r="X12" s="159">
        <f>I12+L12+O12+R12+U12</f>
        <v>2</v>
      </c>
      <c r="Y12" s="149">
        <f>IF(D12&gt;F12,2,IF(AND(D12&lt;F12,E12=":"),1,0))+IF(G12&gt;I12,2,IF(AND(G12&lt;I12,H12=":"),1,0))+IF(J12&gt;L12,2,IF(AND(J12&lt;L12,K12=":"),1,0))+IF(M12&gt;O12,2,IF(AND(M12&lt;O12,N12=":"),1,0))+IF(P12&gt;R12,2,IF(AND(P12&lt;R12,Q12=":"),1,0))+IF(S12&gt;U12,2,IF(AND(S12&lt;U12,T12=":"),1,0))</f>
        <v>7</v>
      </c>
      <c r="Z12" s="174">
        <v>2</v>
      </c>
      <c r="AA12" s="72"/>
      <c r="AB12" s="121">
        <v>10</v>
      </c>
      <c r="AC12" s="122" t="str">
        <f>C15</f>
        <v>------</v>
      </c>
      <c r="AD12" s="123" t="s">
        <v>9</v>
      </c>
      <c r="AE12" s="124" t="str">
        <f>C13</f>
        <v>Doležel Ondřej</v>
      </c>
      <c r="AF12" s="90"/>
      <c r="AG12" s="61"/>
      <c r="AH12" s="91"/>
      <c r="AI12" s="91"/>
      <c r="AJ12" s="92"/>
      <c r="AK12" s="56" t="str">
        <f t="shared" si="0"/>
        <v>0</v>
      </c>
      <c r="AL12" s="11" t="s">
        <v>7</v>
      </c>
      <c r="AM12" s="12" t="str">
        <f t="shared" si="1"/>
        <v>0</v>
      </c>
      <c r="AN12" s="94"/>
      <c r="AP12">
        <f>A14</f>
        <v>0</v>
      </c>
      <c r="AQ12">
        <f>A12</f>
        <v>65</v>
      </c>
      <c r="AU12"/>
      <c r="AY12"/>
    </row>
    <row r="13" spans="1:51" ht="13.5" thickBot="1">
      <c r="A13" s="217"/>
      <c r="B13" s="167"/>
      <c r="C13" s="57" t="str">
        <f>IF(A12&gt;0,IF(VLOOKUP(A12,seznam!$A$2:$C$147,2)&gt;0,VLOOKUP(A12,seznam!$A$2:$C$147,2),"------"),"------")</f>
        <v>Doležel Ondřej</v>
      </c>
      <c r="D13" s="171"/>
      <c r="E13" s="165"/>
      <c r="F13" s="167"/>
      <c r="G13" s="169"/>
      <c r="H13" s="165"/>
      <c r="I13" s="167"/>
      <c r="J13" s="169"/>
      <c r="K13" s="165"/>
      <c r="L13" s="167"/>
      <c r="M13" s="169"/>
      <c r="N13" s="165"/>
      <c r="O13" s="167"/>
      <c r="P13" s="238"/>
      <c r="Q13" s="239"/>
      <c r="R13" s="240"/>
      <c r="S13" s="169"/>
      <c r="T13" s="165"/>
      <c r="U13" s="167"/>
      <c r="V13" s="171"/>
      <c r="W13" s="165"/>
      <c r="X13" s="167"/>
      <c r="Y13" s="156"/>
      <c r="Z13" s="226"/>
      <c r="AB13" s="58">
        <v>11</v>
      </c>
      <c r="AC13" s="5" t="str">
        <f>C5</f>
        <v>Zouharová Zuzana</v>
      </c>
      <c r="AD13" s="8" t="s">
        <v>9</v>
      </c>
      <c r="AE13" s="59" t="str">
        <f>C11</f>
        <v>Jonášová Karolína</v>
      </c>
      <c r="AF13" s="60" t="s">
        <v>173</v>
      </c>
      <c r="AG13" s="61" t="s">
        <v>176</v>
      </c>
      <c r="AH13" s="61" t="s">
        <v>173</v>
      </c>
      <c r="AI13" s="61"/>
      <c r="AJ13" s="62"/>
      <c r="AK13" s="56">
        <f t="shared" si="0"/>
        <v>3</v>
      </c>
      <c r="AL13" s="125" t="s">
        <v>7</v>
      </c>
      <c r="AM13" s="12">
        <f t="shared" si="1"/>
        <v>0</v>
      </c>
      <c r="AN13" s="94"/>
      <c r="AP13">
        <f>A4</f>
        <v>62</v>
      </c>
      <c r="AQ13">
        <f>A10</f>
        <v>95</v>
      </c>
      <c r="AU13"/>
      <c r="AY13"/>
    </row>
    <row r="14" spans="1:51" ht="13.5" thickBot="1">
      <c r="A14" s="229"/>
      <c r="B14" s="230">
        <v>6</v>
      </c>
      <c r="C14" s="50" t="str">
        <f>IF(A14&gt;0,IF(VLOOKUP(A14,seznam!$A$2:$C$147,3)&gt;0,VLOOKUP(A14,seznam!$A$2:$C$147,3),"------"),"------")</f>
        <v>------</v>
      </c>
      <c r="D14" s="147" t="str">
        <f>U4</f>
        <v>0</v>
      </c>
      <c r="E14" s="151" t="s">
        <v>7</v>
      </c>
      <c r="F14" s="159" t="str">
        <f>S4</f>
        <v>0</v>
      </c>
      <c r="G14" s="157" t="str">
        <f>U6</f>
        <v>0</v>
      </c>
      <c r="H14" s="151" t="s">
        <v>7</v>
      </c>
      <c r="I14" s="159" t="str">
        <f>S6</f>
        <v>0</v>
      </c>
      <c r="J14" s="157" t="str">
        <f>U8</f>
        <v>0</v>
      </c>
      <c r="K14" s="151" t="s">
        <v>7</v>
      </c>
      <c r="L14" s="159" t="str">
        <f>S8</f>
        <v>0</v>
      </c>
      <c r="M14" s="157" t="str">
        <f>U10</f>
        <v>0</v>
      </c>
      <c r="N14" s="151" t="s">
        <v>7</v>
      </c>
      <c r="O14" s="159" t="str">
        <f>S10</f>
        <v>0</v>
      </c>
      <c r="P14" s="157" t="str">
        <f>U12</f>
        <v>0</v>
      </c>
      <c r="Q14" s="151" t="s">
        <v>7</v>
      </c>
      <c r="R14" s="159" t="str">
        <f>S12</f>
        <v>0</v>
      </c>
      <c r="S14" s="231"/>
      <c r="T14" s="232"/>
      <c r="U14" s="233"/>
      <c r="V14" s="227">
        <f>G14+J14+M14+P14+S14</f>
        <v>0</v>
      </c>
      <c r="W14" s="227" t="s">
        <v>7</v>
      </c>
      <c r="X14" s="227">
        <f>I14+L14+O14+R14+U14</f>
        <v>0</v>
      </c>
      <c r="Y14" s="241">
        <f>IF(D14&gt;F14,2,IF(AND(D14&lt;F14,E14=":"),1,0))+IF(G14&gt;I14,2,IF(AND(G14&lt;I14,H14=":"),1,0))+IF(J14&gt;L14,2,IF(AND(J14&lt;L14,K14=":"),1,0))+IF(M14&gt;O14,2,IF(AND(M14&lt;O14,N14=":"),1,0))+IF(P14&gt;R14,2,IF(AND(P14&lt;R14,Q14=":"),1,0))+IF(S14&gt;U14,2,IF(AND(S14&lt;U14,T14=":"),1,0))</f>
        <v>0</v>
      </c>
      <c r="Z14" s="174"/>
      <c r="AB14" s="64">
        <v>12</v>
      </c>
      <c r="AC14" s="6" t="str">
        <f>C7</f>
        <v>Chloupek Tomáš</v>
      </c>
      <c r="AD14" s="10" t="s">
        <v>9</v>
      </c>
      <c r="AE14" s="65" t="str">
        <f>C9</f>
        <v>Kovář Jakub</v>
      </c>
      <c r="AF14" s="66" t="s">
        <v>164</v>
      </c>
      <c r="AG14" s="67" t="s">
        <v>172</v>
      </c>
      <c r="AH14" s="67" t="s">
        <v>165</v>
      </c>
      <c r="AI14" s="67" t="s">
        <v>174</v>
      </c>
      <c r="AJ14" s="68" t="s">
        <v>170</v>
      </c>
      <c r="AK14" s="56">
        <f t="shared" si="0"/>
        <v>2</v>
      </c>
      <c r="AL14" s="120" t="s">
        <v>7</v>
      </c>
      <c r="AM14" s="12">
        <f t="shared" si="1"/>
        <v>3</v>
      </c>
      <c r="AN14" s="94"/>
      <c r="AP14" s="136">
        <f>A6</f>
        <v>63</v>
      </c>
      <c r="AQ14" s="136">
        <f>A8</f>
        <v>70</v>
      </c>
      <c r="AU14"/>
      <c r="AY14"/>
    </row>
    <row r="15" spans="1:51" ht="13.5" thickBot="1">
      <c r="A15" s="218"/>
      <c r="B15" s="160"/>
      <c r="C15" s="71" t="str">
        <f>IF(A14&gt;0,IF(VLOOKUP(A14,seznam!$A$2:$C$147,2)&gt;0,VLOOKUP(A14,seznam!$A$2:$C$147,2),"------"),"------")</f>
        <v>------</v>
      </c>
      <c r="D15" s="148"/>
      <c r="E15" s="152"/>
      <c r="F15" s="160"/>
      <c r="G15" s="158"/>
      <c r="H15" s="152"/>
      <c r="I15" s="160"/>
      <c r="J15" s="158"/>
      <c r="K15" s="152"/>
      <c r="L15" s="160"/>
      <c r="M15" s="158"/>
      <c r="N15" s="152"/>
      <c r="O15" s="160"/>
      <c r="P15" s="158"/>
      <c r="Q15" s="152"/>
      <c r="R15" s="160"/>
      <c r="S15" s="234"/>
      <c r="T15" s="235"/>
      <c r="U15" s="236"/>
      <c r="V15" s="152"/>
      <c r="W15" s="152"/>
      <c r="X15" s="152"/>
      <c r="Y15" s="150"/>
      <c r="Z15" s="242"/>
      <c r="AB15" s="121">
        <v>13</v>
      </c>
      <c r="AC15" s="122" t="str">
        <f>C9</f>
        <v>Kovář Jakub</v>
      </c>
      <c r="AD15" s="123" t="s">
        <v>9</v>
      </c>
      <c r="AE15" s="124" t="str">
        <f>C15</f>
        <v>------</v>
      </c>
      <c r="AF15" s="90"/>
      <c r="AG15" s="61"/>
      <c r="AH15" s="91"/>
      <c r="AI15" s="91"/>
      <c r="AJ15" s="92"/>
      <c r="AK15" s="56" t="str">
        <f t="shared" si="0"/>
        <v>0</v>
      </c>
      <c r="AL15" s="11" t="s">
        <v>7</v>
      </c>
      <c r="AM15" s="12" t="str">
        <f t="shared" si="1"/>
        <v>0</v>
      </c>
      <c r="AN15" s="94"/>
      <c r="AP15">
        <f>A8</f>
        <v>70</v>
      </c>
      <c r="AQ15">
        <f>A14</f>
        <v>0</v>
      </c>
      <c r="AU15"/>
      <c r="AY15"/>
    </row>
    <row r="16" spans="1:51" ht="13.5" thickBot="1">
      <c r="B16"/>
      <c r="C16" s="127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 s="137"/>
      <c r="T16" s="137"/>
      <c r="U16" s="137"/>
      <c r="V16"/>
      <c r="W16"/>
      <c r="X16"/>
      <c r="Y16"/>
      <c r="Z16" s="128"/>
      <c r="AB16" s="58">
        <v>14</v>
      </c>
      <c r="AC16" s="5" t="str">
        <f>C11</f>
        <v>Jonášová Karolína</v>
      </c>
      <c r="AD16" s="8" t="s">
        <v>9</v>
      </c>
      <c r="AE16" s="59" t="str">
        <f>C7</f>
        <v>Chloupek Tomáš</v>
      </c>
      <c r="AF16" s="60" t="s">
        <v>165</v>
      </c>
      <c r="AG16" s="61" t="s">
        <v>166</v>
      </c>
      <c r="AH16" s="61" t="s">
        <v>240</v>
      </c>
      <c r="AI16" s="61"/>
      <c r="AJ16" s="62"/>
      <c r="AK16" s="56">
        <f t="shared" si="0"/>
        <v>0</v>
      </c>
      <c r="AL16" s="125" t="s">
        <v>7</v>
      </c>
      <c r="AM16" s="12">
        <f t="shared" si="1"/>
        <v>3</v>
      </c>
      <c r="AN16" s="94"/>
      <c r="AP16">
        <f>A10</f>
        <v>95</v>
      </c>
      <c r="AQ16">
        <f>A6</f>
        <v>63</v>
      </c>
      <c r="AU16"/>
      <c r="AY16"/>
    </row>
    <row r="17" spans="1:51" ht="13.5" thickBot="1">
      <c r="C17" s="129"/>
      <c r="AB17" s="64">
        <v>15</v>
      </c>
      <c r="AC17" s="6" t="str">
        <f>C13</f>
        <v>Doležel Ondřej</v>
      </c>
      <c r="AD17" s="10" t="s">
        <v>9</v>
      </c>
      <c r="AE17" s="65" t="str">
        <f>C5</f>
        <v>Zouharová Zuzana</v>
      </c>
      <c r="AF17" s="66" t="s">
        <v>172</v>
      </c>
      <c r="AG17" s="67" t="s">
        <v>171</v>
      </c>
      <c r="AH17" s="67" t="s">
        <v>170</v>
      </c>
      <c r="AI17" s="67" t="s">
        <v>240</v>
      </c>
      <c r="AJ17" s="68" t="s">
        <v>170</v>
      </c>
      <c r="AK17" s="104">
        <f t="shared" si="0"/>
        <v>2</v>
      </c>
      <c r="AL17" s="120" t="s">
        <v>7</v>
      </c>
      <c r="AM17" s="145">
        <f t="shared" si="1"/>
        <v>3</v>
      </c>
      <c r="AN17" s="94"/>
      <c r="AP17" s="136">
        <f>A12</f>
        <v>65</v>
      </c>
      <c r="AQ17" s="136">
        <f>A4</f>
        <v>62</v>
      </c>
      <c r="AU17"/>
      <c r="AY17"/>
    </row>
    <row r="18" spans="1:51">
      <c r="C18" s="129"/>
      <c r="AN18" s="94"/>
      <c r="AU18"/>
      <c r="AY18"/>
    </row>
    <row r="19" spans="1:51">
      <c r="C19" s="129"/>
      <c r="AN19" s="94"/>
      <c r="AU19"/>
      <c r="AY19"/>
    </row>
    <row r="20" spans="1:51" ht="13.5" thickBot="1">
      <c r="AU20"/>
      <c r="AY20"/>
    </row>
    <row r="21" spans="1:51" ht="13.5" thickBot="1">
      <c r="A21" s="74" t="s">
        <v>2</v>
      </c>
      <c r="B21" s="209" t="s">
        <v>236</v>
      </c>
      <c r="C21" s="210"/>
      <c r="D21" s="161">
        <v>1</v>
      </c>
      <c r="E21" s="178"/>
      <c r="F21" s="179"/>
      <c r="G21" s="177">
        <v>2</v>
      </c>
      <c r="H21" s="178"/>
      <c r="I21" s="179"/>
      <c r="J21" s="177">
        <v>3</v>
      </c>
      <c r="K21" s="178"/>
      <c r="L21" s="179"/>
      <c r="M21" s="177">
        <v>4</v>
      </c>
      <c r="N21" s="178"/>
      <c r="O21" s="179"/>
      <c r="P21" s="177">
        <v>5</v>
      </c>
      <c r="Q21" s="178"/>
      <c r="R21" s="179"/>
      <c r="S21" s="177">
        <v>6</v>
      </c>
      <c r="T21" s="178"/>
      <c r="U21" s="179"/>
      <c r="V21" s="161" t="s">
        <v>4</v>
      </c>
      <c r="W21" s="162"/>
      <c r="X21" s="163"/>
      <c r="Y21" s="81" t="s">
        <v>5</v>
      </c>
      <c r="Z21" s="75" t="s">
        <v>6</v>
      </c>
      <c r="AB21" s="51">
        <v>1</v>
      </c>
      <c r="AC21" s="4" t="str">
        <f>C23</f>
        <v>------</v>
      </c>
      <c r="AD21" s="7" t="s">
        <v>9</v>
      </c>
      <c r="AE21" s="52" t="str">
        <f>C33</f>
        <v>------</v>
      </c>
      <c r="AF21" s="53"/>
      <c r="AG21" s="54"/>
      <c r="AH21" s="54"/>
      <c r="AI21" s="54"/>
      <c r="AJ21" s="55"/>
      <c r="AK21" s="56" t="str">
        <f t="shared" ref="AK21:AK35" si="2">IF(OR(VALUE($AP21)=0,VALUE($AQ21)=0), "0",IF(AND(LEN(AF21)&gt;0,MID(AF21,1,1)&lt;&gt;"-"),"1","0")+IF(AND(LEN(AG21)&gt;0,MID(AG21,1,1)&lt;&gt;"-"),"1","0")+IF(AND(LEN(AH21)&gt;0,MID(AH21,1,1)&lt;&gt;"-"),"1","0")+IF(AND(LEN(AI21)&gt;0,MID(AI21,1,1)&lt;&gt;"-"),"1","0")+IF(AND(LEN(AJ21)&gt;0,MID(AJ21,1,1)&lt;&gt;"-"),"1","0"))</f>
        <v>0</v>
      </c>
      <c r="AL21" s="11" t="s">
        <v>7</v>
      </c>
      <c r="AM21" s="12" t="str">
        <f t="shared" ref="AM21:AM35" si="3">IF(OR(VALUE($AP21)=0,VALUE($AQ21)=0), "0",IF(AND(LEN(AF21)&gt;0,MID(AF21,1,1)="-"),"1","0")+IF(AND(LEN(AG21)&gt;0,MID(AG21,1,1)="-"),"1","0")+IF(AND(LEN(AH21)&gt;0,MID(AH21,1,1)="-"),"1","0")+IF(AND(LEN(AI21)&gt;0,MID(AI21,1,1)="-"),"1","0")+IF(AND(LEN(AJ21)&gt;0,MID(AJ21,1,1)="-"),"1","0"))</f>
        <v>0</v>
      </c>
      <c r="AN21" s="94"/>
      <c r="AP21">
        <f>A22</f>
        <v>0</v>
      </c>
      <c r="AQ21">
        <f>A32</f>
        <v>0</v>
      </c>
      <c r="AR21" s="102"/>
      <c r="AU21"/>
      <c r="AY21"/>
    </row>
    <row r="22" spans="1:51" ht="13.5" thickBot="1">
      <c r="A22" s="216"/>
      <c r="B22" s="212">
        <v>1</v>
      </c>
      <c r="C22" s="50" t="str">
        <f>IF(A22&gt;0,IF(VLOOKUP(A22,seznam!$A$2:$C$147,3)&gt;0,VLOOKUP(A22,seznam!$A$2:$C$147,3),"------"),"------")</f>
        <v>------</v>
      </c>
      <c r="D22" s="213"/>
      <c r="E22" s="205"/>
      <c r="F22" s="206"/>
      <c r="G22" s="168" t="str">
        <f>AK26</f>
        <v>0</v>
      </c>
      <c r="H22" s="164" t="s">
        <v>7</v>
      </c>
      <c r="I22" s="166" t="str">
        <f>AM26</f>
        <v>0</v>
      </c>
      <c r="J22" s="168" t="str">
        <f>AM28</f>
        <v>0</v>
      </c>
      <c r="K22" s="164" t="s">
        <v>7</v>
      </c>
      <c r="L22" s="166" t="str">
        <f>AK28</f>
        <v>0</v>
      </c>
      <c r="M22" s="168" t="str">
        <f>AK31</f>
        <v>0</v>
      </c>
      <c r="N22" s="164" t="s">
        <v>7</v>
      </c>
      <c r="O22" s="166" t="str">
        <f>AM31</f>
        <v>0</v>
      </c>
      <c r="P22" s="168" t="str">
        <f>AM35</f>
        <v>0</v>
      </c>
      <c r="Q22" s="164" t="s">
        <v>7</v>
      </c>
      <c r="R22" s="166" t="str">
        <f>AK35</f>
        <v>0</v>
      </c>
      <c r="S22" s="168" t="str">
        <f>AK21</f>
        <v>0</v>
      </c>
      <c r="T22" s="164" t="s">
        <v>7</v>
      </c>
      <c r="U22" s="187" t="str">
        <f>AM21</f>
        <v>0</v>
      </c>
      <c r="V22" s="198">
        <f>G22+J22+M22</f>
        <v>0</v>
      </c>
      <c r="W22" s="164" t="s">
        <v>7</v>
      </c>
      <c r="X22" s="166">
        <f>I22+L22+O22</f>
        <v>0</v>
      </c>
      <c r="Y22" s="155"/>
      <c r="Z22" s="172"/>
      <c r="AA22" s="215"/>
      <c r="AB22" s="58">
        <v>2</v>
      </c>
      <c r="AC22" s="5" t="str">
        <f>C25</f>
        <v>------</v>
      </c>
      <c r="AD22" s="8" t="s">
        <v>9</v>
      </c>
      <c r="AE22" s="59" t="str">
        <f>C31</f>
        <v>------</v>
      </c>
      <c r="AF22" s="60"/>
      <c r="AG22" s="61"/>
      <c r="AH22" s="61"/>
      <c r="AI22" s="61"/>
      <c r="AJ22" s="62"/>
      <c r="AK22" s="56" t="str">
        <f t="shared" si="2"/>
        <v>0</v>
      </c>
      <c r="AL22" s="13" t="s">
        <v>7</v>
      </c>
      <c r="AM22" s="12" t="str">
        <f t="shared" si="3"/>
        <v>0</v>
      </c>
      <c r="AN22" s="94"/>
      <c r="AP22">
        <f>A24</f>
        <v>0</v>
      </c>
      <c r="AQ22">
        <f>A30</f>
        <v>0</v>
      </c>
      <c r="AU22"/>
      <c r="AY22"/>
    </row>
    <row r="23" spans="1:51" ht="13.5" thickBot="1">
      <c r="A23" s="217"/>
      <c r="B23" s="167"/>
      <c r="C23" s="57" t="str">
        <f>IF(A22&gt;0,IF(VLOOKUP(A22,seznam!$A$2:$C$147,2)&gt;0,VLOOKUP(A22,seznam!$A$2:$C$147,2),"------"),"------")</f>
        <v>------</v>
      </c>
      <c r="D23" s="214"/>
      <c r="E23" s="196"/>
      <c r="F23" s="197"/>
      <c r="G23" s="169"/>
      <c r="H23" s="165"/>
      <c r="I23" s="167"/>
      <c r="J23" s="169"/>
      <c r="K23" s="165"/>
      <c r="L23" s="167"/>
      <c r="M23" s="169"/>
      <c r="N23" s="165"/>
      <c r="O23" s="167"/>
      <c r="P23" s="169"/>
      <c r="Q23" s="165"/>
      <c r="R23" s="167"/>
      <c r="S23" s="220"/>
      <c r="T23" s="165"/>
      <c r="U23" s="221"/>
      <c r="V23" s="171"/>
      <c r="W23" s="165"/>
      <c r="X23" s="167"/>
      <c r="Y23" s="243"/>
      <c r="Z23" s="208"/>
      <c r="AA23" s="215"/>
      <c r="AB23" s="64">
        <v>3</v>
      </c>
      <c r="AC23" s="6" t="str">
        <f>C27</f>
        <v>------</v>
      </c>
      <c r="AD23" s="10" t="s">
        <v>9</v>
      </c>
      <c r="AE23" s="65" t="str">
        <f>C29</f>
        <v>------</v>
      </c>
      <c r="AF23" s="66"/>
      <c r="AG23" s="67"/>
      <c r="AH23" s="67"/>
      <c r="AI23" s="67"/>
      <c r="AJ23" s="68"/>
      <c r="AK23" s="56" t="str">
        <f t="shared" si="2"/>
        <v>0</v>
      </c>
      <c r="AL23" s="120" t="s">
        <v>7</v>
      </c>
      <c r="AM23" s="12" t="str">
        <f t="shared" si="3"/>
        <v>0</v>
      </c>
      <c r="AN23" s="94"/>
      <c r="AP23" s="136">
        <f>A26</f>
        <v>0</v>
      </c>
      <c r="AQ23" s="136">
        <f>A28</f>
        <v>0</v>
      </c>
      <c r="AU23"/>
      <c r="AY23"/>
    </row>
    <row r="24" spans="1:51" ht="13.5" thickBot="1">
      <c r="A24" s="217"/>
      <c r="B24" s="211">
        <v>2</v>
      </c>
      <c r="C24" s="50" t="str">
        <f>IF(A24&gt;0,IF(VLOOKUP(A24,seznam!$A$2:$C$147,3)&gt;0,VLOOKUP(A24,seznam!$A$2:$C$147,3),"------"),"------")</f>
        <v>------</v>
      </c>
      <c r="D24" s="147" t="str">
        <f>I22</f>
        <v>0</v>
      </c>
      <c r="E24" s="151" t="s">
        <v>7</v>
      </c>
      <c r="F24" s="159" t="str">
        <f>G22</f>
        <v>0</v>
      </c>
      <c r="G24" s="192"/>
      <c r="H24" s="193"/>
      <c r="I24" s="194"/>
      <c r="J24" s="157" t="str">
        <f>AK32</f>
        <v>0</v>
      </c>
      <c r="K24" s="151" t="s">
        <v>7</v>
      </c>
      <c r="L24" s="159" t="str">
        <f>AM32</f>
        <v>0</v>
      </c>
      <c r="M24" s="157" t="str">
        <f>AM34</f>
        <v>0</v>
      </c>
      <c r="N24" s="151" t="s">
        <v>7</v>
      </c>
      <c r="O24" s="159" t="str">
        <f>AK34</f>
        <v>0</v>
      </c>
      <c r="P24" s="157" t="str">
        <f>AK22</f>
        <v>0</v>
      </c>
      <c r="Q24" s="151" t="s">
        <v>7</v>
      </c>
      <c r="R24" s="159" t="str">
        <f>AM22</f>
        <v>0</v>
      </c>
      <c r="S24" s="157" t="str">
        <f>AK27</f>
        <v>0</v>
      </c>
      <c r="T24" s="151" t="s">
        <v>7</v>
      </c>
      <c r="U24" s="222" t="str">
        <f>AM27</f>
        <v>0</v>
      </c>
      <c r="V24" s="147">
        <f>D24+J24+M24</f>
        <v>0</v>
      </c>
      <c r="W24" s="151" t="s">
        <v>7</v>
      </c>
      <c r="X24" s="159">
        <f>F24+L24+O24</f>
        <v>0</v>
      </c>
      <c r="Y24" s="149"/>
      <c r="Z24" s="153"/>
      <c r="AA24" s="215"/>
      <c r="AB24" s="121">
        <v>4</v>
      </c>
      <c r="AC24" s="122" t="str">
        <f>C33</f>
        <v>------</v>
      </c>
      <c r="AD24" s="123" t="s">
        <v>9</v>
      </c>
      <c r="AE24" s="124" t="str">
        <f>C29</f>
        <v>------</v>
      </c>
      <c r="AF24" s="90"/>
      <c r="AG24" s="91"/>
      <c r="AH24" s="91"/>
      <c r="AI24" s="91"/>
      <c r="AJ24" s="92"/>
      <c r="AK24" s="56" t="str">
        <f t="shared" si="2"/>
        <v>0</v>
      </c>
      <c r="AL24" s="11" t="s">
        <v>7</v>
      </c>
      <c r="AM24" s="12" t="str">
        <f t="shared" si="3"/>
        <v>0</v>
      </c>
      <c r="AN24" s="94"/>
      <c r="AP24">
        <f>A32</f>
        <v>0</v>
      </c>
      <c r="AQ24">
        <f>A28</f>
        <v>0</v>
      </c>
      <c r="AU24"/>
      <c r="AY24"/>
    </row>
    <row r="25" spans="1:51" ht="13.5" thickBot="1">
      <c r="A25" s="217"/>
      <c r="B25" s="167"/>
      <c r="C25" s="57" t="str">
        <f>IF(A24&gt;0,IF(VLOOKUP(A24,seznam!$A$2:$C$147,2)&gt;0,VLOOKUP(A24,seznam!$A$2:$C$147,2),"------"),"------")</f>
        <v>------</v>
      </c>
      <c r="D25" s="171"/>
      <c r="E25" s="165"/>
      <c r="F25" s="167"/>
      <c r="G25" s="195"/>
      <c r="H25" s="196"/>
      <c r="I25" s="197"/>
      <c r="J25" s="169"/>
      <c r="K25" s="165"/>
      <c r="L25" s="167"/>
      <c r="M25" s="169"/>
      <c r="N25" s="165"/>
      <c r="O25" s="167"/>
      <c r="P25" s="169"/>
      <c r="Q25" s="165"/>
      <c r="R25" s="167"/>
      <c r="S25" s="169"/>
      <c r="T25" s="165"/>
      <c r="U25" s="167"/>
      <c r="V25" s="170"/>
      <c r="W25" s="203"/>
      <c r="X25" s="173"/>
      <c r="Y25" s="243"/>
      <c r="Z25" s="208"/>
      <c r="AA25" s="215"/>
      <c r="AB25" s="58">
        <v>5</v>
      </c>
      <c r="AC25" s="5" t="str">
        <f>C31</f>
        <v>------</v>
      </c>
      <c r="AD25" s="8" t="s">
        <v>9</v>
      </c>
      <c r="AE25" s="59" t="str">
        <f>C27</f>
        <v>------</v>
      </c>
      <c r="AF25" s="60"/>
      <c r="AG25" s="61"/>
      <c r="AH25" s="61"/>
      <c r="AI25" s="61"/>
      <c r="AJ25" s="62"/>
      <c r="AK25" s="56" t="str">
        <f t="shared" si="2"/>
        <v>0</v>
      </c>
      <c r="AL25" s="125" t="s">
        <v>7</v>
      </c>
      <c r="AM25" s="12" t="str">
        <f t="shared" si="3"/>
        <v>0</v>
      </c>
      <c r="AN25" s="94"/>
      <c r="AP25">
        <f>A30</f>
        <v>0</v>
      </c>
      <c r="AQ25">
        <f>A26</f>
        <v>0</v>
      </c>
      <c r="AU25"/>
      <c r="AY25"/>
    </row>
    <row r="26" spans="1:51" ht="13.5" thickBot="1">
      <c r="A26" s="217"/>
      <c r="B26" s="211">
        <v>3</v>
      </c>
      <c r="C26" s="50" t="str">
        <f>IF(A26&gt;0,IF(VLOOKUP(A26,seznam!$A$2:$C$147,3)&gt;0,VLOOKUP(A26,seznam!$A$2:$C$147,3),"------"),"------")</f>
        <v>------</v>
      </c>
      <c r="D26" s="147" t="str">
        <f>L22</f>
        <v>0</v>
      </c>
      <c r="E26" s="151" t="s">
        <v>7</v>
      </c>
      <c r="F26" s="159" t="str">
        <f>J22</f>
        <v>0</v>
      </c>
      <c r="G26" s="157" t="str">
        <f>L24</f>
        <v>0</v>
      </c>
      <c r="H26" s="151" t="s">
        <v>7</v>
      </c>
      <c r="I26" s="159" t="str">
        <f>J24</f>
        <v>0</v>
      </c>
      <c r="J26" s="192"/>
      <c r="K26" s="193"/>
      <c r="L26" s="194"/>
      <c r="M26" s="157" t="str">
        <f>AK23</f>
        <v>0</v>
      </c>
      <c r="N26" s="151" t="s">
        <v>7</v>
      </c>
      <c r="O26" s="159" t="str">
        <f>AM23</f>
        <v>0</v>
      </c>
      <c r="P26" s="157" t="str">
        <f>AM25</f>
        <v>0</v>
      </c>
      <c r="Q26" s="151" t="s">
        <v>7</v>
      </c>
      <c r="R26" s="159" t="str">
        <f>AK25</f>
        <v>0</v>
      </c>
      <c r="S26" s="157" t="str">
        <f>AK33</f>
        <v>0</v>
      </c>
      <c r="T26" s="151" t="s">
        <v>7</v>
      </c>
      <c r="U26" s="159" t="str">
        <f>AM33</f>
        <v>0</v>
      </c>
      <c r="V26" s="147">
        <f>D26+G26+M26</f>
        <v>0</v>
      </c>
      <c r="W26" s="151" t="s">
        <v>7</v>
      </c>
      <c r="X26" s="159">
        <f>F26+I26+O26</f>
        <v>0</v>
      </c>
      <c r="Y26" s="149"/>
      <c r="Z26" s="153"/>
      <c r="AA26" s="215"/>
      <c r="AB26" s="64">
        <v>6</v>
      </c>
      <c r="AC26" s="6" t="str">
        <f>C23</f>
        <v>------</v>
      </c>
      <c r="AD26" s="10" t="s">
        <v>9</v>
      </c>
      <c r="AE26" s="65" t="str">
        <f>C25</f>
        <v>------</v>
      </c>
      <c r="AF26" s="66"/>
      <c r="AG26" s="67"/>
      <c r="AH26" s="67"/>
      <c r="AI26" s="67"/>
      <c r="AJ26" s="68"/>
      <c r="AK26" s="56" t="str">
        <f t="shared" si="2"/>
        <v>0</v>
      </c>
      <c r="AL26" s="120" t="s">
        <v>7</v>
      </c>
      <c r="AM26" s="12" t="str">
        <f t="shared" si="3"/>
        <v>0</v>
      </c>
      <c r="AN26" s="94"/>
      <c r="AP26" s="136">
        <f>A22</f>
        <v>0</v>
      </c>
      <c r="AQ26" s="136">
        <f>A24</f>
        <v>0</v>
      </c>
      <c r="AU26"/>
      <c r="AY26"/>
    </row>
    <row r="27" spans="1:51" ht="13.5" thickBot="1">
      <c r="A27" s="217"/>
      <c r="B27" s="167"/>
      <c r="C27" s="57" t="str">
        <f>IF(A26&gt;0,IF(VLOOKUP(A26,seznam!$A$2:$C$147,2)&gt;0,VLOOKUP(A26,seznam!$A$2:$C$147,2),"------"),"------")</f>
        <v>------</v>
      </c>
      <c r="D27" s="171"/>
      <c r="E27" s="165"/>
      <c r="F27" s="167"/>
      <c r="G27" s="169"/>
      <c r="H27" s="165"/>
      <c r="I27" s="167"/>
      <c r="J27" s="195"/>
      <c r="K27" s="196"/>
      <c r="L27" s="197"/>
      <c r="M27" s="220"/>
      <c r="N27" s="165"/>
      <c r="O27" s="173"/>
      <c r="P27" s="169"/>
      <c r="Q27" s="165"/>
      <c r="R27" s="167"/>
      <c r="S27" s="169"/>
      <c r="T27" s="165"/>
      <c r="U27" s="167"/>
      <c r="V27" s="171"/>
      <c r="W27" s="165"/>
      <c r="X27" s="167"/>
      <c r="Y27" s="243"/>
      <c r="Z27" s="208"/>
      <c r="AA27" s="215"/>
      <c r="AB27" s="121">
        <v>7</v>
      </c>
      <c r="AC27" s="122" t="str">
        <f>C25</f>
        <v>------</v>
      </c>
      <c r="AD27" s="123" t="s">
        <v>9</v>
      </c>
      <c r="AE27" s="124" t="str">
        <f>C33</f>
        <v>------</v>
      </c>
      <c r="AF27" s="90"/>
      <c r="AG27" s="91"/>
      <c r="AH27" s="91"/>
      <c r="AI27" s="91"/>
      <c r="AJ27" s="92"/>
      <c r="AK27" s="56" t="str">
        <f t="shared" si="2"/>
        <v>0</v>
      </c>
      <c r="AL27" s="11" t="s">
        <v>7</v>
      </c>
      <c r="AM27" s="12" t="str">
        <f t="shared" si="3"/>
        <v>0</v>
      </c>
      <c r="AN27" s="94"/>
      <c r="AP27">
        <f>A24</f>
        <v>0</v>
      </c>
      <c r="AQ27">
        <f>A32</f>
        <v>0</v>
      </c>
      <c r="AU27"/>
      <c r="AY27"/>
    </row>
    <row r="28" spans="1:51" ht="13.5" thickBot="1">
      <c r="A28" s="217"/>
      <c r="B28" s="211">
        <v>4</v>
      </c>
      <c r="C28" s="50" t="str">
        <f>IF(A28&gt;0,IF(VLOOKUP(A28,seznam!$A$2:$C$147,3)&gt;0,VLOOKUP(A28,seznam!$A$2:$C$147,3),"------"),"------")</f>
        <v>------</v>
      </c>
      <c r="D28" s="225" t="str">
        <f>O22</f>
        <v>0</v>
      </c>
      <c r="E28" s="151" t="s">
        <v>7</v>
      </c>
      <c r="F28" s="159" t="str">
        <f>M22</f>
        <v>0</v>
      </c>
      <c r="G28" s="157" t="str">
        <f>O24</f>
        <v>0</v>
      </c>
      <c r="H28" s="151" t="s">
        <v>7</v>
      </c>
      <c r="I28" s="159" t="str">
        <f>M24</f>
        <v>0</v>
      </c>
      <c r="J28" s="157" t="str">
        <f>O26</f>
        <v>0</v>
      </c>
      <c r="K28" s="151" t="s">
        <v>7</v>
      </c>
      <c r="L28" s="159" t="str">
        <f>M26</f>
        <v>0</v>
      </c>
      <c r="M28" s="192"/>
      <c r="N28" s="193"/>
      <c r="O28" s="194"/>
      <c r="P28" s="157" t="str">
        <f>AK29</f>
        <v>0</v>
      </c>
      <c r="Q28" s="151" t="s">
        <v>7</v>
      </c>
      <c r="R28" s="159" t="str">
        <f>AM29</f>
        <v>0</v>
      </c>
      <c r="S28" s="157" t="str">
        <f>AM24</f>
        <v>0</v>
      </c>
      <c r="T28" s="151" t="s">
        <v>7</v>
      </c>
      <c r="U28" s="159" t="str">
        <f>AK24</f>
        <v>0</v>
      </c>
      <c r="V28" s="147">
        <f>D28+G28+J28</f>
        <v>0</v>
      </c>
      <c r="W28" s="151" t="s">
        <v>7</v>
      </c>
      <c r="X28" s="159">
        <f>F28+I28+L28</f>
        <v>0</v>
      </c>
      <c r="Y28" s="149"/>
      <c r="Z28" s="174"/>
      <c r="AA28" s="219"/>
      <c r="AB28" s="58">
        <v>8</v>
      </c>
      <c r="AC28" s="5" t="str">
        <f>C27</f>
        <v>------</v>
      </c>
      <c r="AD28" s="8" t="s">
        <v>9</v>
      </c>
      <c r="AE28" s="59" t="str">
        <f>C23</f>
        <v>------</v>
      </c>
      <c r="AF28" s="60"/>
      <c r="AG28" s="61"/>
      <c r="AH28" s="61"/>
      <c r="AI28" s="61"/>
      <c r="AJ28" s="62"/>
      <c r="AK28" s="56" t="str">
        <f t="shared" si="2"/>
        <v>0</v>
      </c>
      <c r="AL28" s="125" t="s">
        <v>7</v>
      </c>
      <c r="AM28" s="12" t="str">
        <f t="shared" si="3"/>
        <v>0</v>
      </c>
      <c r="AN28" s="94"/>
      <c r="AP28">
        <f>A26</f>
        <v>0</v>
      </c>
      <c r="AQ28">
        <f>A22</f>
        <v>0</v>
      </c>
      <c r="AU28"/>
      <c r="AY28"/>
    </row>
    <row r="29" spans="1:51" ht="13.5" thickBot="1">
      <c r="A29" s="217"/>
      <c r="B29" s="167"/>
      <c r="C29" s="126" t="str">
        <f>IF(A28&gt;0,IF(VLOOKUP(A28,seznam!$A$2:$C$147,2)&gt;0,VLOOKUP(A28,seznam!$A$2:$C$147,2),"------"),"------")</f>
        <v>------</v>
      </c>
      <c r="D29" s="171"/>
      <c r="E29" s="165"/>
      <c r="F29" s="167"/>
      <c r="G29" s="169"/>
      <c r="H29" s="165"/>
      <c r="I29" s="167"/>
      <c r="J29" s="169"/>
      <c r="K29" s="165"/>
      <c r="L29" s="167"/>
      <c r="M29" s="195"/>
      <c r="N29" s="196"/>
      <c r="O29" s="197"/>
      <c r="P29" s="169"/>
      <c r="Q29" s="165"/>
      <c r="R29" s="167"/>
      <c r="S29" s="169"/>
      <c r="T29" s="165"/>
      <c r="U29" s="167"/>
      <c r="V29" s="171"/>
      <c r="W29" s="165"/>
      <c r="X29" s="167"/>
      <c r="Y29" s="243"/>
      <c r="Z29" s="226"/>
      <c r="AA29" s="219"/>
      <c r="AB29" s="64">
        <v>9</v>
      </c>
      <c r="AC29" s="6" t="str">
        <f>C29</f>
        <v>------</v>
      </c>
      <c r="AD29" s="10" t="s">
        <v>9</v>
      </c>
      <c r="AE29" s="65" t="str">
        <f>C31</f>
        <v>------</v>
      </c>
      <c r="AF29" s="66"/>
      <c r="AG29" s="67"/>
      <c r="AH29" s="67"/>
      <c r="AI29" s="67"/>
      <c r="AJ29" s="68"/>
      <c r="AK29" s="56" t="str">
        <f t="shared" si="2"/>
        <v>0</v>
      </c>
      <c r="AL29" s="120" t="s">
        <v>7</v>
      </c>
      <c r="AM29" s="12" t="str">
        <f t="shared" si="3"/>
        <v>0</v>
      </c>
      <c r="AN29" s="94"/>
      <c r="AP29" s="136">
        <f>A28</f>
        <v>0</v>
      </c>
      <c r="AQ29" s="136">
        <f>A30</f>
        <v>0</v>
      </c>
      <c r="AU29"/>
      <c r="AY29"/>
    </row>
    <row r="30" spans="1:51" ht="13.5" thickBot="1">
      <c r="A30" s="217"/>
      <c r="B30" s="211">
        <v>5</v>
      </c>
      <c r="C30" s="50" t="str">
        <f>IF(A30&gt;0,IF(VLOOKUP(A30,seznam!$A$2:$C$147,3)&gt;0,VLOOKUP(A30,seznam!$A$2:$C$147,3),"------"),"------")</f>
        <v>------</v>
      </c>
      <c r="D30" s="147" t="str">
        <f>R22</f>
        <v>0</v>
      </c>
      <c r="E30" s="227" t="s">
        <v>7</v>
      </c>
      <c r="F30" s="222" t="str">
        <f>P22</f>
        <v>0</v>
      </c>
      <c r="G30" s="228" t="str">
        <f>R24</f>
        <v>0</v>
      </c>
      <c r="H30" s="227" t="s">
        <v>7</v>
      </c>
      <c r="I30" s="222" t="str">
        <f>P24</f>
        <v>0</v>
      </c>
      <c r="J30" s="228" t="str">
        <f>R26</f>
        <v>0</v>
      </c>
      <c r="K30" s="227" t="s">
        <v>7</v>
      </c>
      <c r="L30" s="222" t="str">
        <f>P26</f>
        <v>0</v>
      </c>
      <c r="M30" s="228" t="str">
        <f>R28</f>
        <v>0</v>
      </c>
      <c r="N30" s="227" t="s">
        <v>7</v>
      </c>
      <c r="O30" s="222" t="str">
        <f>P28</f>
        <v>0</v>
      </c>
      <c r="P30" s="231"/>
      <c r="Q30" s="232"/>
      <c r="R30" s="237"/>
      <c r="S30" s="228" t="str">
        <f>AM30</f>
        <v>0</v>
      </c>
      <c r="T30" s="227" t="s">
        <v>7</v>
      </c>
      <c r="U30" s="159" t="str">
        <f>AK30</f>
        <v>0</v>
      </c>
      <c r="V30" s="147">
        <f>D30+G30+J30</f>
        <v>0</v>
      </c>
      <c r="W30" s="151" t="s">
        <v>7</v>
      </c>
      <c r="X30" s="159">
        <f>F30+I30+L30</f>
        <v>0</v>
      </c>
      <c r="Y30" s="149"/>
      <c r="Z30" s="174"/>
      <c r="AA30" s="72"/>
      <c r="AB30" s="121">
        <v>10</v>
      </c>
      <c r="AC30" s="122" t="str">
        <f>C33</f>
        <v>------</v>
      </c>
      <c r="AD30" s="123" t="s">
        <v>9</v>
      </c>
      <c r="AE30" s="124" t="str">
        <f>C31</f>
        <v>------</v>
      </c>
      <c r="AF30" s="90"/>
      <c r="AG30" s="91"/>
      <c r="AH30" s="91"/>
      <c r="AI30" s="91"/>
      <c r="AJ30" s="92"/>
      <c r="AK30" s="56" t="str">
        <f t="shared" si="2"/>
        <v>0</v>
      </c>
      <c r="AL30" s="11" t="s">
        <v>7</v>
      </c>
      <c r="AM30" s="12" t="str">
        <f t="shared" si="3"/>
        <v>0</v>
      </c>
      <c r="AN30" s="94"/>
      <c r="AP30">
        <f>A32</f>
        <v>0</v>
      </c>
      <c r="AQ30">
        <f>A30</f>
        <v>0</v>
      </c>
      <c r="AU30"/>
      <c r="AY30"/>
    </row>
    <row r="31" spans="1:51" ht="13.5" thickBot="1">
      <c r="A31" s="217"/>
      <c r="B31" s="167"/>
      <c r="C31" s="57" t="str">
        <f>IF(A30&gt;0,IF(VLOOKUP(A30,seznam!$A$2:$C$147,2)&gt;0,VLOOKUP(A30,seznam!$A$2:$C$147,2),"------"),"------")</f>
        <v>------</v>
      </c>
      <c r="D31" s="171"/>
      <c r="E31" s="165"/>
      <c r="F31" s="167"/>
      <c r="G31" s="169"/>
      <c r="H31" s="165"/>
      <c r="I31" s="167"/>
      <c r="J31" s="169"/>
      <c r="K31" s="165"/>
      <c r="L31" s="167"/>
      <c r="M31" s="169"/>
      <c r="N31" s="165"/>
      <c r="O31" s="167"/>
      <c r="P31" s="238"/>
      <c r="Q31" s="239"/>
      <c r="R31" s="240"/>
      <c r="S31" s="169"/>
      <c r="T31" s="165"/>
      <c r="U31" s="167"/>
      <c r="V31" s="171"/>
      <c r="W31" s="165"/>
      <c r="X31" s="167"/>
      <c r="Y31" s="243"/>
      <c r="Z31" s="226"/>
      <c r="AB31" s="58">
        <v>11</v>
      </c>
      <c r="AC31" s="5" t="str">
        <f>C23</f>
        <v>------</v>
      </c>
      <c r="AD31" s="8" t="s">
        <v>9</v>
      </c>
      <c r="AE31" s="59" t="str">
        <f>C29</f>
        <v>------</v>
      </c>
      <c r="AF31" s="60"/>
      <c r="AG31" s="61"/>
      <c r="AH31" s="61"/>
      <c r="AI31" s="61"/>
      <c r="AJ31" s="62"/>
      <c r="AK31" s="56" t="str">
        <f t="shared" si="2"/>
        <v>0</v>
      </c>
      <c r="AL31" s="125" t="s">
        <v>7</v>
      </c>
      <c r="AM31" s="12" t="str">
        <f t="shared" si="3"/>
        <v>0</v>
      </c>
      <c r="AN31" s="94"/>
      <c r="AP31">
        <f>A22</f>
        <v>0</v>
      </c>
      <c r="AQ31">
        <f>A28</f>
        <v>0</v>
      </c>
      <c r="AU31"/>
      <c r="AY31"/>
    </row>
    <row r="32" spans="1:51" ht="13.5" thickBot="1">
      <c r="A32" s="229"/>
      <c r="B32" s="230">
        <v>6</v>
      </c>
      <c r="C32" s="50" t="str">
        <f>IF(A32&gt;0,IF(VLOOKUP(A32,seznam!$A$2:$C$147,3)&gt;0,VLOOKUP(A32,seznam!$A$2:$C$147,3),"------"),"------")</f>
        <v>------</v>
      </c>
      <c r="D32" s="147" t="str">
        <f>U22</f>
        <v>0</v>
      </c>
      <c r="E32" s="151" t="s">
        <v>7</v>
      </c>
      <c r="F32" s="159" t="str">
        <f>S22</f>
        <v>0</v>
      </c>
      <c r="G32" s="157" t="str">
        <f>U24</f>
        <v>0</v>
      </c>
      <c r="H32" s="151" t="s">
        <v>7</v>
      </c>
      <c r="I32" s="159" t="str">
        <f>S24</f>
        <v>0</v>
      </c>
      <c r="J32" s="157" t="str">
        <f>U26</f>
        <v>0</v>
      </c>
      <c r="K32" s="151" t="s">
        <v>7</v>
      </c>
      <c r="L32" s="159" t="str">
        <f>S26</f>
        <v>0</v>
      </c>
      <c r="M32" s="157" t="str">
        <f>U28</f>
        <v>0</v>
      </c>
      <c r="N32" s="151" t="s">
        <v>7</v>
      </c>
      <c r="O32" s="159" t="str">
        <f>S28</f>
        <v>0</v>
      </c>
      <c r="P32" s="157" t="str">
        <f>U30</f>
        <v>0</v>
      </c>
      <c r="Q32" s="151" t="s">
        <v>7</v>
      </c>
      <c r="R32" s="159" t="str">
        <f>S30</f>
        <v>0</v>
      </c>
      <c r="S32" s="231"/>
      <c r="T32" s="232"/>
      <c r="U32" s="233"/>
      <c r="V32" s="225">
        <f>D32+G32+J32</f>
        <v>0</v>
      </c>
      <c r="W32" s="227" t="s">
        <v>7</v>
      </c>
      <c r="X32" s="222">
        <f>F32+I32+L32</f>
        <v>0</v>
      </c>
      <c r="Y32" s="149"/>
      <c r="Z32" s="153"/>
      <c r="AB32" s="64">
        <v>12</v>
      </c>
      <c r="AC32" s="6" t="str">
        <f>C25</f>
        <v>------</v>
      </c>
      <c r="AD32" s="10" t="s">
        <v>9</v>
      </c>
      <c r="AE32" s="65" t="str">
        <f>C27</f>
        <v>------</v>
      </c>
      <c r="AF32" s="66"/>
      <c r="AG32" s="67"/>
      <c r="AH32" s="67"/>
      <c r="AI32" s="67"/>
      <c r="AJ32" s="68"/>
      <c r="AK32" s="56" t="str">
        <f t="shared" si="2"/>
        <v>0</v>
      </c>
      <c r="AL32" s="120" t="s">
        <v>7</v>
      </c>
      <c r="AM32" s="12" t="str">
        <f t="shared" si="3"/>
        <v>0</v>
      </c>
      <c r="AN32" s="94"/>
      <c r="AP32" s="136">
        <f>A24</f>
        <v>0</v>
      </c>
      <c r="AQ32" s="136">
        <f>A26</f>
        <v>0</v>
      </c>
      <c r="AU32"/>
      <c r="AY32"/>
    </row>
    <row r="33" spans="1:51" ht="13.5" thickBot="1">
      <c r="A33" s="218"/>
      <c r="B33" s="160"/>
      <c r="C33" s="71" t="str">
        <f>IF(A32&gt;0,IF(VLOOKUP(A32,seznam!$A$2:$C$147,2)&gt;0,VLOOKUP(A32,seznam!$A$2:$C$147,2),"------"),"------")</f>
        <v>------</v>
      </c>
      <c r="D33" s="148"/>
      <c r="E33" s="152"/>
      <c r="F33" s="160"/>
      <c r="G33" s="158"/>
      <c r="H33" s="152"/>
      <c r="I33" s="160"/>
      <c r="J33" s="158"/>
      <c r="K33" s="152"/>
      <c r="L33" s="160"/>
      <c r="M33" s="158"/>
      <c r="N33" s="152"/>
      <c r="O33" s="160"/>
      <c r="P33" s="158"/>
      <c r="Q33" s="152"/>
      <c r="R33" s="160"/>
      <c r="S33" s="234"/>
      <c r="T33" s="235"/>
      <c r="U33" s="236"/>
      <c r="V33" s="148"/>
      <c r="W33" s="152"/>
      <c r="X33" s="160"/>
      <c r="Y33" s="244"/>
      <c r="Z33" s="207"/>
      <c r="AB33" s="121">
        <v>13</v>
      </c>
      <c r="AC33" s="122" t="str">
        <f>C27</f>
        <v>------</v>
      </c>
      <c r="AD33" s="123" t="s">
        <v>9</v>
      </c>
      <c r="AE33" s="124" t="str">
        <f>C33</f>
        <v>------</v>
      </c>
      <c r="AF33" s="90"/>
      <c r="AG33" s="91"/>
      <c r="AH33" s="91"/>
      <c r="AI33" s="91"/>
      <c r="AJ33" s="92"/>
      <c r="AK33" s="56" t="str">
        <f t="shared" si="2"/>
        <v>0</v>
      </c>
      <c r="AL33" s="11" t="s">
        <v>7</v>
      </c>
      <c r="AM33" s="12" t="str">
        <f t="shared" si="3"/>
        <v>0</v>
      </c>
      <c r="AN33" s="94"/>
      <c r="AP33">
        <f>A26</f>
        <v>0</v>
      </c>
      <c r="AQ33">
        <f>A32</f>
        <v>0</v>
      </c>
      <c r="AU33"/>
      <c r="AY33"/>
    </row>
    <row r="34" spans="1:51" ht="13.5" thickBot="1">
      <c r="B34"/>
      <c r="C34" s="127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 s="137"/>
      <c r="T34" s="137"/>
      <c r="U34" s="137"/>
      <c r="V34"/>
      <c r="W34"/>
      <c r="X34"/>
      <c r="Y34"/>
      <c r="Z34" s="128"/>
      <c r="AB34" s="58">
        <v>14</v>
      </c>
      <c r="AC34" s="5" t="str">
        <f>C29</f>
        <v>------</v>
      </c>
      <c r="AD34" s="8" t="s">
        <v>9</v>
      </c>
      <c r="AE34" s="59" t="str">
        <f>C25</f>
        <v>------</v>
      </c>
      <c r="AF34" s="60"/>
      <c r="AG34" s="61"/>
      <c r="AH34" s="61"/>
      <c r="AI34" s="61"/>
      <c r="AJ34" s="62"/>
      <c r="AK34" s="56" t="str">
        <f t="shared" si="2"/>
        <v>0</v>
      </c>
      <c r="AL34" s="125" t="s">
        <v>7</v>
      </c>
      <c r="AM34" s="146" t="str">
        <f t="shared" si="3"/>
        <v>0</v>
      </c>
      <c r="AN34" s="94"/>
      <c r="AP34">
        <f>A28</f>
        <v>0</v>
      </c>
      <c r="AQ34">
        <f>A24</f>
        <v>0</v>
      </c>
      <c r="AU34"/>
      <c r="AY34"/>
    </row>
    <row r="35" spans="1:51" ht="13.5" thickBot="1">
      <c r="C35" s="129"/>
      <c r="AB35" s="64">
        <v>15</v>
      </c>
      <c r="AC35" s="6" t="str">
        <f>C31</f>
        <v>------</v>
      </c>
      <c r="AD35" s="10" t="s">
        <v>9</v>
      </c>
      <c r="AE35" s="65" t="str">
        <f>C23</f>
        <v>------</v>
      </c>
      <c r="AF35" s="66"/>
      <c r="AG35" s="67"/>
      <c r="AH35" s="67"/>
      <c r="AI35" s="67"/>
      <c r="AJ35" s="68"/>
      <c r="AK35" s="104" t="str">
        <f t="shared" si="2"/>
        <v>0</v>
      </c>
      <c r="AL35" s="120" t="s">
        <v>7</v>
      </c>
      <c r="AM35" s="145" t="str">
        <f t="shared" si="3"/>
        <v>0</v>
      </c>
      <c r="AN35" s="94"/>
      <c r="AP35" s="136">
        <f>A30</f>
        <v>0</v>
      </c>
      <c r="AQ35" s="136">
        <f>A22</f>
        <v>0</v>
      </c>
      <c r="AU35"/>
      <c r="AY35"/>
    </row>
    <row r="36" spans="1:51">
      <c r="C36" s="129"/>
      <c r="AN36" s="94"/>
      <c r="AU36"/>
      <c r="AY36"/>
    </row>
    <row r="37" spans="1:51">
      <c r="C37" s="129"/>
      <c r="AN37" s="94"/>
      <c r="AU37"/>
      <c r="AY37"/>
    </row>
  </sheetData>
  <mergeCells count="300">
    <mergeCell ref="P32:P33"/>
    <mergeCell ref="Q32:Q33"/>
    <mergeCell ref="R32:R33"/>
    <mergeCell ref="S32:U33"/>
    <mergeCell ref="B30:B31"/>
    <mergeCell ref="H32:H33"/>
    <mergeCell ref="S30:S31"/>
    <mergeCell ref="Y32:Y33"/>
    <mergeCell ref="Z32:Z33"/>
    <mergeCell ref="X32:X33"/>
    <mergeCell ref="K32:K33"/>
    <mergeCell ref="L32:L33"/>
    <mergeCell ref="M32:M33"/>
    <mergeCell ref="N32:N33"/>
    <mergeCell ref="Y30:Y31"/>
    <mergeCell ref="Z30:Z31"/>
    <mergeCell ref="W30:W31"/>
    <mergeCell ref="V32:V33"/>
    <mergeCell ref="V30:V31"/>
    <mergeCell ref="X30:X31"/>
    <mergeCell ref="W32:W33"/>
    <mergeCell ref="T30:T31"/>
    <mergeCell ref="K30:K31"/>
    <mergeCell ref="L30:L31"/>
    <mergeCell ref="A32:A33"/>
    <mergeCell ref="B32:B33"/>
    <mergeCell ref="D32:D33"/>
    <mergeCell ref="E32:E33"/>
    <mergeCell ref="F32:F33"/>
    <mergeCell ref="G32:G33"/>
    <mergeCell ref="I32:I33"/>
    <mergeCell ref="J32:J33"/>
    <mergeCell ref="O32:O33"/>
    <mergeCell ref="A30:A31"/>
    <mergeCell ref="P28:P29"/>
    <mergeCell ref="Q28:Q29"/>
    <mergeCell ref="R28:R29"/>
    <mergeCell ref="S28:S29"/>
    <mergeCell ref="T28:T29"/>
    <mergeCell ref="O30:O31"/>
    <mergeCell ref="P30:R31"/>
    <mergeCell ref="V28:V29"/>
    <mergeCell ref="D30:D31"/>
    <mergeCell ref="E30:E31"/>
    <mergeCell ref="F30:F31"/>
    <mergeCell ref="G30:G31"/>
    <mergeCell ref="H30:H31"/>
    <mergeCell ref="I30:I31"/>
    <mergeCell ref="J30:J31"/>
    <mergeCell ref="U30:U31"/>
    <mergeCell ref="M30:M31"/>
    <mergeCell ref="N30:N31"/>
    <mergeCell ref="W28:W29"/>
    <mergeCell ref="X28:X29"/>
    <mergeCell ref="Y28:Y29"/>
    <mergeCell ref="Z28:Z29"/>
    <mergeCell ref="AA28:AA29"/>
    <mergeCell ref="U28:U29"/>
    <mergeCell ref="H28:H29"/>
    <mergeCell ref="I28:I29"/>
    <mergeCell ref="J28:J29"/>
    <mergeCell ref="K28:K29"/>
    <mergeCell ref="L28:L29"/>
    <mergeCell ref="M28:O29"/>
    <mergeCell ref="AA26:AA27"/>
    <mergeCell ref="A28:A29"/>
    <mergeCell ref="B28:B29"/>
    <mergeCell ref="D28:D29"/>
    <mergeCell ref="E28:E29"/>
    <mergeCell ref="F28:F29"/>
    <mergeCell ref="G28:G29"/>
    <mergeCell ref="S26:S27"/>
    <mergeCell ref="T26:T27"/>
    <mergeCell ref="Y26:Y27"/>
    <mergeCell ref="J26:L27"/>
    <mergeCell ref="A26:A27"/>
    <mergeCell ref="B26:B27"/>
    <mergeCell ref="U26:U27"/>
    <mergeCell ref="V26:V27"/>
    <mergeCell ref="W26:W27"/>
    <mergeCell ref="M26:M27"/>
    <mergeCell ref="N26:N27"/>
    <mergeCell ref="O26:O27"/>
    <mergeCell ref="D26:D27"/>
    <mergeCell ref="E26:E27"/>
    <mergeCell ref="F26:F27"/>
    <mergeCell ref="G26:G27"/>
    <mergeCell ref="H26:H27"/>
    <mergeCell ref="Z24:Z25"/>
    <mergeCell ref="P24:P25"/>
    <mergeCell ref="Q24:Q25"/>
    <mergeCell ref="X26:X27"/>
    <mergeCell ref="K24:K25"/>
    <mergeCell ref="L24:L25"/>
    <mergeCell ref="M24:M25"/>
    <mergeCell ref="N24:N25"/>
    <mergeCell ref="O24:O25"/>
    <mergeCell ref="U24:U25"/>
    <mergeCell ref="Z26:Z27"/>
    <mergeCell ref="M22:M23"/>
    <mergeCell ref="N22:N23"/>
    <mergeCell ref="O22:O23"/>
    <mergeCell ref="P22:P23"/>
    <mergeCell ref="R24:R25"/>
    <mergeCell ref="S24:S25"/>
    <mergeCell ref="T24:T25"/>
    <mergeCell ref="I26:I27"/>
    <mergeCell ref="P26:P27"/>
    <mergeCell ref="Q26:Q27"/>
    <mergeCell ref="R26:R27"/>
    <mergeCell ref="Z22:Z23"/>
    <mergeCell ref="AA24:AA25"/>
    <mergeCell ref="J22:J23"/>
    <mergeCell ref="J24:J25"/>
    <mergeCell ref="F14:F15"/>
    <mergeCell ref="I14:I15"/>
    <mergeCell ref="J14:J15"/>
    <mergeCell ref="AA22:AA23"/>
    <mergeCell ref="Q22:Q23"/>
    <mergeCell ref="R22:R23"/>
    <mergeCell ref="S22:S23"/>
    <mergeCell ref="T22:T23"/>
    <mergeCell ref="Z14:Z15"/>
    <mergeCell ref="X22:X23"/>
    <mergeCell ref="Y22:Y23"/>
    <mergeCell ref="X24:X25"/>
    <mergeCell ref="V24:V25"/>
    <mergeCell ref="W24:W25"/>
    <mergeCell ref="U22:U23"/>
    <mergeCell ref="V22:V23"/>
    <mergeCell ref="W22:W23"/>
    <mergeCell ref="Y24:Y25"/>
    <mergeCell ref="K22:K23"/>
    <mergeCell ref="L22:L23"/>
    <mergeCell ref="A22:A23"/>
    <mergeCell ref="B22:B23"/>
    <mergeCell ref="D22:F23"/>
    <mergeCell ref="G22:G23"/>
    <mergeCell ref="H22:H23"/>
    <mergeCell ref="I22:I23"/>
    <mergeCell ref="A24:A25"/>
    <mergeCell ref="B24:B25"/>
    <mergeCell ref="D24:D25"/>
    <mergeCell ref="E24:E25"/>
    <mergeCell ref="F24:F25"/>
    <mergeCell ref="G24:I25"/>
    <mergeCell ref="B21:C21"/>
    <mergeCell ref="D21:F21"/>
    <mergeCell ref="G21:I21"/>
    <mergeCell ref="J21:L21"/>
    <mergeCell ref="M21:O21"/>
    <mergeCell ref="P21:R21"/>
    <mergeCell ref="Y14:Y15"/>
    <mergeCell ref="K14:K15"/>
    <mergeCell ref="L14:L15"/>
    <mergeCell ref="M14:M15"/>
    <mergeCell ref="N14:N15"/>
    <mergeCell ref="O14:O15"/>
    <mergeCell ref="P14:P15"/>
    <mergeCell ref="X14:X15"/>
    <mergeCell ref="S21:U21"/>
    <mergeCell ref="V21:X21"/>
    <mergeCell ref="Q14:Q15"/>
    <mergeCell ref="R14:R15"/>
    <mergeCell ref="S14:U15"/>
    <mergeCell ref="V14:V15"/>
    <mergeCell ref="W14:W15"/>
    <mergeCell ref="A14:A15"/>
    <mergeCell ref="B14:B15"/>
    <mergeCell ref="D14:D15"/>
    <mergeCell ref="E14:E15"/>
    <mergeCell ref="G14:G15"/>
    <mergeCell ref="H14:H15"/>
    <mergeCell ref="Y8:Y9"/>
    <mergeCell ref="H10:H11"/>
    <mergeCell ref="I10:I11"/>
    <mergeCell ref="J10:J11"/>
    <mergeCell ref="K10:K11"/>
    <mergeCell ref="L10:L11"/>
    <mergeCell ref="M10:O11"/>
    <mergeCell ref="Y10:Y11"/>
    <mergeCell ref="E8:E9"/>
    <mergeCell ref="F8:F9"/>
    <mergeCell ref="G8:G9"/>
    <mergeCell ref="H8:H9"/>
    <mergeCell ref="I8:I9"/>
    <mergeCell ref="J8:L9"/>
    <mergeCell ref="S12:S13"/>
    <mergeCell ref="W12:W13"/>
    <mergeCell ref="X12:X13"/>
    <mergeCell ref="K12:K13"/>
    <mergeCell ref="Z12:Z13"/>
    <mergeCell ref="Y12:Y13"/>
    <mergeCell ref="A12:A13"/>
    <mergeCell ref="B12:B13"/>
    <mergeCell ref="D12:D13"/>
    <mergeCell ref="E12:E13"/>
    <mergeCell ref="F12:F13"/>
    <mergeCell ref="G12:G13"/>
    <mergeCell ref="H12:H13"/>
    <mergeCell ref="I12:I13"/>
    <mergeCell ref="J12:J13"/>
    <mergeCell ref="L12:L13"/>
    <mergeCell ref="M12:M13"/>
    <mergeCell ref="N12:N13"/>
    <mergeCell ref="O12:O13"/>
    <mergeCell ref="P12:R13"/>
    <mergeCell ref="T12:T13"/>
    <mergeCell ref="U12:U13"/>
    <mergeCell ref="V12:V13"/>
    <mergeCell ref="Z10:Z11"/>
    <mergeCell ref="AA10:AA11"/>
    <mergeCell ref="P10:P11"/>
    <mergeCell ref="Q10:Q11"/>
    <mergeCell ref="R10:R11"/>
    <mergeCell ref="S10:S11"/>
    <mergeCell ref="T10:T11"/>
    <mergeCell ref="U10:U11"/>
    <mergeCell ref="V10:V11"/>
    <mergeCell ref="A10:A11"/>
    <mergeCell ref="B10:B11"/>
    <mergeCell ref="D10:D11"/>
    <mergeCell ref="E10:E11"/>
    <mergeCell ref="F10:F11"/>
    <mergeCell ref="G10:G11"/>
    <mergeCell ref="S8:S9"/>
    <mergeCell ref="X10:X11"/>
    <mergeCell ref="U8:U9"/>
    <mergeCell ref="V8:V9"/>
    <mergeCell ref="W8:W9"/>
    <mergeCell ref="X8:X9"/>
    <mergeCell ref="M8:M9"/>
    <mergeCell ref="N8:N9"/>
    <mergeCell ref="O8:O9"/>
    <mergeCell ref="P8:P9"/>
    <mergeCell ref="Q8:Q9"/>
    <mergeCell ref="R8:R9"/>
    <mergeCell ref="A8:A9"/>
    <mergeCell ref="W10:W11"/>
    <mergeCell ref="B8:B9"/>
    <mergeCell ref="D8:D9"/>
    <mergeCell ref="Z6:Z7"/>
    <mergeCell ref="AA6:AA7"/>
    <mergeCell ref="P6:P7"/>
    <mergeCell ref="Q6:Q7"/>
    <mergeCell ref="R6:R7"/>
    <mergeCell ref="S6:S7"/>
    <mergeCell ref="T8:T9"/>
    <mergeCell ref="T6:T7"/>
    <mergeCell ref="U6:U7"/>
    <mergeCell ref="W6:W7"/>
    <mergeCell ref="X6:X7"/>
    <mergeCell ref="Y6:Y7"/>
    <mergeCell ref="V6:V7"/>
    <mergeCell ref="Z8:Z9"/>
    <mergeCell ref="AA8:AA9"/>
    <mergeCell ref="V3:X3"/>
    <mergeCell ref="Y4:Y5"/>
    <mergeCell ref="K4:K5"/>
    <mergeCell ref="L4:L5"/>
    <mergeCell ref="M4:M5"/>
    <mergeCell ref="N4:N5"/>
    <mergeCell ref="O4:O5"/>
    <mergeCell ref="P4:P5"/>
    <mergeCell ref="V4:V5"/>
    <mergeCell ref="W4:W5"/>
    <mergeCell ref="Z4:Z5"/>
    <mergeCell ref="AA4:AA5"/>
    <mergeCell ref="A4:A5"/>
    <mergeCell ref="B4:B5"/>
    <mergeCell ref="D4:F5"/>
    <mergeCell ref="G4:G5"/>
    <mergeCell ref="H4:H5"/>
    <mergeCell ref="I4:I5"/>
    <mergeCell ref="J4:J5"/>
    <mergeCell ref="X4:X5"/>
    <mergeCell ref="U4:U5"/>
    <mergeCell ref="G3:I3"/>
    <mergeCell ref="J3:L3"/>
    <mergeCell ref="M3:O3"/>
    <mergeCell ref="P3:R3"/>
    <mergeCell ref="B3:C3"/>
    <mergeCell ref="D3:F3"/>
    <mergeCell ref="S3:U3"/>
    <mergeCell ref="A6:A7"/>
    <mergeCell ref="B6:B7"/>
    <mergeCell ref="Q4:Q5"/>
    <mergeCell ref="R4:R5"/>
    <mergeCell ref="S4:S5"/>
    <mergeCell ref="T4:T5"/>
    <mergeCell ref="D6:D7"/>
    <mergeCell ref="E6:E7"/>
    <mergeCell ref="F6:F7"/>
    <mergeCell ref="G6:I7"/>
    <mergeCell ref="J6:J7"/>
    <mergeCell ref="K6:K7"/>
    <mergeCell ref="L6:L7"/>
    <mergeCell ref="M6:M7"/>
    <mergeCell ref="N6:N7"/>
    <mergeCell ref="O6:O7"/>
  </mergeCells>
  <conditionalFormatting sqref="Z10:Z11">
    <cfRule type="expression" dxfId="11" priority="6">
      <formula>MOD($Z10,8)=1</formula>
    </cfRule>
  </conditionalFormatting>
  <conditionalFormatting sqref="Z12:Z13">
    <cfRule type="expression" dxfId="10" priority="5">
      <formula>MOD($Z12,8)=1</formula>
    </cfRule>
  </conditionalFormatting>
  <conditionalFormatting sqref="Z14:Z16">
    <cfRule type="expression" dxfId="9" priority="4">
      <formula>MOD($Z14,8)=1</formula>
    </cfRule>
  </conditionalFormatting>
  <conditionalFormatting sqref="Z28:Z29">
    <cfRule type="expression" dxfId="8" priority="3">
      <formula>MOD($Z28,8)=1</formula>
    </cfRule>
  </conditionalFormatting>
  <conditionalFormatting sqref="Z32:Z34">
    <cfRule type="expression" dxfId="7" priority="2">
      <formula>MOD($Z32,8)=1</formula>
    </cfRule>
  </conditionalFormatting>
  <conditionalFormatting sqref="Z30:Z31">
    <cfRule type="expression" dxfId="6" priority="1">
      <formula>MOD($Z30,8)=1</formula>
    </cfRule>
  </conditionalFormatting>
  <pageMargins left="0.23622047244094491" right="0.23622047244094491" top="0.70866141732283472" bottom="0.70866141732283472" header="0.31496062992125984" footer="0.31496062992125984"/>
  <pageSetup paperSize="9" scale="6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A0216-D6A0-4114-BA47-A4A439237B57}">
  <sheetPr codeName="List20"/>
  <dimension ref="A1:AY37"/>
  <sheetViews>
    <sheetView view="pageBreakPreview" zoomScale="85" zoomScaleNormal="100" zoomScaleSheetLayoutView="85" workbookViewId="0">
      <selection activeCell="C6" sqref="C6"/>
    </sheetView>
  </sheetViews>
  <sheetFormatPr defaultRowHeight="12.75"/>
  <cols>
    <col min="1" max="1" width="4.28515625" style="72" customWidth="1"/>
    <col min="2" max="2" width="2" style="2" customWidth="1"/>
    <col min="3" max="3" width="20.7109375" style="2" customWidth="1"/>
    <col min="4" max="21" width="2" style="2" customWidth="1"/>
    <col min="22" max="22" width="3.28515625" style="2" customWidth="1"/>
    <col min="23" max="24" width="2" style="2" customWidth="1"/>
    <col min="25" max="25" width="5.7109375" style="2" customWidth="1"/>
    <col min="26" max="26" width="6.28515625" style="73" customWidth="1"/>
    <col min="27" max="27" width="2.5703125" style="2" customWidth="1"/>
    <col min="28" max="28" width="3.28515625" style="2" customWidth="1"/>
    <col min="29" max="29" width="18.7109375" style="69" customWidth="1"/>
    <col min="30" max="30" width="2.7109375" style="3" customWidth="1"/>
    <col min="31" max="31" width="18.7109375" style="69" customWidth="1"/>
    <col min="32" max="36" width="4" style="3" customWidth="1"/>
    <col min="37" max="39" width="3.7109375" style="70" customWidth="1"/>
    <col min="40" max="40" width="3.140625" style="2" customWidth="1"/>
    <col min="41" max="41" width="5.5703125" customWidth="1"/>
    <col min="42" max="42" width="5" customWidth="1"/>
    <col min="43" max="43" width="6.140625" customWidth="1"/>
    <col min="44" max="44" width="4.7109375" customWidth="1"/>
    <col min="45" max="45" width="4.85546875" customWidth="1"/>
    <col min="46" max="46" width="6.42578125" customWidth="1"/>
    <col min="47" max="47" width="8.42578125" style="2" customWidth="1"/>
    <col min="48" max="48" width="6.85546875" customWidth="1"/>
    <col min="49" max="49" width="6" customWidth="1"/>
    <col min="50" max="50" width="6.5703125" customWidth="1"/>
    <col min="51" max="51" width="5.85546875" style="105" customWidth="1"/>
    <col min="52" max="52" width="24.42578125" customWidth="1"/>
  </cols>
  <sheetData>
    <row r="1" spans="1:51" s="79" customFormat="1" ht="26.25">
      <c r="A1" s="72"/>
      <c r="B1" s="141" t="s">
        <v>238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93"/>
    </row>
    <row r="2" spans="1:51" ht="13.5" thickBot="1">
      <c r="Z2" s="83"/>
      <c r="AN2" s="94"/>
      <c r="AO2">
        <v>1</v>
      </c>
      <c r="AU2"/>
      <c r="AY2"/>
    </row>
    <row r="3" spans="1:51" ht="13.5" thickBot="1">
      <c r="A3" s="74" t="s">
        <v>2</v>
      </c>
      <c r="B3" s="209" t="s">
        <v>259</v>
      </c>
      <c r="C3" s="210"/>
      <c r="D3" s="161">
        <v>1</v>
      </c>
      <c r="E3" s="178"/>
      <c r="F3" s="179"/>
      <c r="G3" s="177">
        <v>2</v>
      </c>
      <c r="H3" s="178"/>
      <c r="I3" s="179"/>
      <c r="J3" s="177">
        <v>3</v>
      </c>
      <c r="K3" s="178"/>
      <c r="L3" s="179"/>
      <c r="M3" s="177">
        <v>4</v>
      </c>
      <c r="N3" s="178"/>
      <c r="O3" s="179"/>
      <c r="P3" s="177">
        <v>5</v>
      </c>
      <c r="Q3" s="178"/>
      <c r="R3" s="179"/>
      <c r="S3" s="177">
        <v>6</v>
      </c>
      <c r="T3" s="178"/>
      <c r="U3" s="179"/>
      <c r="V3" s="161" t="s">
        <v>4</v>
      </c>
      <c r="W3" s="162"/>
      <c r="X3" s="163"/>
      <c r="Y3" s="81" t="s">
        <v>5</v>
      </c>
      <c r="Z3" s="75" t="s">
        <v>6</v>
      </c>
      <c r="AB3" s="51">
        <v>1</v>
      </c>
      <c r="AC3" s="4" t="str">
        <f>C5</f>
        <v>Krejčí Štěpán</v>
      </c>
      <c r="AD3" s="7" t="s">
        <v>9</v>
      </c>
      <c r="AE3" s="52" t="str">
        <f>C15</f>
        <v>------</v>
      </c>
      <c r="AF3" s="53"/>
      <c r="AG3" s="54"/>
      <c r="AH3" s="54"/>
      <c r="AI3" s="54"/>
      <c r="AJ3" s="55"/>
      <c r="AK3" s="56" t="str">
        <f>IF(OR(VALUE($AP3)=0,VALUE($AQ3)=0), "0",IF(AND(LEN(AF3)&gt;0,MID(AF3,1,1)&lt;&gt;"-"),"1","0")+IF(AND(LEN(AG3)&gt;0,MID(AG3,1,1)&lt;&gt;"-"),"1","0")+IF(AND(LEN(AH3)&gt;0,MID(AH3,1,1)&lt;&gt;"-"),"1","0")+IF(AND(LEN(AI3)&gt;0,MID(AI3,1,1)&lt;&gt;"-"),"1","0")+IF(AND(LEN(AJ3)&gt;0,MID(AJ3,1,1)&lt;&gt;"-"),"1","0"))</f>
        <v>0</v>
      </c>
      <c r="AL3" s="11" t="s">
        <v>7</v>
      </c>
      <c r="AM3" s="12" t="str">
        <f>IF(OR(VALUE($AP3)=0,VALUE($AQ3)=0), "0",IF(AND(LEN(AF3)&gt;0,MID(AF3,1,1)="-"),"1","0")+IF(AND(LEN(AG3)&gt;0,MID(AG3,1,1)="-"),"1","0")+IF(AND(LEN(AH3)&gt;0,MID(AH3,1,1)="-"),"1","0")+IF(AND(LEN(AI3)&gt;0,MID(AI3,1,1)="-"),"1","0")+IF(AND(LEN(AJ3)&gt;0,MID(AJ3,1,1)="-"),"1","0"))</f>
        <v>0</v>
      </c>
      <c r="AN3" s="94"/>
      <c r="AP3">
        <f>A4</f>
        <v>106</v>
      </c>
      <c r="AQ3">
        <f>A14</f>
        <v>0</v>
      </c>
      <c r="AR3" s="102"/>
      <c r="AU3"/>
      <c r="AY3"/>
    </row>
    <row r="4" spans="1:51" ht="13.5" thickBot="1">
      <c r="A4" s="216">
        <v>106</v>
      </c>
      <c r="B4" s="212">
        <v>1</v>
      </c>
      <c r="C4" s="50" t="str">
        <f>IF(A4&gt;0,IF(VLOOKUP(A4,seznam!$A$2:$C$147,3)&gt;0,VLOOKUP(A4,seznam!$A$2:$C$147,3),"------"),"------")</f>
        <v>KST Orel Olešnice</v>
      </c>
      <c r="D4" s="213"/>
      <c r="E4" s="205"/>
      <c r="F4" s="206"/>
      <c r="G4" s="168">
        <f>AK8</f>
        <v>3</v>
      </c>
      <c r="H4" s="164" t="s">
        <v>7</v>
      </c>
      <c r="I4" s="166">
        <f>AM8</f>
        <v>0</v>
      </c>
      <c r="J4" s="168">
        <f>AM10</f>
        <v>3</v>
      </c>
      <c r="K4" s="164" t="s">
        <v>7</v>
      </c>
      <c r="L4" s="166">
        <f>AK10</f>
        <v>0</v>
      </c>
      <c r="M4" s="168">
        <f>AK13</f>
        <v>3</v>
      </c>
      <c r="N4" s="164" t="s">
        <v>7</v>
      </c>
      <c r="O4" s="166">
        <f>AM13</f>
        <v>0</v>
      </c>
      <c r="P4" s="168">
        <f>AM17</f>
        <v>3</v>
      </c>
      <c r="Q4" s="164" t="s">
        <v>7</v>
      </c>
      <c r="R4" s="166">
        <f>AK17</f>
        <v>1</v>
      </c>
      <c r="S4" s="168" t="str">
        <f>AK3</f>
        <v>0</v>
      </c>
      <c r="T4" s="164" t="s">
        <v>7</v>
      </c>
      <c r="U4" s="187" t="str">
        <f>AM3</f>
        <v>0</v>
      </c>
      <c r="V4" s="198">
        <f>G4+J4+M4+P4+S4</f>
        <v>12</v>
      </c>
      <c r="W4" s="164" t="s">
        <v>7</v>
      </c>
      <c r="X4" s="166">
        <f>I4+L4+O4+R4+U4</f>
        <v>1</v>
      </c>
      <c r="Y4" s="155">
        <f>IF(D4&gt;F4,2,IF(AND(D4&lt;F4,E4=":"),1,0))+IF(G4&gt;I4,2,IF(AND(G4&lt;I4,H4=":"),1,0))+IF(J4&gt;L4,2,IF(AND(J4&lt;L4,K4=":"),1,0))+IF(M4&gt;O4,2,IF(AND(M4&lt;O4,N4=":"),1,0))+IF(P4&gt;R4,2,IF(AND(P4&lt;R4,Q4=":"),1,0))+IF(S4&gt;U4,2,IF(AND(S4&lt;U4,T4=":"),1,0))</f>
        <v>8</v>
      </c>
      <c r="Z4" s="172">
        <v>1</v>
      </c>
      <c r="AA4" s="215"/>
      <c r="AB4" s="58">
        <v>2</v>
      </c>
      <c r="AC4" s="5" t="str">
        <f>C7</f>
        <v>Odstrčil Filip</v>
      </c>
      <c r="AD4" s="8" t="s">
        <v>9</v>
      </c>
      <c r="AE4" s="59" t="str">
        <f>C13</f>
        <v>Fousková Jarmila</v>
      </c>
      <c r="AF4" s="60" t="s">
        <v>183</v>
      </c>
      <c r="AG4" s="61" t="s">
        <v>165</v>
      </c>
      <c r="AH4" s="61" t="s">
        <v>170</v>
      </c>
      <c r="AI4" s="61"/>
      <c r="AJ4" s="62"/>
      <c r="AK4" s="56">
        <f t="shared" ref="AK4:AK17" si="0">IF(OR(VALUE($AP4)=0,VALUE($AQ4)=0), "0",IF(AND(LEN(AF4)&gt;0,MID(AF4,1,1)&lt;&gt;"-"),"1","0")+IF(AND(LEN(AG4)&gt;0,MID(AG4,1,1)&lt;&gt;"-"),"1","0")+IF(AND(LEN(AH4)&gt;0,MID(AH4,1,1)&lt;&gt;"-"),"1","0")+IF(AND(LEN(AI4)&gt;0,MID(AI4,1,1)&lt;&gt;"-"),"1","0")+IF(AND(LEN(AJ4)&gt;0,MID(AJ4,1,1)&lt;&gt;"-"),"1","0"))</f>
        <v>0</v>
      </c>
      <c r="AL4" s="13" t="s">
        <v>7</v>
      </c>
      <c r="AM4" s="12">
        <f t="shared" ref="AM4:AM17" si="1">IF(OR(VALUE($AP4)=0,VALUE($AQ4)=0), "0",IF(AND(LEN(AF4)&gt;0,MID(AF4,1,1)="-"),"1","0")+IF(AND(LEN(AG4)&gt;0,MID(AG4,1,1)="-"),"1","0")+IF(AND(LEN(AH4)&gt;0,MID(AH4,1,1)="-"),"1","0")+IF(AND(LEN(AI4)&gt;0,MID(AI4,1,1)="-"),"1","0")+IF(AND(LEN(AJ4)&gt;0,MID(AJ4,1,1)="-"),"1","0"))</f>
        <v>3</v>
      </c>
      <c r="AN4" s="94"/>
      <c r="AP4">
        <f>A6</f>
        <v>123</v>
      </c>
      <c r="AQ4">
        <f>A12</f>
        <v>107</v>
      </c>
      <c r="AU4"/>
      <c r="AY4"/>
    </row>
    <row r="5" spans="1:51" ht="13.5" thickBot="1">
      <c r="A5" s="217"/>
      <c r="B5" s="167"/>
      <c r="C5" s="57" t="str">
        <f>IF(A4&gt;0,IF(VLOOKUP(A4,seznam!$A$2:$C$147,2)&gt;0,VLOOKUP(A4,seznam!$A$2:$C$147,2),"------"),"------")</f>
        <v>Krejčí Štěpán</v>
      </c>
      <c r="D5" s="214"/>
      <c r="E5" s="196"/>
      <c r="F5" s="197"/>
      <c r="G5" s="169"/>
      <c r="H5" s="165"/>
      <c r="I5" s="167"/>
      <c r="J5" s="169"/>
      <c r="K5" s="165"/>
      <c r="L5" s="167"/>
      <c r="M5" s="169"/>
      <c r="N5" s="165"/>
      <c r="O5" s="167"/>
      <c r="P5" s="169"/>
      <c r="Q5" s="165"/>
      <c r="R5" s="167"/>
      <c r="S5" s="220"/>
      <c r="T5" s="165"/>
      <c r="U5" s="221"/>
      <c r="V5" s="171"/>
      <c r="W5" s="165"/>
      <c r="X5" s="167"/>
      <c r="Y5" s="156"/>
      <c r="Z5" s="208"/>
      <c r="AA5" s="215"/>
      <c r="AB5" s="64">
        <v>3</v>
      </c>
      <c r="AC5" s="6" t="str">
        <f>C9</f>
        <v>Matoušek Michal</v>
      </c>
      <c r="AD5" s="10" t="s">
        <v>9</v>
      </c>
      <c r="AE5" s="65" t="str">
        <f>C11</f>
        <v>Dlapa Tomáš</v>
      </c>
      <c r="AF5" s="66" t="s">
        <v>171</v>
      </c>
      <c r="AG5" s="67" t="s">
        <v>181</v>
      </c>
      <c r="AH5" s="67" t="s">
        <v>164</v>
      </c>
      <c r="AI5" s="67" t="s">
        <v>178</v>
      </c>
      <c r="AJ5" s="68" t="s">
        <v>179</v>
      </c>
      <c r="AK5" s="56">
        <f t="shared" si="0"/>
        <v>2</v>
      </c>
      <c r="AL5" s="120" t="s">
        <v>7</v>
      </c>
      <c r="AM5" s="12">
        <f t="shared" si="1"/>
        <v>3</v>
      </c>
      <c r="AN5" s="94"/>
      <c r="AP5" s="136">
        <f>A8</f>
        <v>142</v>
      </c>
      <c r="AQ5" s="136">
        <f>A10</f>
        <v>145</v>
      </c>
      <c r="AU5"/>
      <c r="AY5"/>
    </row>
    <row r="6" spans="1:51" ht="13.5" thickBot="1">
      <c r="A6" s="217">
        <v>123</v>
      </c>
      <c r="B6" s="211">
        <v>2</v>
      </c>
      <c r="C6" s="50" t="str">
        <f>IF(A6&gt;0,IF(VLOOKUP(A6,seznam!$A$2:$C$147,3)&gt;0,VLOOKUP(A6,seznam!$A$2:$C$147,3),"------"),"------")</f>
        <v>KST Blansko</v>
      </c>
      <c r="D6" s="147">
        <f>I4</f>
        <v>0</v>
      </c>
      <c r="E6" s="151" t="s">
        <v>7</v>
      </c>
      <c r="F6" s="159">
        <f>G4</f>
        <v>3</v>
      </c>
      <c r="G6" s="192"/>
      <c r="H6" s="193"/>
      <c r="I6" s="194"/>
      <c r="J6" s="157">
        <f>AK14</f>
        <v>3</v>
      </c>
      <c r="K6" s="151" t="s">
        <v>7</v>
      </c>
      <c r="L6" s="159">
        <f>AM14</f>
        <v>0</v>
      </c>
      <c r="M6" s="157">
        <f>AM16</f>
        <v>3</v>
      </c>
      <c r="N6" s="151" t="s">
        <v>7</v>
      </c>
      <c r="O6" s="159">
        <f>AK16</f>
        <v>1</v>
      </c>
      <c r="P6" s="157">
        <f>AK4</f>
        <v>0</v>
      </c>
      <c r="Q6" s="151" t="s">
        <v>7</v>
      </c>
      <c r="R6" s="159">
        <f>AM4</f>
        <v>3</v>
      </c>
      <c r="S6" s="157" t="str">
        <f>AK9</f>
        <v>0</v>
      </c>
      <c r="T6" s="151" t="s">
        <v>7</v>
      </c>
      <c r="U6" s="222" t="str">
        <f>AM9</f>
        <v>0</v>
      </c>
      <c r="V6" s="147">
        <f>G6+J6+M6+P6+S6</f>
        <v>6</v>
      </c>
      <c r="W6" s="151" t="s">
        <v>7</v>
      </c>
      <c r="X6" s="159">
        <f>I6+L6+O6+R6+U6</f>
        <v>4</v>
      </c>
      <c r="Y6" s="149">
        <f>IF(D6&gt;F6,2,IF(AND(D6&lt;F6,E6=":"),1,0))+IF(G6&gt;I6,2,IF(AND(G6&lt;I6,H6=":"),1,0))+IF(J6&gt;L6,2,IF(AND(J6&lt;L6,K6=":"),1,0))+IF(M6&gt;O6,2,IF(AND(M6&lt;O6,N6=":"),1,0))+IF(P6&gt;R6,2,IF(AND(P6&lt;R6,Q6=":"),1,0))+IF(S6&gt;U6,2,IF(AND(S6&lt;U6,T6=":"),1,0))</f>
        <v>6</v>
      </c>
      <c r="Z6" s="153">
        <v>3</v>
      </c>
      <c r="AA6" s="215"/>
      <c r="AB6" s="121">
        <v>4</v>
      </c>
      <c r="AC6" s="122" t="str">
        <f>C15</f>
        <v>------</v>
      </c>
      <c r="AD6" s="123" t="s">
        <v>9</v>
      </c>
      <c r="AE6" s="124" t="str">
        <f>C11</f>
        <v>Dlapa Tomáš</v>
      </c>
      <c r="AF6" s="90"/>
      <c r="AG6" s="61"/>
      <c r="AH6" s="91"/>
      <c r="AI6" s="91"/>
      <c r="AJ6" s="92"/>
      <c r="AK6" s="56" t="str">
        <f t="shared" si="0"/>
        <v>0</v>
      </c>
      <c r="AL6" s="11" t="s">
        <v>7</v>
      </c>
      <c r="AM6" s="12" t="str">
        <f t="shared" si="1"/>
        <v>0</v>
      </c>
      <c r="AN6" s="94"/>
      <c r="AP6">
        <f>A14</f>
        <v>0</v>
      </c>
      <c r="AQ6">
        <f>A10</f>
        <v>145</v>
      </c>
      <c r="AU6"/>
      <c r="AY6"/>
    </row>
    <row r="7" spans="1:51" ht="13.5" thickBot="1">
      <c r="A7" s="217"/>
      <c r="B7" s="167"/>
      <c r="C7" s="57" t="str">
        <f>IF(A6&gt;0,IF(VLOOKUP(A6,seznam!$A$2:$C$147,2)&gt;0,VLOOKUP(A6,seznam!$A$2:$C$147,2),"------"),"------")</f>
        <v>Odstrčil Filip</v>
      </c>
      <c r="D7" s="171"/>
      <c r="E7" s="165"/>
      <c r="F7" s="167"/>
      <c r="G7" s="195"/>
      <c r="H7" s="196"/>
      <c r="I7" s="197"/>
      <c r="J7" s="169"/>
      <c r="K7" s="165"/>
      <c r="L7" s="167"/>
      <c r="M7" s="169"/>
      <c r="N7" s="165"/>
      <c r="O7" s="167"/>
      <c r="P7" s="169"/>
      <c r="Q7" s="165"/>
      <c r="R7" s="167"/>
      <c r="S7" s="169"/>
      <c r="T7" s="165"/>
      <c r="U7" s="167"/>
      <c r="V7" s="171"/>
      <c r="W7" s="165"/>
      <c r="X7" s="167"/>
      <c r="Y7" s="156"/>
      <c r="Z7" s="208"/>
      <c r="AA7" s="215"/>
      <c r="AB7" s="58">
        <v>5</v>
      </c>
      <c r="AC7" s="5" t="str">
        <f>C13</f>
        <v>Fousková Jarmila</v>
      </c>
      <c r="AD7" s="8" t="s">
        <v>9</v>
      </c>
      <c r="AE7" s="59" t="str">
        <f>C9</f>
        <v>Matoušek Michal</v>
      </c>
      <c r="AF7" s="60" t="s">
        <v>168</v>
      </c>
      <c r="AG7" s="61" t="s">
        <v>169</v>
      </c>
      <c r="AH7" s="61" t="s">
        <v>168</v>
      </c>
      <c r="AI7" s="61"/>
      <c r="AJ7" s="62"/>
      <c r="AK7" s="56">
        <f t="shared" si="0"/>
        <v>3</v>
      </c>
      <c r="AL7" s="125" t="s">
        <v>7</v>
      </c>
      <c r="AM7" s="12">
        <f t="shared" si="1"/>
        <v>0</v>
      </c>
      <c r="AN7" s="94"/>
      <c r="AP7">
        <f>A12</f>
        <v>107</v>
      </c>
      <c r="AQ7">
        <f>A8</f>
        <v>142</v>
      </c>
      <c r="AU7"/>
      <c r="AY7"/>
    </row>
    <row r="8" spans="1:51" ht="13.5" thickBot="1">
      <c r="A8" s="217">
        <v>142</v>
      </c>
      <c r="B8" s="211">
        <v>3</v>
      </c>
      <c r="C8" s="50" t="str">
        <f>IF(A8&gt;0,IF(VLOOKUP(A8,seznam!$A$2:$C$147,3)&gt;0,VLOOKUP(A8,seznam!$A$2:$C$147,3),"------"),"------")</f>
        <v>TJ Vysočany</v>
      </c>
      <c r="D8" s="147">
        <f>L4</f>
        <v>0</v>
      </c>
      <c r="E8" s="151" t="s">
        <v>7</v>
      </c>
      <c r="F8" s="159">
        <f>J4</f>
        <v>3</v>
      </c>
      <c r="G8" s="157">
        <f>L6</f>
        <v>0</v>
      </c>
      <c r="H8" s="151" t="s">
        <v>7</v>
      </c>
      <c r="I8" s="159">
        <f>J6</f>
        <v>3</v>
      </c>
      <c r="J8" s="192"/>
      <c r="K8" s="193"/>
      <c r="L8" s="194"/>
      <c r="M8" s="157">
        <f>AK5</f>
        <v>2</v>
      </c>
      <c r="N8" s="151" t="s">
        <v>7</v>
      </c>
      <c r="O8" s="159">
        <f>AM5</f>
        <v>3</v>
      </c>
      <c r="P8" s="157">
        <f>AM7</f>
        <v>0</v>
      </c>
      <c r="Q8" s="151" t="s">
        <v>7</v>
      </c>
      <c r="R8" s="159">
        <f>AK7</f>
        <v>3</v>
      </c>
      <c r="S8" s="157" t="str">
        <f>AK15</f>
        <v>0</v>
      </c>
      <c r="T8" s="151" t="s">
        <v>7</v>
      </c>
      <c r="U8" s="159" t="str">
        <f>AM15</f>
        <v>0</v>
      </c>
      <c r="V8" s="147">
        <f>G8+J8+M8+P8+S8</f>
        <v>2</v>
      </c>
      <c r="W8" s="151" t="s">
        <v>7</v>
      </c>
      <c r="X8" s="159">
        <f>I8+L8+O8+R8+U8</f>
        <v>9</v>
      </c>
      <c r="Y8" s="149">
        <f>IF(D8&gt;F8,2,IF(AND(D8&lt;F8,E8=":"),1,0))+IF(G8&gt;I8,2,IF(AND(G8&lt;I8,H8=":"),1,0))+IF(J8&gt;L8,2,IF(AND(J8&lt;L8,K8=":"),1,0))+IF(M8&gt;O8,2,IF(AND(M8&lt;O8,N8=":"),1,0))+IF(P8&gt;R8,2,IF(AND(P8&lt;R8,Q8=":"),1,0))+IF(S8&gt;U8,2,IF(AND(S8&lt;U8,T8=":"),1,0))</f>
        <v>4</v>
      </c>
      <c r="Z8" s="223">
        <v>5</v>
      </c>
      <c r="AA8" s="215"/>
      <c r="AB8" s="64">
        <v>6</v>
      </c>
      <c r="AC8" s="6" t="str">
        <f>C5</f>
        <v>Krejčí Štěpán</v>
      </c>
      <c r="AD8" s="10" t="s">
        <v>9</v>
      </c>
      <c r="AE8" s="65" t="str">
        <f>C7</f>
        <v>Odstrčil Filip</v>
      </c>
      <c r="AF8" s="66" t="s">
        <v>177</v>
      </c>
      <c r="AG8" s="67" t="s">
        <v>177</v>
      </c>
      <c r="AH8" s="67" t="s">
        <v>173</v>
      </c>
      <c r="AI8" s="67"/>
      <c r="AJ8" s="68"/>
      <c r="AK8" s="56">
        <f t="shared" si="0"/>
        <v>3</v>
      </c>
      <c r="AL8" s="120" t="s">
        <v>7</v>
      </c>
      <c r="AM8" s="12">
        <f t="shared" si="1"/>
        <v>0</v>
      </c>
      <c r="AN8" s="94"/>
      <c r="AP8" s="136">
        <f>A4</f>
        <v>106</v>
      </c>
      <c r="AQ8" s="136">
        <f>A6</f>
        <v>123</v>
      </c>
      <c r="AU8"/>
      <c r="AY8"/>
    </row>
    <row r="9" spans="1:51" ht="13.5" thickBot="1">
      <c r="A9" s="217"/>
      <c r="B9" s="167"/>
      <c r="C9" s="57" t="str">
        <f>IF(A8&gt;0,IF(VLOOKUP(A8,seznam!$A$2:$C$147,2)&gt;0,VLOOKUP(A8,seznam!$A$2:$C$147,2),"------"),"------")</f>
        <v>Matoušek Michal</v>
      </c>
      <c r="D9" s="171"/>
      <c r="E9" s="165"/>
      <c r="F9" s="167"/>
      <c r="G9" s="169"/>
      <c r="H9" s="165"/>
      <c r="I9" s="167"/>
      <c r="J9" s="195"/>
      <c r="K9" s="196"/>
      <c r="L9" s="197"/>
      <c r="M9" s="220"/>
      <c r="N9" s="165"/>
      <c r="O9" s="173"/>
      <c r="P9" s="169"/>
      <c r="Q9" s="165"/>
      <c r="R9" s="167"/>
      <c r="S9" s="169"/>
      <c r="T9" s="165"/>
      <c r="U9" s="167"/>
      <c r="V9" s="171"/>
      <c r="W9" s="165"/>
      <c r="X9" s="167"/>
      <c r="Y9" s="156"/>
      <c r="Z9" s="224"/>
      <c r="AA9" s="215"/>
      <c r="AB9" s="121">
        <v>7</v>
      </c>
      <c r="AC9" s="122" t="str">
        <f>C7</f>
        <v>Odstrčil Filip</v>
      </c>
      <c r="AD9" s="123" t="s">
        <v>9</v>
      </c>
      <c r="AE9" s="124" t="str">
        <f>C15</f>
        <v>------</v>
      </c>
      <c r="AF9" s="90"/>
      <c r="AG9" s="61"/>
      <c r="AH9" s="91"/>
      <c r="AI9" s="91"/>
      <c r="AJ9" s="92"/>
      <c r="AK9" s="56" t="str">
        <f t="shared" si="0"/>
        <v>0</v>
      </c>
      <c r="AL9" s="11" t="s">
        <v>7</v>
      </c>
      <c r="AM9" s="12" t="str">
        <f t="shared" si="1"/>
        <v>0</v>
      </c>
      <c r="AN9" s="94"/>
      <c r="AP9">
        <f>A6</f>
        <v>123</v>
      </c>
      <c r="AQ9">
        <f>A14</f>
        <v>0</v>
      </c>
      <c r="AU9"/>
      <c r="AY9"/>
    </row>
    <row r="10" spans="1:51" ht="13.5" thickBot="1">
      <c r="A10" s="217">
        <v>145</v>
      </c>
      <c r="B10" s="211">
        <v>4</v>
      </c>
      <c r="C10" s="50" t="str">
        <f>IF(A10&gt;0,IF(VLOOKUP(A10,seznam!$A$2:$C$147,3)&gt;0,VLOOKUP(A10,seznam!$A$2:$C$147,3),"------"),"------")</f>
        <v>KST Kunštát</v>
      </c>
      <c r="D10" s="225">
        <f>O4</f>
        <v>0</v>
      </c>
      <c r="E10" s="151" t="s">
        <v>7</v>
      </c>
      <c r="F10" s="159">
        <f>M4</f>
        <v>3</v>
      </c>
      <c r="G10" s="157">
        <f>O6</f>
        <v>1</v>
      </c>
      <c r="H10" s="151" t="s">
        <v>7</v>
      </c>
      <c r="I10" s="159">
        <f>M6</f>
        <v>3</v>
      </c>
      <c r="J10" s="157">
        <f>O8</f>
        <v>3</v>
      </c>
      <c r="K10" s="151" t="s">
        <v>7</v>
      </c>
      <c r="L10" s="159">
        <f>M8</f>
        <v>2</v>
      </c>
      <c r="M10" s="192"/>
      <c r="N10" s="193"/>
      <c r="O10" s="194"/>
      <c r="P10" s="157">
        <f>AK11</f>
        <v>0</v>
      </c>
      <c r="Q10" s="151" t="s">
        <v>7</v>
      </c>
      <c r="R10" s="159">
        <f>AM11</f>
        <v>3</v>
      </c>
      <c r="S10" s="157" t="str">
        <f>AM6</f>
        <v>0</v>
      </c>
      <c r="T10" s="151" t="s">
        <v>7</v>
      </c>
      <c r="U10" s="159" t="str">
        <f>AK6</f>
        <v>0</v>
      </c>
      <c r="V10" s="147">
        <f>G10+J10+M10+P10+S10</f>
        <v>4</v>
      </c>
      <c r="W10" s="151" t="s">
        <v>7</v>
      </c>
      <c r="X10" s="159">
        <f>I10+L10+O10+R10+U10</f>
        <v>8</v>
      </c>
      <c r="Y10" s="149">
        <f>IF(D10&gt;F10,2,IF(AND(D10&lt;F10,E10=":"),1,0))+IF(G10&gt;I10,2,IF(AND(G10&lt;I10,H10=":"),1,0))+IF(J10&gt;L10,2,IF(AND(J10&lt;L10,K10=":"),1,0))+IF(M10&gt;O10,2,IF(AND(M10&lt;O10,N10=":"),1,0))+IF(P10&gt;R10,2,IF(AND(P10&lt;R10,Q10=":"),1,0))+IF(S10&gt;U10,2,IF(AND(S10&lt;U10,T10=":"),1,0))</f>
        <v>5</v>
      </c>
      <c r="Z10" s="174">
        <v>4</v>
      </c>
      <c r="AA10" s="219"/>
      <c r="AB10" s="58">
        <v>8</v>
      </c>
      <c r="AC10" s="5" t="str">
        <f>C9</f>
        <v>Matoušek Michal</v>
      </c>
      <c r="AD10" s="8" t="s">
        <v>9</v>
      </c>
      <c r="AE10" s="59" t="str">
        <f>C5</f>
        <v>Krejčí Štěpán</v>
      </c>
      <c r="AF10" s="60" t="s">
        <v>183</v>
      </c>
      <c r="AG10" s="61" t="s">
        <v>175</v>
      </c>
      <c r="AH10" s="61" t="s">
        <v>183</v>
      </c>
      <c r="AI10" s="61"/>
      <c r="AJ10" s="62"/>
      <c r="AK10" s="56">
        <f t="shared" si="0"/>
        <v>0</v>
      </c>
      <c r="AL10" s="125" t="s">
        <v>7</v>
      </c>
      <c r="AM10" s="12">
        <f t="shared" si="1"/>
        <v>3</v>
      </c>
      <c r="AN10" s="94"/>
      <c r="AP10">
        <f>A8</f>
        <v>142</v>
      </c>
      <c r="AQ10">
        <f>A4</f>
        <v>106</v>
      </c>
      <c r="AU10"/>
      <c r="AY10"/>
    </row>
    <row r="11" spans="1:51" ht="13.5" thickBot="1">
      <c r="A11" s="217"/>
      <c r="B11" s="167"/>
      <c r="C11" s="126" t="str">
        <f>IF(A10&gt;0,IF(VLOOKUP(A10,seznam!$A$2:$C$147,2)&gt;0,VLOOKUP(A10,seznam!$A$2:$C$147,2),"------"),"------")</f>
        <v>Dlapa Tomáš</v>
      </c>
      <c r="D11" s="171"/>
      <c r="E11" s="165"/>
      <c r="F11" s="167"/>
      <c r="G11" s="169"/>
      <c r="H11" s="165"/>
      <c r="I11" s="167"/>
      <c r="J11" s="169"/>
      <c r="K11" s="165"/>
      <c r="L11" s="167"/>
      <c r="M11" s="195"/>
      <c r="N11" s="196"/>
      <c r="O11" s="197"/>
      <c r="P11" s="169"/>
      <c r="Q11" s="165"/>
      <c r="R11" s="167"/>
      <c r="S11" s="169"/>
      <c r="T11" s="165"/>
      <c r="U11" s="167"/>
      <c r="V11" s="171"/>
      <c r="W11" s="165"/>
      <c r="X11" s="167"/>
      <c r="Y11" s="156"/>
      <c r="Z11" s="226"/>
      <c r="AA11" s="219"/>
      <c r="AB11" s="64">
        <v>9</v>
      </c>
      <c r="AC11" s="6" t="str">
        <f>C11</f>
        <v>Dlapa Tomáš</v>
      </c>
      <c r="AD11" s="10" t="s">
        <v>9</v>
      </c>
      <c r="AE11" s="65" t="str">
        <f>C13</f>
        <v>Fousková Jarmila</v>
      </c>
      <c r="AF11" s="66" t="s">
        <v>181</v>
      </c>
      <c r="AG11" s="67" t="s">
        <v>179</v>
      </c>
      <c r="AH11" s="67" t="s">
        <v>165</v>
      </c>
      <c r="AI11" s="67"/>
      <c r="AJ11" s="68"/>
      <c r="AK11" s="56">
        <f t="shared" si="0"/>
        <v>0</v>
      </c>
      <c r="AL11" s="120" t="s">
        <v>7</v>
      </c>
      <c r="AM11" s="12">
        <f t="shared" si="1"/>
        <v>3</v>
      </c>
      <c r="AN11" s="94"/>
      <c r="AP11" s="136">
        <f>A10</f>
        <v>145</v>
      </c>
      <c r="AQ11" s="136">
        <f>A12</f>
        <v>107</v>
      </c>
      <c r="AU11"/>
      <c r="AY11"/>
    </row>
    <row r="12" spans="1:51" ht="13.5" thickBot="1">
      <c r="A12" s="217">
        <v>107</v>
      </c>
      <c r="B12" s="211">
        <v>5</v>
      </c>
      <c r="C12" s="50" t="str">
        <f>IF(A12&gt;0,IF(VLOOKUP(A12,seznam!$A$2:$C$147,3)&gt;0,VLOOKUP(A12,seznam!$A$2:$C$147,3),"------"),"------")</f>
        <v>KST Blansko</v>
      </c>
      <c r="D12" s="147">
        <f>R4</f>
        <v>1</v>
      </c>
      <c r="E12" s="227" t="s">
        <v>7</v>
      </c>
      <c r="F12" s="222">
        <f>P4</f>
        <v>3</v>
      </c>
      <c r="G12" s="228">
        <f>R6</f>
        <v>3</v>
      </c>
      <c r="H12" s="227" t="s">
        <v>7</v>
      </c>
      <c r="I12" s="222">
        <f>P6</f>
        <v>0</v>
      </c>
      <c r="J12" s="228">
        <f>R8</f>
        <v>3</v>
      </c>
      <c r="K12" s="227" t="s">
        <v>7</v>
      </c>
      <c r="L12" s="222">
        <f>P8</f>
        <v>0</v>
      </c>
      <c r="M12" s="228">
        <f>R10</f>
        <v>3</v>
      </c>
      <c r="N12" s="227" t="s">
        <v>7</v>
      </c>
      <c r="O12" s="222">
        <f>P10</f>
        <v>0</v>
      </c>
      <c r="P12" s="231"/>
      <c r="Q12" s="232"/>
      <c r="R12" s="237"/>
      <c r="S12" s="228" t="str">
        <f>AM12</f>
        <v>0</v>
      </c>
      <c r="T12" s="227" t="s">
        <v>7</v>
      </c>
      <c r="U12" s="159" t="str">
        <f>AK12</f>
        <v>0</v>
      </c>
      <c r="V12" s="147">
        <f>G12+J12+M12+P12+S12</f>
        <v>9</v>
      </c>
      <c r="W12" s="151" t="s">
        <v>7</v>
      </c>
      <c r="X12" s="159">
        <f>I12+L12+O12+R12+U12</f>
        <v>0</v>
      </c>
      <c r="Y12" s="149">
        <f>IF(D12&gt;F12,2,IF(AND(D12&lt;F12,E12=":"),1,0))+IF(G12&gt;I12,2,IF(AND(G12&lt;I12,H12=":"),1,0))+IF(J12&gt;L12,2,IF(AND(J12&lt;L12,K12=":"),1,0))+IF(M12&gt;O12,2,IF(AND(M12&lt;O12,N12=":"),1,0))+IF(P12&gt;R12,2,IF(AND(P12&lt;R12,Q12=":"),1,0))+IF(S12&gt;U12,2,IF(AND(S12&lt;U12,T12=":"),1,0))</f>
        <v>7</v>
      </c>
      <c r="Z12" s="174">
        <v>2</v>
      </c>
      <c r="AA12" s="72"/>
      <c r="AB12" s="121">
        <v>10</v>
      </c>
      <c r="AC12" s="122" t="str">
        <f>C15</f>
        <v>------</v>
      </c>
      <c r="AD12" s="123" t="s">
        <v>9</v>
      </c>
      <c r="AE12" s="124" t="str">
        <f>C13</f>
        <v>Fousková Jarmila</v>
      </c>
      <c r="AF12" s="90"/>
      <c r="AG12" s="61"/>
      <c r="AH12" s="91"/>
      <c r="AI12" s="91"/>
      <c r="AJ12" s="92"/>
      <c r="AK12" s="56" t="str">
        <f t="shared" si="0"/>
        <v>0</v>
      </c>
      <c r="AL12" s="11" t="s">
        <v>7</v>
      </c>
      <c r="AM12" s="12" t="str">
        <f t="shared" si="1"/>
        <v>0</v>
      </c>
      <c r="AN12" s="94"/>
      <c r="AP12">
        <f>A14</f>
        <v>0</v>
      </c>
      <c r="AQ12">
        <f>A12</f>
        <v>107</v>
      </c>
      <c r="AU12"/>
      <c r="AY12"/>
    </row>
    <row r="13" spans="1:51" ht="13.5" thickBot="1">
      <c r="A13" s="217"/>
      <c r="B13" s="167"/>
      <c r="C13" s="57" t="str">
        <f>IF(A12&gt;0,IF(VLOOKUP(A12,seznam!$A$2:$C$147,2)&gt;0,VLOOKUP(A12,seznam!$A$2:$C$147,2),"------"),"------")</f>
        <v>Fousková Jarmila</v>
      </c>
      <c r="D13" s="171"/>
      <c r="E13" s="165"/>
      <c r="F13" s="167"/>
      <c r="G13" s="169"/>
      <c r="H13" s="165"/>
      <c r="I13" s="167"/>
      <c r="J13" s="169"/>
      <c r="K13" s="165"/>
      <c r="L13" s="167"/>
      <c r="M13" s="169"/>
      <c r="N13" s="165"/>
      <c r="O13" s="167"/>
      <c r="P13" s="238"/>
      <c r="Q13" s="239"/>
      <c r="R13" s="240"/>
      <c r="S13" s="169"/>
      <c r="T13" s="165"/>
      <c r="U13" s="167"/>
      <c r="V13" s="171"/>
      <c r="W13" s="165"/>
      <c r="X13" s="167"/>
      <c r="Y13" s="156"/>
      <c r="Z13" s="226"/>
      <c r="AB13" s="58">
        <v>11</v>
      </c>
      <c r="AC13" s="5" t="str">
        <f>C5</f>
        <v>Krejčí Štěpán</v>
      </c>
      <c r="AD13" s="8" t="s">
        <v>9</v>
      </c>
      <c r="AE13" s="59" t="str">
        <f>C11</f>
        <v>Dlapa Tomáš</v>
      </c>
      <c r="AF13" s="60" t="s">
        <v>173</v>
      </c>
      <c r="AG13" s="61" t="s">
        <v>177</v>
      </c>
      <c r="AH13" s="61" t="s">
        <v>169</v>
      </c>
      <c r="AI13" s="61"/>
      <c r="AJ13" s="62"/>
      <c r="AK13" s="56">
        <f t="shared" si="0"/>
        <v>3</v>
      </c>
      <c r="AL13" s="125" t="s">
        <v>7</v>
      </c>
      <c r="AM13" s="12">
        <f t="shared" si="1"/>
        <v>0</v>
      </c>
      <c r="AN13" s="94"/>
      <c r="AP13">
        <f>A4</f>
        <v>106</v>
      </c>
      <c r="AQ13">
        <f>A10</f>
        <v>145</v>
      </c>
      <c r="AU13"/>
      <c r="AY13"/>
    </row>
    <row r="14" spans="1:51" ht="13.5" thickBot="1">
      <c r="A14" s="229"/>
      <c r="B14" s="230">
        <v>6</v>
      </c>
      <c r="C14" s="50" t="str">
        <f>IF(A14&gt;0,IF(VLOOKUP(A14,seznam!$A$2:$C$147,3)&gt;0,VLOOKUP(A14,seznam!$A$2:$C$147,3),"------"),"------")</f>
        <v>------</v>
      </c>
      <c r="D14" s="147" t="str">
        <f>U4</f>
        <v>0</v>
      </c>
      <c r="E14" s="151" t="s">
        <v>7</v>
      </c>
      <c r="F14" s="159" t="str">
        <f>S4</f>
        <v>0</v>
      </c>
      <c r="G14" s="157" t="str">
        <f>U6</f>
        <v>0</v>
      </c>
      <c r="H14" s="151" t="s">
        <v>7</v>
      </c>
      <c r="I14" s="159" t="str">
        <f>S6</f>
        <v>0</v>
      </c>
      <c r="J14" s="157" t="str">
        <f>U8</f>
        <v>0</v>
      </c>
      <c r="K14" s="151" t="s">
        <v>7</v>
      </c>
      <c r="L14" s="159" t="str">
        <f>S8</f>
        <v>0</v>
      </c>
      <c r="M14" s="157" t="str">
        <f>U10</f>
        <v>0</v>
      </c>
      <c r="N14" s="151" t="s">
        <v>7</v>
      </c>
      <c r="O14" s="159" t="str">
        <f>S10</f>
        <v>0</v>
      </c>
      <c r="P14" s="157" t="str">
        <f>U12</f>
        <v>0</v>
      </c>
      <c r="Q14" s="151" t="s">
        <v>7</v>
      </c>
      <c r="R14" s="159" t="str">
        <f>S12</f>
        <v>0</v>
      </c>
      <c r="S14" s="231"/>
      <c r="T14" s="232"/>
      <c r="U14" s="233"/>
      <c r="V14" s="227">
        <f>G14+J14+M14+P14+S14</f>
        <v>0</v>
      </c>
      <c r="W14" s="227" t="s">
        <v>7</v>
      </c>
      <c r="X14" s="227">
        <f>I14+L14+O14+R14+U14</f>
        <v>0</v>
      </c>
      <c r="Y14" s="241">
        <f>IF(D14&gt;F14,2,IF(AND(D14&lt;F14,E14=":"),1,0))+IF(G14&gt;I14,2,IF(AND(G14&lt;I14,H14=":"),1,0))+IF(J14&gt;L14,2,IF(AND(J14&lt;L14,K14=":"),1,0))+IF(M14&gt;O14,2,IF(AND(M14&lt;O14,N14=":"),1,0))+IF(P14&gt;R14,2,IF(AND(P14&lt;R14,Q14=":"),1,0))+IF(S14&gt;U14,2,IF(AND(S14&lt;U14,T14=":"),1,0))</f>
        <v>0</v>
      </c>
      <c r="Z14" s="174"/>
      <c r="AB14" s="64">
        <v>12</v>
      </c>
      <c r="AC14" s="6" t="str">
        <f>C7</f>
        <v>Odstrčil Filip</v>
      </c>
      <c r="AD14" s="10" t="s">
        <v>9</v>
      </c>
      <c r="AE14" s="65" t="str">
        <f>C9</f>
        <v>Matoušek Michal</v>
      </c>
      <c r="AF14" s="66" t="s">
        <v>177</v>
      </c>
      <c r="AG14" s="67" t="s">
        <v>177</v>
      </c>
      <c r="AH14" s="67" t="s">
        <v>176</v>
      </c>
      <c r="AI14" s="67"/>
      <c r="AJ14" s="68"/>
      <c r="AK14" s="56">
        <f t="shared" si="0"/>
        <v>3</v>
      </c>
      <c r="AL14" s="120" t="s">
        <v>7</v>
      </c>
      <c r="AM14" s="12">
        <f t="shared" si="1"/>
        <v>0</v>
      </c>
      <c r="AN14" s="94"/>
      <c r="AP14" s="136">
        <f>A6</f>
        <v>123</v>
      </c>
      <c r="AQ14" s="136">
        <f>A8</f>
        <v>142</v>
      </c>
      <c r="AU14"/>
      <c r="AY14"/>
    </row>
    <row r="15" spans="1:51" ht="13.5" thickBot="1">
      <c r="A15" s="218"/>
      <c r="B15" s="160"/>
      <c r="C15" s="71" t="str">
        <f>IF(A14&gt;0,IF(VLOOKUP(A14,seznam!$A$2:$C$147,2)&gt;0,VLOOKUP(A14,seznam!$A$2:$C$147,2),"------"),"------")</f>
        <v>------</v>
      </c>
      <c r="D15" s="148"/>
      <c r="E15" s="152"/>
      <c r="F15" s="160"/>
      <c r="G15" s="158"/>
      <c r="H15" s="152"/>
      <c r="I15" s="160"/>
      <c r="J15" s="158"/>
      <c r="K15" s="152"/>
      <c r="L15" s="160"/>
      <c r="M15" s="158"/>
      <c r="N15" s="152"/>
      <c r="O15" s="160"/>
      <c r="P15" s="158"/>
      <c r="Q15" s="152"/>
      <c r="R15" s="160"/>
      <c r="S15" s="234"/>
      <c r="T15" s="235"/>
      <c r="U15" s="236"/>
      <c r="V15" s="152"/>
      <c r="W15" s="152"/>
      <c r="X15" s="152"/>
      <c r="Y15" s="150"/>
      <c r="Z15" s="242"/>
      <c r="AB15" s="121">
        <v>13</v>
      </c>
      <c r="AC15" s="122" t="str">
        <f>C9</f>
        <v>Matoušek Michal</v>
      </c>
      <c r="AD15" s="123" t="s">
        <v>9</v>
      </c>
      <c r="AE15" s="124" t="str">
        <f>C15</f>
        <v>------</v>
      </c>
      <c r="AF15" s="90"/>
      <c r="AG15" s="61"/>
      <c r="AH15" s="91"/>
      <c r="AI15" s="91"/>
      <c r="AJ15" s="92"/>
      <c r="AK15" s="56" t="str">
        <f t="shared" si="0"/>
        <v>0</v>
      </c>
      <c r="AL15" s="11" t="s">
        <v>7</v>
      </c>
      <c r="AM15" s="12" t="str">
        <f t="shared" si="1"/>
        <v>0</v>
      </c>
      <c r="AN15" s="94"/>
      <c r="AP15">
        <f>A8</f>
        <v>142</v>
      </c>
      <c r="AQ15">
        <f>A14</f>
        <v>0</v>
      </c>
      <c r="AU15"/>
      <c r="AY15"/>
    </row>
    <row r="16" spans="1:51" ht="13.5" thickBot="1">
      <c r="B16"/>
      <c r="C16" s="127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 s="137"/>
      <c r="T16" s="137"/>
      <c r="U16" s="137"/>
      <c r="V16"/>
      <c r="W16"/>
      <c r="X16"/>
      <c r="Y16"/>
      <c r="Z16" s="128"/>
      <c r="AB16" s="58">
        <v>14</v>
      </c>
      <c r="AC16" s="5" t="str">
        <f>C11</f>
        <v>Dlapa Tomáš</v>
      </c>
      <c r="AD16" s="8" t="s">
        <v>9</v>
      </c>
      <c r="AE16" s="59" t="str">
        <f>C7</f>
        <v>Odstrčil Filip</v>
      </c>
      <c r="AF16" s="60" t="s">
        <v>240</v>
      </c>
      <c r="AG16" s="61" t="s">
        <v>239</v>
      </c>
      <c r="AH16" s="61" t="s">
        <v>178</v>
      </c>
      <c r="AI16" s="61" t="s">
        <v>166</v>
      </c>
      <c r="AJ16" s="62"/>
      <c r="AK16" s="56">
        <f t="shared" si="0"/>
        <v>1</v>
      </c>
      <c r="AL16" s="125" t="s">
        <v>7</v>
      </c>
      <c r="AM16" s="12">
        <f t="shared" si="1"/>
        <v>3</v>
      </c>
      <c r="AN16" s="94"/>
      <c r="AP16">
        <f>A10</f>
        <v>145</v>
      </c>
      <c r="AQ16">
        <f>A6</f>
        <v>123</v>
      </c>
      <c r="AU16"/>
      <c r="AY16"/>
    </row>
    <row r="17" spans="1:51" ht="13.5" thickBot="1">
      <c r="C17" s="129"/>
      <c r="AB17" s="64">
        <v>15</v>
      </c>
      <c r="AC17" s="6" t="str">
        <f>C13</f>
        <v>Fousková Jarmila</v>
      </c>
      <c r="AD17" s="10" t="s">
        <v>9</v>
      </c>
      <c r="AE17" s="65" t="str">
        <f>C5</f>
        <v>Krejčí Štěpán</v>
      </c>
      <c r="AF17" s="66" t="s">
        <v>176</v>
      </c>
      <c r="AG17" s="67" t="s">
        <v>179</v>
      </c>
      <c r="AH17" s="67" t="s">
        <v>240</v>
      </c>
      <c r="AI17" s="67" t="s">
        <v>170</v>
      </c>
      <c r="AJ17" s="68"/>
      <c r="AK17" s="56">
        <f t="shared" si="0"/>
        <v>1</v>
      </c>
      <c r="AL17" s="120" t="s">
        <v>7</v>
      </c>
      <c r="AM17" s="12">
        <f t="shared" si="1"/>
        <v>3</v>
      </c>
      <c r="AN17" s="94"/>
      <c r="AP17" s="136">
        <f>A12</f>
        <v>107</v>
      </c>
      <c r="AQ17" s="136">
        <f>A4</f>
        <v>106</v>
      </c>
      <c r="AU17"/>
      <c r="AY17"/>
    </row>
    <row r="18" spans="1:51">
      <c r="C18" s="129"/>
      <c r="AN18" s="94"/>
      <c r="AU18"/>
      <c r="AY18"/>
    </row>
    <row r="19" spans="1:51">
      <c r="C19" s="129"/>
      <c r="AN19" s="94"/>
      <c r="AU19"/>
      <c r="AY19"/>
    </row>
    <row r="20" spans="1:51" ht="13.5" thickBot="1">
      <c r="AU20"/>
      <c r="AY20"/>
    </row>
    <row r="21" spans="1:51" ht="13.5" thickBot="1">
      <c r="A21" s="74" t="s">
        <v>2</v>
      </c>
      <c r="B21" s="209" t="s">
        <v>3</v>
      </c>
      <c r="C21" s="210"/>
      <c r="D21" s="161">
        <v>1</v>
      </c>
      <c r="E21" s="178"/>
      <c r="F21" s="179"/>
      <c r="G21" s="177">
        <v>2</v>
      </c>
      <c r="H21" s="178"/>
      <c r="I21" s="179"/>
      <c r="J21" s="177">
        <v>3</v>
      </c>
      <c r="K21" s="178"/>
      <c r="L21" s="179"/>
      <c r="M21" s="177">
        <v>4</v>
      </c>
      <c r="N21" s="178"/>
      <c r="O21" s="179"/>
      <c r="P21" s="177">
        <v>5</v>
      </c>
      <c r="Q21" s="178"/>
      <c r="R21" s="179"/>
      <c r="S21" s="177">
        <v>6</v>
      </c>
      <c r="T21" s="178"/>
      <c r="U21" s="179"/>
      <c r="V21" s="161" t="s">
        <v>4</v>
      </c>
      <c r="W21" s="162"/>
      <c r="X21" s="163"/>
      <c r="Y21" s="81" t="s">
        <v>5</v>
      </c>
      <c r="Z21" s="75" t="s">
        <v>6</v>
      </c>
      <c r="AB21" s="51">
        <v>1</v>
      </c>
      <c r="AC21" s="4" t="str">
        <f>C23</f>
        <v>------</v>
      </c>
      <c r="AD21" s="7" t="s">
        <v>9</v>
      </c>
      <c r="AE21" s="52" t="str">
        <f>C33</f>
        <v>------</v>
      </c>
      <c r="AF21" s="53"/>
      <c r="AG21" s="54"/>
      <c r="AH21" s="54"/>
      <c r="AI21" s="54"/>
      <c r="AJ21" s="55"/>
      <c r="AK21" s="56" t="str">
        <f t="shared" ref="AK21:AK35" si="2">IF(OR(VALUE($AP21)=0,VALUE($AQ21)=0), "0",IF(AND(LEN(AF21)&gt;0,MID(AF21,1,1)&lt;&gt;"-"),"1","0")+IF(AND(LEN(AG21)&gt;0,MID(AG21,1,1)&lt;&gt;"-"),"1","0")+IF(AND(LEN(AH21)&gt;0,MID(AH21,1,1)&lt;&gt;"-"),"1","0")+IF(AND(LEN(AI21)&gt;0,MID(AI21,1,1)&lt;&gt;"-"),"1","0")+IF(AND(LEN(AJ21)&gt;0,MID(AJ21,1,1)&lt;&gt;"-"),"1","0"))</f>
        <v>0</v>
      </c>
      <c r="AL21" s="11" t="s">
        <v>7</v>
      </c>
      <c r="AM21" s="12" t="str">
        <f>IF(OR(VALUE($AP21)=0,VALUE($AQ21)=0), "0",IF(AND(LEN(AF21)&gt;0,MID(AF21,1,1)="-"),"1","0")+IF(AND(LEN(AG21)&gt;0,MID(AG21,1,1)="-"),"1","0")+IF(AND(LEN(AH21)&gt;0,MID(AH21,1,1)="-"),"1","0")+IF(AND(LEN(AI21)&gt;0,MID(AI21,1,1)="-"),"1","0")+IF(AND(LEN(AJ21)&gt;0,MID(AJ21,1,1)="-"),"1","0"))</f>
        <v>0</v>
      </c>
      <c r="AN21" s="94"/>
      <c r="AP21">
        <f>A22</f>
        <v>0</v>
      </c>
      <c r="AQ21">
        <f>A32</f>
        <v>0</v>
      </c>
      <c r="AR21" s="102"/>
      <c r="AU21"/>
      <c r="AY21"/>
    </row>
    <row r="22" spans="1:51" ht="13.5" thickBot="1">
      <c r="A22" s="216"/>
      <c r="B22" s="212">
        <v>1</v>
      </c>
      <c r="C22" s="50" t="str">
        <f>IF(A22&gt;0,IF(VLOOKUP(A22,seznam!$A$2:$C$147,3)&gt;0,VLOOKUP(A22,seznam!$A$2:$C$147,3),"------"),"------")</f>
        <v>------</v>
      </c>
      <c r="D22" s="213"/>
      <c r="E22" s="205"/>
      <c r="F22" s="206"/>
      <c r="G22" s="168" t="str">
        <f>AK26</f>
        <v>0</v>
      </c>
      <c r="H22" s="164" t="s">
        <v>7</v>
      </c>
      <c r="I22" s="166" t="str">
        <f>AM26</f>
        <v>0</v>
      </c>
      <c r="J22" s="168" t="str">
        <f>AM28</f>
        <v>0</v>
      </c>
      <c r="K22" s="164" t="s">
        <v>7</v>
      </c>
      <c r="L22" s="166" t="str">
        <f>AK28</f>
        <v>0</v>
      </c>
      <c r="M22" s="168" t="str">
        <f>AK31</f>
        <v>0</v>
      </c>
      <c r="N22" s="164" t="s">
        <v>7</v>
      </c>
      <c r="O22" s="166" t="str">
        <f>AM31</f>
        <v>0</v>
      </c>
      <c r="P22" s="168" t="str">
        <f>AM35</f>
        <v>0</v>
      </c>
      <c r="Q22" s="164" t="s">
        <v>7</v>
      </c>
      <c r="R22" s="166" t="str">
        <f>AK35</f>
        <v>0</v>
      </c>
      <c r="S22" s="168" t="str">
        <f>AK21</f>
        <v>0</v>
      </c>
      <c r="T22" s="164" t="s">
        <v>7</v>
      </c>
      <c r="U22" s="187" t="str">
        <f>AM21</f>
        <v>0</v>
      </c>
      <c r="V22" s="198">
        <f>G22+J22+M22</f>
        <v>0</v>
      </c>
      <c r="W22" s="164" t="s">
        <v>7</v>
      </c>
      <c r="X22" s="166">
        <f>I22+L22+O22</f>
        <v>0</v>
      </c>
      <c r="Y22" s="155"/>
      <c r="Z22" s="172"/>
      <c r="AA22" s="215"/>
      <c r="AB22" s="58">
        <v>2</v>
      </c>
      <c r="AC22" s="5" t="str">
        <f>C25</f>
        <v>------</v>
      </c>
      <c r="AD22" s="8" t="s">
        <v>9</v>
      </c>
      <c r="AE22" s="59" t="str">
        <f>C31</f>
        <v>------</v>
      </c>
      <c r="AF22" s="60"/>
      <c r="AG22" s="61"/>
      <c r="AH22" s="61"/>
      <c r="AI22" s="61"/>
      <c r="AJ22" s="62"/>
      <c r="AK22" s="56" t="str">
        <f t="shared" si="2"/>
        <v>0</v>
      </c>
      <c r="AL22" s="13" t="s">
        <v>7</v>
      </c>
      <c r="AM22" s="12" t="str">
        <f t="shared" ref="AM22:AM35" si="3">IF(OR(VALUE($AP22)=0,VALUE($AQ22)=0), "0",IF(AND(LEN(AF22)&gt;0,MID(AF22,1,1)="-"),"1","0")+IF(AND(LEN(AG22)&gt;0,MID(AG22,1,1)="-"),"1","0")+IF(AND(LEN(AH22)&gt;0,MID(AH22,1,1)="-"),"1","0")+IF(AND(LEN(AI22)&gt;0,MID(AI22,1,1)="-"),"1","0")+IF(AND(LEN(AJ22)&gt;0,MID(AJ22,1,1)="-"),"1","0"))</f>
        <v>0</v>
      </c>
      <c r="AN22" s="94"/>
      <c r="AP22">
        <f>A24</f>
        <v>0</v>
      </c>
      <c r="AQ22">
        <f>A30</f>
        <v>0</v>
      </c>
      <c r="AU22"/>
      <c r="AY22"/>
    </row>
    <row r="23" spans="1:51" ht="13.5" thickBot="1">
      <c r="A23" s="217"/>
      <c r="B23" s="167"/>
      <c r="C23" s="57" t="str">
        <f>IF(A22&gt;0,IF(VLOOKUP(A22,seznam!$A$2:$C$147,2)&gt;0,VLOOKUP(A22,seznam!$A$2:$C$147,2),"------"),"------")</f>
        <v>------</v>
      </c>
      <c r="D23" s="214"/>
      <c r="E23" s="196"/>
      <c r="F23" s="197"/>
      <c r="G23" s="169"/>
      <c r="H23" s="165"/>
      <c r="I23" s="167"/>
      <c r="J23" s="169"/>
      <c r="K23" s="165"/>
      <c r="L23" s="167"/>
      <c r="M23" s="169"/>
      <c r="N23" s="165"/>
      <c r="O23" s="167"/>
      <c r="P23" s="169"/>
      <c r="Q23" s="165"/>
      <c r="R23" s="167"/>
      <c r="S23" s="220"/>
      <c r="T23" s="165"/>
      <c r="U23" s="221"/>
      <c r="V23" s="171"/>
      <c r="W23" s="165"/>
      <c r="X23" s="167"/>
      <c r="Y23" s="243"/>
      <c r="Z23" s="208"/>
      <c r="AA23" s="215"/>
      <c r="AB23" s="64">
        <v>3</v>
      </c>
      <c r="AC23" s="6" t="str">
        <f>C27</f>
        <v>------</v>
      </c>
      <c r="AD23" s="10" t="s">
        <v>9</v>
      </c>
      <c r="AE23" s="65" t="str">
        <f>C29</f>
        <v>------</v>
      </c>
      <c r="AF23" s="66"/>
      <c r="AG23" s="67"/>
      <c r="AH23" s="67"/>
      <c r="AI23" s="67"/>
      <c r="AJ23" s="68"/>
      <c r="AK23" s="56" t="str">
        <f t="shared" si="2"/>
        <v>0</v>
      </c>
      <c r="AL23" s="120" t="s">
        <v>7</v>
      </c>
      <c r="AM23" s="12" t="str">
        <f t="shared" si="3"/>
        <v>0</v>
      </c>
      <c r="AN23" s="94"/>
      <c r="AP23" s="136">
        <f>A26</f>
        <v>0</v>
      </c>
      <c r="AQ23" s="136">
        <f>A28</f>
        <v>0</v>
      </c>
      <c r="AU23"/>
      <c r="AY23"/>
    </row>
    <row r="24" spans="1:51" ht="13.5" thickBot="1">
      <c r="A24" s="217"/>
      <c r="B24" s="211">
        <v>2</v>
      </c>
      <c r="C24" s="50" t="str">
        <f>IF(A24&gt;0,IF(VLOOKUP(A24,seznam!$A$2:$C$147,3)&gt;0,VLOOKUP(A24,seznam!$A$2:$C$147,3),"------"),"------")</f>
        <v>------</v>
      </c>
      <c r="D24" s="147" t="str">
        <f>I22</f>
        <v>0</v>
      </c>
      <c r="E24" s="151" t="s">
        <v>7</v>
      </c>
      <c r="F24" s="159" t="str">
        <f>G22</f>
        <v>0</v>
      </c>
      <c r="G24" s="192"/>
      <c r="H24" s="193"/>
      <c r="I24" s="194"/>
      <c r="J24" s="157" t="str">
        <f>AK32</f>
        <v>0</v>
      </c>
      <c r="K24" s="151" t="s">
        <v>7</v>
      </c>
      <c r="L24" s="159" t="str">
        <f>AM32</f>
        <v>0</v>
      </c>
      <c r="M24" s="157" t="str">
        <f>AM34</f>
        <v>0</v>
      </c>
      <c r="N24" s="151" t="s">
        <v>7</v>
      </c>
      <c r="O24" s="159" t="str">
        <f>AK34</f>
        <v>0</v>
      </c>
      <c r="P24" s="157" t="str">
        <f>AK22</f>
        <v>0</v>
      </c>
      <c r="Q24" s="151" t="s">
        <v>7</v>
      </c>
      <c r="R24" s="159" t="str">
        <f>AM22</f>
        <v>0</v>
      </c>
      <c r="S24" s="157" t="str">
        <f>AK27</f>
        <v>0</v>
      </c>
      <c r="T24" s="151" t="s">
        <v>7</v>
      </c>
      <c r="U24" s="222" t="str">
        <f>AM27</f>
        <v>0</v>
      </c>
      <c r="V24" s="147">
        <f>D24+J24+M24</f>
        <v>0</v>
      </c>
      <c r="W24" s="151" t="s">
        <v>7</v>
      </c>
      <c r="X24" s="159">
        <f>F24+L24+O24</f>
        <v>0</v>
      </c>
      <c r="Y24" s="149"/>
      <c r="Z24" s="153"/>
      <c r="AA24" s="215"/>
      <c r="AB24" s="121">
        <v>4</v>
      </c>
      <c r="AC24" s="122" t="str">
        <f>C33</f>
        <v>------</v>
      </c>
      <c r="AD24" s="123" t="s">
        <v>9</v>
      </c>
      <c r="AE24" s="124" t="str">
        <f>C29</f>
        <v>------</v>
      </c>
      <c r="AF24" s="90"/>
      <c r="AG24" s="91"/>
      <c r="AH24" s="91"/>
      <c r="AI24" s="91"/>
      <c r="AJ24" s="92"/>
      <c r="AK24" s="56" t="str">
        <f t="shared" si="2"/>
        <v>0</v>
      </c>
      <c r="AL24" s="11" t="s">
        <v>7</v>
      </c>
      <c r="AM24" s="12" t="str">
        <f t="shared" si="3"/>
        <v>0</v>
      </c>
      <c r="AN24" s="94"/>
      <c r="AP24">
        <f>A32</f>
        <v>0</v>
      </c>
      <c r="AQ24">
        <f>A28</f>
        <v>0</v>
      </c>
      <c r="AU24"/>
      <c r="AY24"/>
    </row>
    <row r="25" spans="1:51" ht="13.5" thickBot="1">
      <c r="A25" s="217"/>
      <c r="B25" s="167"/>
      <c r="C25" s="57" t="str">
        <f>IF(A24&gt;0,IF(VLOOKUP(A24,seznam!$A$2:$C$147,2)&gt;0,VLOOKUP(A24,seznam!$A$2:$C$147,2),"------"),"------")</f>
        <v>------</v>
      </c>
      <c r="D25" s="171"/>
      <c r="E25" s="165"/>
      <c r="F25" s="167"/>
      <c r="G25" s="195"/>
      <c r="H25" s="196"/>
      <c r="I25" s="197"/>
      <c r="J25" s="169"/>
      <c r="K25" s="165"/>
      <c r="L25" s="167"/>
      <c r="M25" s="169"/>
      <c r="N25" s="165"/>
      <c r="O25" s="167"/>
      <c r="P25" s="169"/>
      <c r="Q25" s="165"/>
      <c r="R25" s="167"/>
      <c r="S25" s="169"/>
      <c r="T25" s="165"/>
      <c r="U25" s="167"/>
      <c r="V25" s="170"/>
      <c r="W25" s="203"/>
      <c r="X25" s="173"/>
      <c r="Y25" s="243"/>
      <c r="Z25" s="208"/>
      <c r="AA25" s="215"/>
      <c r="AB25" s="58">
        <v>5</v>
      </c>
      <c r="AC25" s="5" t="str">
        <f>C31</f>
        <v>------</v>
      </c>
      <c r="AD25" s="8" t="s">
        <v>9</v>
      </c>
      <c r="AE25" s="59" t="str">
        <f>C27</f>
        <v>------</v>
      </c>
      <c r="AF25" s="60"/>
      <c r="AG25" s="61"/>
      <c r="AH25" s="61"/>
      <c r="AI25" s="61"/>
      <c r="AJ25" s="62"/>
      <c r="AK25" s="56" t="str">
        <f t="shared" si="2"/>
        <v>0</v>
      </c>
      <c r="AL25" s="125" t="s">
        <v>7</v>
      </c>
      <c r="AM25" s="12" t="str">
        <f t="shared" si="3"/>
        <v>0</v>
      </c>
      <c r="AN25" s="94"/>
      <c r="AP25">
        <f>A30</f>
        <v>0</v>
      </c>
      <c r="AQ25">
        <f>A26</f>
        <v>0</v>
      </c>
      <c r="AU25"/>
      <c r="AY25"/>
    </row>
    <row r="26" spans="1:51" ht="13.5" thickBot="1">
      <c r="A26" s="217"/>
      <c r="B26" s="211">
        <v>3</v>
      </c>
      <c r="C26" s="50" t="str">
        <f>IF(A26&gt;0,IF(VLOOKUP(A26,seznam!$A$2:$C$147,3)&gt;0,VLOOKUP(A26,seznam!$A$2:$C$147,3),"------"),"------")</f>
        <v>------</v>
      </c>
      <c r="D26" s="147" t="str">
        <f>L22</f>
        <v>0</v>
      </c>
      <c r="E26" s="151" t="s">
        <v>7</v>
      </c>
      <c r="F26" s="159" t="str">
        <f>J22</f>
        <v>0</v>
      </c>
      <c r="G26" s="157" t="str">
        <f>L24</f>
        <v>0</v>
      </c>
      <c r="H26" s="151" t="s">
        <v>7</v>
      </c>
      <c r="I26" s="159" t="str">
        <f>J24</f>
        <v>0</v>
      </c>
      <c r="J26" s="192"/>
      <c r="K26" s="193"/>
      <c r="L26" s="194"/>
      <c r="M26" s="157" t="str">
        <f>AK23</f>
        <v>0</v>
      </c>
      <c r="N26" s="151" t="s">
        <v>7</v>
      </c>
      <c r="O26" s="159" t="str">
        <f>AM23</f>
        <v>0</v>
      </c>
      <c r="P26" s="157" t="str">
        <f>AM25</f>
        <v>0</v>
      </c>
      <c r="Q26" s="151" t="s">
        <v>7</v>
      </c>
      <c r="R26" s="159" t="str">
        <f>AK25</f>
        <v>0</v>
      </c>
      <c r="S26" s="157" t="str">
        <f>AK33</f>
        <v>0</v>
      </c>
      <c r="T26" s="151" t="s">
        <v>7</v>
      </c>
      <c r="U26" s="159" t="str">
        <f>AM33</f>
        <v>0</v>
      </c>
      <c r="V26" s="147">
        <f>D26+G26+M26</f>
        <v>0</v>
      </c>
      <c r="W26" s="151" t="s">
        <v>7</v>
      </c>
      <c r="X26" s="159">
        <f>F26+I26+O26</f>
        <v>0</v>
      </c>
      <c r="Y26" s="149"/>
      <c r="Z26" s="153"/>
      <c r="AA26" s="215"/>
      <c r="AB26" s="64">
        <v>6</v>
      </c>
      <c r="AC26" s="6" t="str">
        <f>C23</f>
        <v>------</v>
      </c>
      <c r="AD26" s="10" t="s">
        <v>9</v>
      </c>
      <c r="AE26" s="65" t="str">
        <f>C25</f>
        <v>------</v>
      </c>
      <c r="AF26" s="66"/>
      <c r="AG26" s="67"/>
      <c r="AH26" s="67"/>
      <c r="AI26" s="67"/>
      <c r="AJ26" s="68"/>
      <c r="AK26" s="56" t="str">
        <f t="shared" si="2"/>
        <v>0</v>
      </c>
      <c r="AL26" s="120" t="s">
        <v>7</v>
      </c>
      <c r="AM26" s="12" t="str">
        <f t="shared" si="3"/>
        <v>0</v>
      </c>
      <c r="AN26" s="94"/>
      <c r="AP26" s="136">
        <f>A22</f>
        <v>0</v>
      </c>
      <c r="AQ26" s="136">
        <f>A24</f>
        <v>0</v>
      </c>
      <c r="AU26"/>
      <c r="AY26"/>
    </row>
    <row r="27" spans="1:51" ht="13.5" thickBot="1">
      <c r="A27" s="217"/>
      <c r="B27" s="167"/>
      <c r="C27" s="57" t="str">
        <f>IF(A26&gt;0,IF(VLOOKUP(A26,seznam!$A$2:$C$147,2)&gt;0,VLOOKUP(A26,seznam!$A$2:$C$147,2),"------"),"------")</f>
        <v>------</v>
      </c>
      <c r="D27" s="171"/>
      <c r="E27" s="165"/>
      <c r="F27" s="167"/>
      <c r="G27" s="169"/>
      <c r="H27" s="165"/>
      <c r="I27" s="167"/>
      <c r="J27" s="195"/>
      <c r="K27" s="196"/>
      <c r="L27" s="197"/>
      <c r="M27" s="220"/>
      <c r="N27" s="165"/>
      <c r="O27" s="173"/>
      <c r="P27" s="169"/>
      <c r="Q27" s="165"/>
      <c r="R27" s="167"/>
      <c r="S27" s="169"/>
      <c r="T27" s="165"/>
      <c r="U27" s="167"/>
      <c r="V27" s="171"/>
      <c r="W27" s="165"/>
      <c r="X27" s="167"/>
      <c r="Y27" s="243"/>
      <c r="Z27" s="208"/>
      <c r="AA27" s="215"/>
      <c r="AB27" s="121">
        <v>7</v>
      </c>
      <c r="AC27" s="122" t="str">
        <f>C25</f>
        <v>------</v>
      </c>
      <c r="AD27" s="123" t="s">
        <v>9</v>
      </c>
      <c r="AE27" s="124" t="str">
        <f>C33</f>
        <v>------</v>
      </c>
      <c r="AF27" s="90"/>
      <c r="AG27" s="91"/>
      <c r="AH27" s="91"/>
      <c r="AI27" s="91"/>
      <c r="AJ27" s="92"/>
      <c r="AK27" s="56" t="str">
        <f t="shared" si="2"/>
        <v>0</v>
      </c>
      <c r="AL27" s="11" t="s">
        <v>7</v>
      </c>
      <c r="AM27" s="12" t="str">
        <f t="shared" si="3"/>
        <v>0</v>
      </c>
      <c r="AN27" s="94"/>
      <c r="AP27">
        <f>A24</f>
        <v>0</v>
      </c>
      <c r="AQ27">
        <f>A32</f>
        <v>0</v>
      </c>
      <c r="AU27"/>
      <c r="AY27"/>
    </row>
    <row r="28" spans="1:51" ht="13.5" thickBot="1">
      <c r="A28" s="217"/>
      <c r="B28" s="211">
        <v>4</v>
      </c>
      <c r="C28" s="50" t="str">
        <f>IF(A28&gt;0,IF(VLOOKUP(A28,seznam!$A$2:$C$147,3)&gt;0,VLOOKUP(A28,seznam!$A$2:$C$147,3),"------"),"------")</f>
        <v>------</v>
      </c>
      <c r="D28" s="225" t="str">
        <f>O22</f>
        <v>0</v>
      </c>
      <c r="E28" s="151" t="s">
        <v>7</v>
      </c>
      <c r="F28" s="159" t="str">
        <f>M22</f>
        <v>0</v>
      </c>
      <c r="G28" s="157" t="str">
        <f>O24</f>
        <v>0</v>
      </c>
      <c r="H28" s="151" t="s">
        <v>7</v>
      </c>
      <c r="I28" s="159" t="str">
        <f>M24</f>
        <v>0</v>
      </c>
      <c r="J28" s="157" t="str">
        <f>O26</f>
        <v>0</v>
      </c>
      <c r="K28" s="151" t="s">
        <v>7</v>
      </c>
      <c r="L28" s="159" t="str">
        <f>M26</f>
        <v>0</v>
      </c>
      <c r="M28" s="192"/>
      <c r="N28" s="193"/>
      <c r="O28" s="194"/>
      <c r="P28" s="157" t="str">
        <f>AK29</f>
        <v>0</v>
      </c>
      <c r="Q28" s="151" t="s">
        <v>7</v>
      </c>
      <c r="R28" s="159" t="str">
        <f>AM29</f>
        <v>0</v>
      </c>
      <c r="S28" s="157" t="str">
        <f>AM24</f>
        <v>0</v>
      </c>
      <c r="T28" s="151" t="s">
        <v>7</v>
      </c>
      <c r="U28" s="159" t="str">
        <f>AK24</f>
        <v>0</v>
      </c>
      <c r="V28" s="147">
        <f>D28+G28+J28</f>
        <v>0</v>
      </c>
      <c r="W28" s="151" t="s">
        <v>7</v>
      </c>
      <c r="X28" s="159">
        <f>F28+I28+L28</f>
        <v>0</v>
      </c>
      <c r="Y28" s="149"/>
      <c r="Z28" s="174"/>
      <c r="AA28" s="219"/>
      <c r="AB28" s="58">
        <v>8</v>
      </c>
      <c r="AC28" s="5" t="str">
        <f>C27</f>
        <v>------</v>
      </c>
      <c r="AD28" s="8" t="s">
        <v>9</v>
      </c>
      <c r="AE28" s="59" t="str">
        <f>C23</f>
        <v>------</v>
      </c>
      <c r="AF28" s="60"/>
      <c r="AG28" s="61"/>
      <c r="AH28" s="61"/>
      <c r="AI28" s="61"/>
      <c r="AJ28" s="62"/>
      <c r="AK28" s="56" t="str">
        <f t="shared" si="2"/>
        <v>0</v>
      </c>
      <c r="AL28" s="125" t="s">
        <v>7</v>
      </c>
      <c r="AM28" s="12" t="str">
        <f t="shared" si="3"/>
        <v>0</v>
      </c>
      <c r="AN28" s="94"/>
      <c r="AP28">
        <f>A26</f>
        <v>0</v>
      </c>
      <c r="AQ28">
        <f>A22</f>
        <v>0</v>
      </c>
      <c r="AU28"/>
      <c r="AY28"/>
    </row>
    <row r="29" spans="1:51" ht="13.5" thickBot="1">
      <c r="A29" s="217"/>
      <c r="B29" s="167"/>
      <c r="C29" s="126" t="str">
        <f>IF(A28&gt;0,IF(VLOOKUP(A28,seznam!$A$2:$C$147,2)&gt;0,VLOOKUP(A28,seznam!$A$2:$C$147,2),"------"),"------")</f>
        <v>------</v>
      </c>
      <c r="D29" s="171"/>
      <c r="E29" s="165"/>
      <c r="F29" s="167"/>
      <c r="G29" s="169"/>
      <c r="H29" s="165"/>
      <c r="I29" s="167"/>
      <c r="J29" s="169"/>
      <c r="K29" s="165"/>
      <c r="L29" s="167"/>
      <c r="M29" s="195"/>
      <c r="N29" s="196"/>
      <c r="O29" s="197"/>
      <c r="P29" s="169"/>
      <c r="Q29" s="165"/>
      <c r="R29" s="167"/>
      <c r="S29" s="169"/>
      <c r="T29" s="165"/>
      <c r="U29" s="167"/>
      <c r="V29" s="171"/>
      <c r="W29" s="165"/>
      <c r="X29" s="167"/>
      <c r="Y29" s="243"/>
      <c r="Z29" s="226"/>
      <c r="AA29" s="219"/>
      <c r="AB29" s="64">
        <v>9</v>
      </c>
      <c r="AC29" s="6" t="str">
        <f>C29</f>
        <v>------</v>
      </c>
      <c r="AD29" s="10" t="s">
        <v>9</v>
      </c>
      <c r="AE29" s="65" t="str">
        <f>C31</f>
        <v>------</v>
      </c>
      <c r="AF29" s="66"/>
      <c r="AG29" s="67"/>
      <c r="AH29" s="67"/>
      <c r="AI29" s="67"/>
      <c r="AJ29" s="68"/>
      <c r="AK29" s="56" t="str">
        <f t="shared" si="2"/>
        <v>0</v>
      </c>
      <c r="AL29" s="120" t="s">
        <v>7</v>
      </c>
      <c r="AM29" s="12" t="str">
        <f t="shared" si="3"/>
        <v>0</v>
      </c>
      <c r="AN29" s="94"/>
      <c r="AP29" s="136">
        <f>A28</f>
        <v>0</v>
      </c>
      <c r="AQ29" s="136">
        <f>A30</f>
        <v>0</v>
      </c>
      <c r="AU29"/>
      <c r="AY29"/>
    </row>
    <row r="30" spans="1:51" ht="13.5" thickBot="1">
      <c r="A30" s="217"/>
      <c r="B30" s="211">
        <v>5</v>
      </c>
      <c r="C30" s="50" t="str">
        <f>IF(A30&gt;0,IF(VLOOKUP(A30,seznam!$A$2:$C$147,3)&gt;0,VLOOKUP(A30,seznam!$A$2:$C$147,3),"------"),"------")</f>
        <v>------</v>
      </c>
      <c r="D30" s="147" t="str">
        <f>R22</f>
        <v>0</v>
      </c>
      <c r="E30" s="227" t="s">
        <v>7</v>
      </c>
      <c r="F30" s="222" t="str">
        <f>P22</f>
        <v>0</v>
      </c>
      <c r="G30" s="228" t="str">
        <f>R24</f>
        <v>0</v>
      </c>
      <c r="H30" s="227" t="s">
        <v>7</v>
      </c>
      <c r="I30" s="222" t="str">
        <f>P24</f>
        <v>0</v>
      </c>
      <c r="J30" s="228" t="str">
        <f>R26</f>
        <v>0</v>
      </c>
      <c r="K30" s="227" t="s">
        <v>7</v>
      </c>
      <c r="L30" s="222" t="str">
        <f>P26</f>
        <v>0</v>
      </c>
      <c r="M30" s="228" t="str">
        <f>R28</f>
        <v>0</v>
      </c>
      <c r="N30" s="227" t="s">
        <v>7</v>
      </c>
      <c r="O30" s="222" t="str">
        <f>P28</f>
        <v>0</v>
      </c>
      <c r="P30" s="231"/>
      <c r="Q30" s="232"/>
      <c r="R30" s="237"/>
      <c r="S30" s="228" t="str">
        <f>AM30</f>
        <v>0</v>
      </c>
      <c r="T30" s="227" t="s">
        <v>7</v>
      </c>
      <c r="U30" s="159" t="str">
        <f>AK30</f>
        <v>0</v>
      </c>
      <c r="V30" s="147">
        <f>D30+G30+J30</f>
        <v>0</v>
      </c>
      <c r="W30" s="151" t="s">
        <v>7</v>
      </c>
      <c r="X30" s="159">
        <f>F30+I30+L30</f>
        <v>0</v>
      </c>
      <c r="Y30" s="149"/>
      <c r="Z30" s="174"/>
      <c r="AA30" s="72"/>
      <c r="AB30" s="121">
        <v>10</v>
      </c>
      <c r="AC30" s="122" t="str">
        <f>C33</f>
        <v>------</v>
      </c>
      <c r="AD30" s="123" t="s">
        <v>9</v>
      </c>
      <c r="AE30" s="124" t="str">
        <f>C31</f>
        <v>------</v>
      </c>
      <c r="AF30" s="90"/>
      <c r="AG30" s="91"/>
      <c r="AH30" s="91"/>
      <c r="AI30" s="91"/>
      <c r="AJ30" s="92"/>
      <c r="AK30" s="56" t="str">
        <f t="shared" si="2"/>
        <v>0</v>
      </c>
      <c r="AL30" s="11" t="s">
        <v>7</v>
      </c>
      <c r="AM30" s="12" t="str">
        <f t="shared" si="3"/>
        <v>0</v>
      </c>
      <c r="AN30" s="94"/>
      <c r="AP30">
        <f>A32</f>
        <v>0</v>
      </c>
      <c r="AQ30">
        <f>A30</f>
        <v>0</v>
      </c>
      <c r="AU30"/>
      <c r="AY30"/>
    </row>
    <row r="31" spans="1:51" ht="13.5" thickBot="1">
      <c r="A31" s="217"/>
      <c r="B31" s="167"/>
      <c r="C31" s="57" t="str">
        <f>IF(A30&gt;0,IF(VLOOKUP(A30,seznam!$A$2:$C$147,2)&gt;0,VLOOKUP(A30,seznam!$A$2:$C$147,2),"------"),"------")</f>
        <v>------</v>
      </c>
      <c r="D31" s="171"/>
      <c r="E31" s="165"/>
      <c r="F31" s="167"/>
      <c r="G31" s="169"/>
      <c r="H31" s="165"/>
      <c r="I31" s="167"/>
      <c r="J31" s="169"/>
      <c r="K31" s="165"/>
      <c r="L31" s="167"/>
      <c r="M31" s="169"/>
      <c r="N31" s="165"/>
      <c r="O31" s="167"/>
      <c r="P31" s="238"/>
      <c r="Q31" s="239"/>
      <c r="R31" s="240"/>
      <c r="S31" s="169"/>
      <c r="T31" s="165"/>
      <c r="U31" s="167"/>
      <c r="V31" s="171"/>
      <c r="W31" s="165"/>
      <c r="X31" s="167"/>
      <c r="Y31" s="243"/>
      <c r="Z31" s="226"/>
      <c r="AB31" s="58">
        <v>11</v>
      </c>
      <c r="AC31" s="5" t="str">
        <f>C23</f>
        <v>------</v>
      </c>
      <c r="AD31" s="8" t="s">
        <v>9</v>
      </c>
      <c r="AE31" s="59" t="str">
        <f>C29</f>
        <v>------</v>
      </c>
      <c r="AF31" s="60"/>
      <c r="AG31" s="61"/>
      <c r="AH31" s="61"/>
      <c r="AI31" s="61"/>
      <c r="AJ31" s="62"/>
      <c r="AK31" s="56" t="str">
        <f t="shared" si="2"/>
        <v>0</v>
      </c>
      <c r="AL31" s="125" t="s">
        <v>7</v>
      </c>
      <c r="AM31" s="12" t="str">
        <f t="shared" si="3"/>
        <v>0</v>
      </c>
      <c r="AN31" s="94"/>
      <c r="AP31">
        <f>A22</f>
        <v>0</v>
      </c>
      <c r="AQ31">
        <f>A28</f>
        <v>0</v>
      </c>
      <c r="AU31"/>
      <c r="AY31"/>
    </row>
    <row r="32" spans="1:51" ht="13.5" thickBot="1">
      <c r="A32" s="229"/>
      <c r="B32" s="230">
        <v>6</v>
      </c>
      <c r="C32" s="50" t="str">
        <f>IF(A32&gt;0,IF(VLOOKUP(A32,seznam!$A$2:$C$147,3)&gt;0,VLOOKUP(A32,seznam!$A$2:$C$147,3),"------"),"------")</f>
        <v>------</v>
      </c>
      <c r="D32" s="147" t="str">
        <f>U22</f>
        <v>0</v>
      </c>
      <c r="E32" s="151" t="s">
        <v>7</v>
      </c>
      <c r="F32" s="159" t="str">
        <f>S22</f>
        <v>0</v>
      </c>
      <c r="G32" s="157" t="str">
        <f>U24</f>
        <v>0</v>
      </c>
      <c r="H32" s="151" t="s">
        <v>7</v>
      </c>
      <c r="I32" s="159" t="str">
        <f>S24</f>
        <v>0</v>
      </c>
      <c r="J32" s="157" t="str">
        <f>U26</f>
        <v>0</v>
      </c>
      <c r="K32" s="151" t="s">
        <v>7</v>
      </c>
      <c r="L32" s="159" t="str">
        <f>S26</f>
        <v>0</v>
      </c>
      <c r="M32" s="157" t="str">
        <f>U28</f>
        <v>0</v>
      </c>
      <c r="N32" s="151" t="s">
        <v>7</v>
      </c>
      <c r="O32" s="159" t="str">
        <f>S28</f>
        <v>0</v>
      </c>
      <c r="P32" s="157" t="str">
        <f>U30</f>
        <v>0</v>
      </c>
      <c r="Q32" s="151" t="s">
        <v>7</v>
      </c>
      <c r="R32" s="159" t="str">
        <f>S30</f>
        <v>0</v>
      </c>
      <c r="S32" s="231"/>
      <c r="T32" s="232"/>
      <c r="U32" s="233"/>
      <c r="V32" s="225">
        <f>D32+G32+J32</f>
        <v>0</v>
      </c>
      <c r="W32" s="227" t="s">
        <v>7</v>
      </c>
      <c r="X32" s="222">
        <f>F32+I32+L32</f>
        <v>0</v>
      </c>
      <c r="Y32" s="149"/>
      <c r="Z32" s="153"/>
      <c r="AB32" s="64">
        <v>12</v>
      </c>
      <c r="AC32" s="6" t="str">
        <f>C25</f>
        <v>------</v>
      </c>
      <c r="AD32" s="10" t="s">
        <v>9</v>
      </c>
      <c r="AE32" s="65" t="str">
        <f>C27</f>
        <v>------</v>
      </c>
      <c r="AF32" s="66"/>
      <c r="AG32" s="67"/>
      <c r="AH32" s="67"/>
      <c r="AI32" s="67"/>
      <c r="AJ32" s="68"/>
      <c r="AK32" s="56" t="str">
        <f t="shared" si="2"/>
        <v>0</v>
      </c>
      <c r="AL32" s="120" t="s">
        <v>7</v>
      </c>
      <c r="AM32" s="12" t="str">
        <f t="shared" si="3"/>
        <v>0</v>
      </c>
      <c r="AN32" s="94"/>
      <c r="AP32" s="136">
        <f>A24</f>
        <v>0</v>
      </c>
      <c r="AQ32" s="136">
        <f>A26</f>
        <v>0</v>
      </c>
      <c r="AU32"/>
      <c r="AY32"/>
    </row>
    <row r="33" spans="1:51" ht="13.5" thickBot="1">
      <c r="A33" s="218"/>
      <c r="B33" s="160"/>
      <c r="C33" s="71" t="str">
        <f>IF(A32&gt;0,IF(VLOOKUP(A32,seznam!$A$2:$C$147,2)&gt;0,VLOOKUP(A32,seznam!$A$2:$C$147,2),"------"),"------")</f>
        <v>------</v>
      </c>
      <c r="D33" s="148"/>
      <c r="E33" s="152"/>
      <c r="F33" s="160"/>
      <c r="G33" s="158"/>
      <c r="H33" s="152"/>
      <c r="I33" s="160"/>
      <c r="J33" s="158"/>
      <c r="K33" s="152"/>
      <c r="L33" s="160"/>
      <c r="M33" s="158"/>
      <c r="N33" s="152"/>
      <c r="O33" s="160"/>
      <c r="P33" s="158"/>
      <c r="Q33" s="152"/>
      <c r="R33" s="160"/>
      <c r="S33" s="234"/>
      <c r="T33" s="235"/>
      <c r="U33" s="236"/>
      <c r="V33" s="148"/>
      <c r="W33" s="152"/>
      <c r="X33" s="160"/>
      <c r="Y33" s="244"/>
      <c r="Z33" s="207"/>
      <c r="AB33" s="121">
        <v>13</v>
      </c>
      <c r="AC33" s="122" t="str">
        <f>C27</f>
        <v>------</v>
      </c>
      <c r="AD33" s="123" t="s">
        <v>9</v>
      </c>
      <c r="AE33" s="124" t="str">
        <f>C33</f>
        <v>------</v>
      </c>
      <c r="AF33" s="90"/>
      <c r="AG33" s="91"/>
      <c r="AH33" s="91"/>
      <c r="AI33" s="91"/>
      <c r="AJ33" s="92"/>
      <c r="AK33" s="56" t="str">
        <f t="shared" si="2"/>
        <v>0</v>
      </c>
      <c r="AL33" s="11" t="s">
        <v>7</v>
      </c>
      <c r="AM33" s="12" t="str">
        <f t="shared" si="3"/>
        <v>0</v>
      </c>
      <c r="AN33" s="94"/>
      <c r="AP33">
        <f>A26</f>
        <v>0</v>
      </c>
      <c r="AQ33">
        <f>A32</f>
        <v>0</v>
      </c>
      <c r="AU33"/>
      <c r="AY33"/>
    </row>
    <row r="34" spans="1:51" ht="13.5" thickBot="1">
      <c r="B34"/>
      <c r="C34" s="127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 s="137"/>
      <c r="T34" s="137"/>
      <c r="U34" s="137"/>
      <c r="V34"/>
      <c r="W34"/>
      <c r="X34"/>
      <c r="Y34"/>
      <c r="Z34" s="128"/>
      <c r="AB34" s="58">
        <v>14</v>
      </c>
      <c r="AC34" s="5" t="str">
        <f>C29</f>
        <v>------</v>
      </c>
      <c r="AD34" s="8" t="s">
        <v>9</v>
      </c>
      <c r="AE34" s="59" t="str">
        <f>C25</f>
        <v>------</v>
      </c>
      <c r="AF34" s="60"/>
      <c r="AG34" s="61"/>
      <c r="AH34" s="61"/>
      <c r="AI34" s="61"/>
      <c r="AJ34" s="62"/>
      <c r="AK34" s="56" t="str">
        <f t="shared" si="2"/>
        <v>0</v>
      </c>
      <c r="AL34" s="125" t="s">
        <v>7</v>
      </c>
      <c r="AM34" s="12" t="str">
        <f t="shared" si="3"/>
        <v>0</v>
      </c>
      <c r="AN34" s="94"/>
      <c r="AP34">
        <f>A28</f>
        <v>0</v>
      </c>
      <c r="AQ34">
        <f>A24</f>
        <v>0</v>
      </c>
      <c r="AU34"/>
      <c r="AY34"/>
    </row>
    <row r="35" spans="1:51" ht="13.5" thickBot="1">
      <c r="C35" s="129"/>
      <c r="AB35" s="64">
        <v>15</v>
      </c>
      <c r="AC35" s="6" t="str">
        <f>C31</f>
        <v>------</v>
      </c>
      <c r="AD35" s="10" t="s">
        <v>9</v>
      </c>
      <c r="AE35" s="65" t="str">
        <f>C23</f>
        <v>------</v>
      </c>
      <c r="AF35" s="66"/>
      <c r="AG35" s="67"/>
      <c r="AH35" s="67"/>
      <c r="AI35" s="67"/>
      <c r="AJ35" s="68"/>
      <c r="AK35" s="56" t="str">
        <f t="shared" si="2"/>
        <v>0</v>
      </c>
      <c r="AL35" s="120" t="s">
        <v>7</v>
      </c>
      <c r="AM35" s="12" t="str">
        <f t="shared" si="3"/>
        <v>0</v>
      </c>
      <c r="AN35" s="94"/>
      <c r="AP35" s="136">
        <f>A30</f>
        <v>0</v>
      </c>
      <c r="AQ35" s="136">
        <f>A22</f>
        <v>0</v>
      </c>
      <c r="AU35"/>
      <c r="AY35"/>
    </row>
    <row r="36" spans="1:51">
      <c r="C36" s="129"/>
      <c r="AN36" s="94"/>
      <c r="AU36"/>
      <c r="AY36"/>
    </row>
    <row r="37" spans="1:51">
      <c r="C37" s="129"/>
      <c r="AN37" s="94"/>
      <c r="AU37"/>
      <c r="AY37"/>
    </row>
  </sheetData>
  <mergeCells count="300">
    <mergeCell ref="S3:U3"/>
    <mergeCell ref="V3:X3"/>
    <mergeCell ref="A4:A5"/>
    <mergeCell ref="B4:B5"/>
    <mergeCell ref="D4:F5"/>
    <mergeCell ref="G4:G5"/>
    <mergeCell ref="H4:H5"/>
    <mergeCell ref="I4:I5"/>
    <mergeCell ref="J4:J5"/>
    <mergeCell ref="K4:K5"/>
    <mergeCell ref="B3:C3"/>
    <mergeCell ref="D3:F3"/>
    <mergeCell ref="G3:I3"/>
    <mergeCell ref="J3:L3"/>
    <mergeCell ref="M3:O3"/>
    <mergeCell ref="P3:R3"/>
    <mergeCell ref="U4:U5"/>
    <mergeCell ref="V4:V5"/>
    <mergeCell ref="W4:W5"/>
    <mergeCell ref="L4:L5"/>
    <mergeCell ref="M4:M5"/>
    <mergeCell ref="N4:N5"/>
    <mergeCell ref="O4:O5"/>
    <mergeCell ref="P4:P5"/>
    <mergeCell ref="Q4:Q5"/>
    <mergeCell ref="A6:A7"/>
    <mergeCell ref="B6:B7"/>
    <mergeCell ref="D6:D7"/>
    <mergeCell ref="E6:E7"/>
    <mergeCell ref="F6:F7"/>
    <mergeCell ref="G6:I7"/>
    <mergeCell ref="R4:R5"/>
    <mergeCell ref="S4:S5"/>
    <mergeCell ref="T4:T5"/>
    <mergeCell ref="J6:J7"/>
    <mergeCell ref="K6:K7"/>
    <mergeCell ref="L6:L7"/>
    <mergeCell ref="M6:M7"/>
    <mergeCell ref="N6:N7"/>
    <mergeCell ref="X4:X5"/>
    <mergeCell ref="Y4:Y5"/>
    <mergeCell ref="Z4:Z5"/>
    <mergeCell ref="V6:V7"/>
    <mergeCell ref="W6:W7"/>
    <mergeCell ref="X6:X7"/>
    <mergeCell ref="Y6:Y7"/>
    <mergeCell ref="Z6:Z7"/>
    <mergeCell ref="AA4:AA5"/>
    <mergeCell ref="AA6:AA7"/>
    <mergeCell ref="P6:P7"/>
    <mergeCell ref="Q6:Q7"/>
    <mergeCell ref="R6:R7"/>
    <mergeCell ref="S6:S7"/>
    <mergeCell ref="T6:T7"/>
    <mergeCell ref="U6:U7"/>
    <mergeCell ref="H8:H9"/>
    <mergeCell ref="I8:I9"/>
    <mergeCell ref="J8:L9"/>
    <mergeCell ref="M8:M9"/>
    <mergeCell ref="N8:N9"/>
    <mergeCell ref="O8:O9"/>
    <mergeCell ref="Y8:Y9"/>
    <mergeCell ref="Z8:Z9"/>
    <mergeCell ref="AA8:AA9"/>
    <mergeCell ref="O6:O7"/>
    <mergeCell ref="A8:A9"/>
    <mergeCell ref="B8:B9"/>
    <mergeCell ref="D8:D9"/>
    <mergeCell ref="E8:E9"/>
    <mergeCell ref="F8:F9"/>
    <mergeCell ref="G8:G9"/>
    <mergeCell ref="V8:V9"/>
    <mergeCell ref="W8:W9"/>
    <mergeCell ref="X8:X9"/>
    <mergeCell ref="P8:P9"/>
    <mergeCell ref="Q8:Q9"/>
    <mergeCell ref="R8:R9"/>
    <mergeCell ref="S8:S9"/>
    <mergeCell ref="T8:T9"/>
    <mergeCell ref="U8:U9"/>
    <mergeCell ref="H10:H11"/>
    <mergeCell ref="I10:I11"/>
    <mergeCell ref="J10:J11"/>
    <mergeCell ref="K10:K11"/>
    <mergeCell ref="L10:L11"/>
    <mergeCell ref="M10:O11"/>
    <mergeCell ref="A10:A11"/>
    <mergeCell ref="B10:B11"/>
    <mergeCell ref="D10:D11"/>
    <mergeCell ref="E10:E11"/>
    <mergeCell ref="F10:F11"/>
    <mergeCell ref="G10:G11"/>
    <mergeCell ref="V10:V11"/>
    <mergeCell ref="W10:W11"/>
    <mergeCell ref="X10:X11"/>
    <mergeCell ref="Y10:Y11"/>
    <mergeCell ref="Z10:Z11"/>
    <mergeCell ref="AA10:AA11"/>
    <mergeCell ref="P10:P11"/>
    <mergeCell ref="Q10:Q11"/>
    <mergeCell ref="R10:R11"/>
    <mergeCell ref="S10:S11"/>
    <mergeCell ref="T10:T11"/>
    <mergeCell ref="U10:U11"/>
    <mergeCell ref="Z12:Z13"/>
    <mergeCell ref="A14:A15"/>
    <mergeCell ref="B14:B15"/>
    <mergeCell ref="D14:D15"/>
    <mergeCell ref="E14:E15"/>
    <mergeCell ref="F14:F15"/>
    <mergeCell ref="N12:N13"/>
    <mergeCell ref="O12:O13"/>
    <mergeCell ref="P12:R13"/>
    <mergeCell ref="S12:S13"/>
    <mergeCell ref="T12:T13"/>
    <mergeCell ref="U12:U13"/>
    <mergeCell ref="H12:H13"/>
    <mergeCell ref="I12:I13"/>
    <mergeCell ref="J12:J13"/>
    <mergeCell ref="K12:K13"/>
    <mergeCell ref="L12:L13"/>
    <mergeCell ref="M12:M13"/>
    <mergeCell ref="A12:A13"/>
    <mergeCell ref="B12:B13"/>
    <mergeCell ref="D12:D13"/>
    <mergeCell ref="E12:E13"/>
    <mergeCell ref="F12:F13"/>
    <mergeCell ref="V12:V13"/>
    <mergeCell ref="W12:W13"/>
    <mergeCell ref="X12:X13"/>
    <mergeCell ref="G12:G13"/>
    <mergeCell ref="S14:U15"/>
    <mergeCell ref="V14:V15"/>
    <mergeCell ref="W14:W15"/>
    <mergeCell ref="X14:X15"/>
    <mergeCell ref="Y12:Y13"/>
    <mergeCell ref="B21:C21"/>
    <mergeCell ref="D21:F21"/>
    <mergeCell ref="G21:I21"/>
    <mergeCell ref="J21:L21"/>
    <mergeCell ref="Y14:Y15"/>
    <mergeCell ref="Z14:Z15"/>
    <mergeCell ref="M14:M15"/>
    <mergeCell ref="N14:N15"/>
    <mergeCell ref="O14:O15"/>
    <mergeCell ref="P14:P15"/>
    <mergeCell ref="Q14:Q15"/>
    <mergeCell ref="R14:R15"/>
    <mergeCell ref="S21:U21"/>
    <mergeCell ref="V21:X21"/>
    <mergeCell ref="M21:O21"/>
    <mergeCell ref="P21:R21"/>
    <mergeCell ref="G14:G15"/>
    <mergeCell ref="H14:H15"/>
    <mergeCell ref="I14:I15"/>
    <mergeCell ref="J14:J15"/>
    <mergeCell ref="K14:K15"/>
    <mergeCell ref="L14:L15"/>
    <mergeCell ref="U22:U23"/>
    <mergeCell ref="V22:V23"/>
    <mergeCell ref="W22:W23"/>
    <mergeCell ref="L22:L23"/>
    <mergeCell ref="M22:M23"/>
    <mergeCell ref="N22:N23"/>
    <mergeCell ref="O22:O23"/>
    <mergeCell ref="P22:P23"/>
    <mergeCell ref="Q22:Q23"/>
    <mergeCell ref="A24:A25"/>
    <mergeCell ref="B24:B25"/>
    <mergeCell ref="D24:D25"/>
    <mergeCell ref="E24:E25"/>
    <mergeCell ref="F24:F25"/>
    <mergeCell ref="G24:I25"/>
    <mergeCell ref="R22:R23"/>
    <mergeCell ref="S22:S23"/>
    <mergeCell ref="T22:T23"/>
    <mergeCell ref="J24:J25"/>
    <mergeCell ref="K24:K25"/>
    <mergeCell ref="L24:L25"/>
    <mergeCell ref="M24:M25"/>
    <mergeCell ref="N24:N25"/>
    <mergeCell ref="A22:A23"/>
    <mergeCell ref="B22:B23"/>
    <mergeCell ref="D22:F23"/>
    <mergeCell ref="G22:G23"/>
    <mergeCell ref="H22:H23"/>
    <mergeCell ref="I22:I23"/>
    <mergeCell ref="J22:J23"/>
    <mergeCell ref="K22:K23"/>
    <mergeCell ref="X22:X23"/>
    <mergeCell ref="Y22:Y23"/>
    <mergeCell ref="Z22:Z23"/>
    <mergeCell ref="V24:V25"/>
    <mergeCell ref="W24:W25"/>
    <mergeCell ref="X24:X25"/>
    <mergeCell ref="Y24:Y25"/>
    <mergeCell ref="Z24:Z25"/>
    <mergeCell ref="AA22:AA23"/>
    <mergeCell ref="AA24:AA25"/>
    <mergeCell ref="P24:P25"/>
    <mergeCell ref="Q24:Q25"/>
    <mergeCell ref="R24:R25"/>
    <mergeCell ref="S24:S25"/>
    <mergeCell ref="T24:T25"/>
    <mergeCell ref="U24:U25"/>
    <mergeCell ref="H26:H27"/>
    <mergeCell ref="I26:I27"/>
    <mergeCell ref="J26:L27"/>
    <mergeCell ref="M26:M27"/>
    <mergeCell ref="N26:N27"/>
    <mergeCell ref="O26:O27"/>
    <mergeCell ref="Y26:Y27"/>
    <mergeCell ref="Z26:Z27"/>
    <mergeCell ref="AA26:AA27"/>
    <mergeCell ref="O24:O25"/>
    <mergeCell ref="A26:A27"/>
    <mergeCell ref="B26:B27"/>
    <mergeCell ref="D26:D27"/>
    <mergeCell ref="E26:E27"/>
    <mergeCell ref="F26:F27"/>
    <mergeCell ref="G26:G27"/>
    <mergeCell ref="V26:V27"/>
    <mergeCell ref="W26:W27"/>
    <mergeCell ref="X26:X27"/>
    <mergeCell ref="P26:P27"/>
    <mergeCell ref="Q26:Q27"/>
    <mergeCell ref="R26:R27"/>
    <mergeCell ref="S26:S27"/>
    <mergeCell ref="T26:T27"/>
    <mergeCell ref="U26:U27"/>
    <mergeCell ref="H28:H29"/>
    <mergeCell ref="I28:I29"/>
    <mergeCell ref="J28:J29"/>
    <mergeCell ref="K28:K29"/>
    <mergeCell ref="L28:L29"/>
    <mergeCell ref="M28:O29"/>
    <mergeCell ref="A28:A29"/>
    <mergeCell ref="B28:B29"/>
    <mergeCell ref="D28:D29"/>
    <mergeCell ref="E28:E29"/>
    <mergeCell ref="F28:F29"/>
    <mergeCell ref="G28:G29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Z30:Z31"/>
    <mergeCell ref="A32:A33"/>
    <mergeCell ref="B32:B33"/>
    <mergeCell ref="D32:D33"/>
    <mergeCell ref="E32:E33"/>
    <mergeCell ref="F32:F33"/>
    <mergeCell ref="N30:N31"/>
    <mergeCell ref="O30:O31"/>
    <mergeCell ref="P30:R31"/>
    <mergeCell ref="S30:S31"/>
    <mergeCell ref="T30:T31"/>
    <mergeCell ref="U30:U31"/>
    <mergeCell ref="H30:H31"/>
    <mergeCell ref="I30:I31"/>
    <mergeCell ref="J30:J31"/>
    <mergeCell ref="K30:K31"/>
    <mergeCell ref="L30:L31"/>
    <mergeCell ref="M30:M31"/>
    <mergeCell ref="A30:A31"/>
    <mergeCell ref="B30:B31"/>
    <mergeCell ref="D30:D31"/>
    <mergeCell ref="E30:E31"/>
    <mergeCell ref="F30:F31"/>
    <mergeCell ref="V30:V31"/>
    <mergeCell ref="W30:W31"/>
    <mergeCell ref="X30:X31"/>
    <mergeCell ref="G30:G31"/>
    <mergeCell ref="S32:U33"/>
    <mergeCell ref="V32:V33"/>
    <mergeCell ref="W32:W33"/>
    <mergeCell ref="X32:X33"/>
    <mergeCell ref="Y30:Y31"/>
    <mergeCell ref="Y32:Y33"/>
    <mergeCell ref="Z32:Z33"/>
    <mergeCell ref="M32:M33"/>
    <mergeCell ref="N32:N33"/>
    <mergeCell ref="O32:O33"/>
    <mergeCell ref="P32:P33"/>
    <mergeCell ref="Q32:Q33"/>
    <mergeCell ref="R32:R33"/>
    <mergeCell ref="G32:G33"/>
    <mergeCell ref="H32:H33"/>
    <mergeCell ref="I32:I33"/>
    <mergeCell ref="J32:J33"/>
    <mergeCell ref="K32:K33"/>
    <mergeCell ref="L32:L33"/>
  </mergeCells>
  <conditionalFormatting sqref="Z10:Z11">
    <cfRule type="expression" dxfId="5" priority="6">
      <formula>MOD($Z10,8)=1</formula>
    </cfRule>
  </conditionalFormatting>
  <conditionalFormatting sqref="Z12:Z13">
    <cfRule type="expression" dxfId="4" priority="5">
      <formula>MOD($Z12,8)=1</formula>
    </cfRule>
  </conditionalFormatting>
  <conditionalFormatting sqref="Z14:Z16">
    <cfRule type="expression" dxfId="3" priority="4">
      <formula>MOD($Z14,8)=1</formula>
    </cfRule>
  </conditionalFormatting>
  <conditionalFormatting sqref="Z28:Z29">
    <cfRule type="expression" dxfId="2" priority="3">
      <formula>MOD($Z28,8)=1</formula>
    </cfRule>
  </conditionalFormatting>
  <conditionalFormatting sqref="Z32:Z34">
    <cfRule type="expression" dxfId="1" priority="2">
      <formula>MOD($Z32,8)=1</formula>
    </cfRule>
  </conditionalFormatting>
  <conditionalFormatting sqref="Z30:Z31">
    <cfRule type="expression" dxfId="0" priority="1">
      <formula>MOD($Z30,8)=1</formula>
    </cfRule>
  </conditionalFormatting>
  <pageMargins left="0.23622047244094491" right="0.23622047244094491" top="0.70866141732283472" bottom="0.70866141732283472" header="0.31496062992125984" footer="0.31496062992125984"/>
  <pageSetup paperSize="9" orientation="portrait" horizontalDpi="300" verticalDpi="300" r:id="rId1"/>
  <colBreaks count="1" manualBreakCount="1">
    <brk id="27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9F066-B127-4C81-ACD8-31BF3390426F}">
  <sheetPr codeName="List10"/>
  <dimension ref="A1:G38"/>
  <sheetViews>
    <sheetView view="pageBreakPreview" topLeftCell="A10" zoomScaleNormal="100" zoomScaleSheetLayoutView="100" workbookViewId="0">
      <selection sqref="A1:G43"/>
    </sheetView>
  </sheetViews>
  <sheetFormatPr defaultRowHeight="12.75"/>
  <cols>
    <col min="1" max="1" width="5.42578125" style="2" customWidth="1"/>
    <col min="2" max="2" width="4.2851562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3" customHeight="1">
      <c r="A1" s="76"/>
      <c r="B1" s="248" t="s">
        <v>62</v>
      </c>
      <c r="C1" s="248"/>
      <c r="D1" s="248"/>
      <c r="E1" s="248"/>
      <c r="F1" s="248"/>
      <c r="G1" s="248"/>
    </row>
    <row r="2" spans="1:7" ht="12" customHeight="1">
      <c r="A2" s="227">
        <v>25</v>
      </c>
      <c r="B2" s="227">
        <v>1</v>
      </c>
      <c r="C2" s="77" t="str">
        <f>IF(A2&gt;0,VLOOKUP(A2,seznam!$A$2:$C$147,3),"------")</f>
        <v>KST Kunštát</v>
      </c>
      <c r="D2" s="43"/>
      <c r="E2" s="43"/>
      <c r="F2" s="43"/>
      <c r="G2" s="43"/>
    </row>
    <row r="3" spans="1:7" ht="12" customHeight="1">
      <c r="A3" s="227"/>
      <c r="B3" s="227"/>
      <c r="C3" s="78" t="str">
        <f>IF(A2&gt;0,VLOOKUP(A2,seznam!$A$2:$C$147,2),"------")</f>
        <v>Wetter Jan</v>
      </c>
      <c r="D3" s="43"/>
      <c r="E3" s="43"/>
      <c r="F3" s="43"/>
      <c r="G3" s="43"/>
    </row>
    <row r="4" spans="1:7" ht="12" customHeight="1">
      <c r="A4" s="227">
        <v>0</v>
      </c>
      <c r="B4" s="203">
        <v>2</v>
      </c>
      <c r="C4" s="113" t="str">
        <f>IF(A4&gt;0,VLOOKUP(A4,seznam!$A$2:$C$147,3),"------")</f>
        <v>------</v>
      </c>
      <c r="D4" s="44" t="str">
        <f>IF(zap_U13!J2&gt;zap_U13!L2,zap_U13!B2,IF(zap_U13!J2&lt;zap_U13!L2,zap_U13!D2," "))</f>
        <v>Wetter Jan</v>
      </c>
      <c r="E4" s="43"/>
      <c r="F4" s="43"/>
      <c r="G4" s="43"/>
    </row>
    <row r="5" spans="1:7" ht="12" customHeight="1">
      <c r="A5" s="203"/>
      <c r="B5" s="245"/>
      <c r="C5" s="112" t="str">
        <f>IF(A4&gt;0,VLOOKUP(A4,seznam!$A$2:$C$147,2),"------")</f>
        <v>------</v>
      </c>
      <c r="D5" s="43" t="str">
        <f>IF(zap_U13!J2&gt;zap_U13!L2,CONCATENATE(zap_U13!J2,":",zap_U13!L2,"   (",zap_U13!E2,";",zap_U13!F2,";",zap_U13!G2,";",zap_U13!H2,";",zap_U13!I2,")"),IF(zap_U13!J2&lt;zap_U13!L2,CONCATENATE(zap_U13!L2,":",zap_U13!J2,"   (",IF(zap_U13!E2="0","-0",-zap_U13!E2),";",IF(zap_U13!F2="0","-0",-zap_U13!F2),";",IF(zap_U13!G2="0","-0",-zap_U13!G2),";",IF(zap_U13!H2="0","-0",IF(LEN(zap_U13!H2)&gt;0,-zap_U13!H2,zap_U13!H2)),";",IF(LEN(zap_U13!I2)&gt;0,-zap_U13!I2,zap_U13!I2),")")," "))</f>
        <v>3:0   (0;0;0;;)</v>
      </c>
      <c r="E5" s="45"/>
      <c r="F5" s="43"/>
      <c r="G5" s="43"/>
    </row>
    <row r="6" spans="1:7" ht="12" customHeight="1">
      <c r="A6" s="227">
        <v>40</v>
      </c>
      <c r="B6" s="227">
        <v>3</v>
      </c>
      <c r="C6" s="77" t="str">
        <f>IF(A6&gt;0,VLOOKUP(A6,seznam!$A$2:$C$147,3),"------")</f>
        <v>KST Blansko</v>
      </c>
      <c r="D6" s="43"/>
      <c r="E6" s="46" t="str">
        <f>IF(zap_U13!W2&gt;zap_U13!Y2,zap_U13!O2,IF(zap_U13!W2&lt;zap_U13!Y2,zap_U13!Q2," "))</f>
        <v>Wetter Jan</v>
      </c>
      <c r="F6" s="43"/>
      <c r="G6" s="43"/>
    </row>
    <row r="7" spans="1:7" ht="12" customHeight="1">
      <c r="A7" s="227"/>
      <c r="B7" s="227"/>
      <c r="C7" s="78" t="str">
        <f>IF(A6&gt;0,VLOOKUP(A6,seznam!$A$2:$C$147,2),"------")</f>
        <v>Voráčová Kateřina</v>
      </c>
      <c r="D7" s="43"/>
      <c r="E7" s="45" t="str">
        <f>IF(zap_U13!W2&gt;zap_U13!Y2,CONCATENATE(zap_U13!W2,":",zap_U13!Y2,"   (",zap_U13!R2,";",zap_U13!S2,";",zap_U13!T2,";",zap_U13!U2,";",zap_U13!V2,")"),IF(zap_U13!W2&lt;zap_U13!Y2,CONCATENATE(zap_U13!Y2,":",zap_U13!W2,"   (",IF(zap_U13!R2="0","-0",-zap_U13!R2),";",IF(zap_U13!S2="0","-0",-zap_U13!S2),";",IF(zap_U13!T2="0","-0",-zap_U13!T2),";",IF(zap_U13!U2="0","-0",IF(LEN(zap_U13!U2)&gt;0,-zap_U13!U2,zap_U13!U2)),";",IF(LEN(zap_U13!V2)&gt;0,-zap_U13!V2,zap_U13!V2),")")," "))</f>
        <v>3:0   (10;3;6;;)</v>
      </c>
      <c r="F7" s="45"/>
      <c r="G7" s="43"/>
    </row>
    <row r="8" spans="1:7" ht="12" customHeight="1">
      <c r="A8" s="227">
        <v>24</v>
      </c>
      <c r="B8" s="203">
        <v>4</v>
      </c>
      <c r="C8" s="114" t="str">
        <f>IF(A8&gt;0,VLOOKUP(A8,seznam!$A$2:$C$147,3),"------")</f>
        <v>KST Blansko</v>
      </c>
      <c r="D8" s="44" t="str">
        <f>IF(zap_U13!J3&gt;zap_U13!L3,zap_U13!B3,IF(zap_U13!J3&lt;zap_U13!L3,zap_U13!D3," "))</f>
        <v>Záviška Jakub</v>
      </c>
      <c r="E8" s="45"/>
      <c r="F8" s="45"/>
      <c r="G8" s="43"/>
    </row>
    <row r="9" spans="1:7" ht="12" customHeight="1">
      <c r="A9" s="203"/>
      <c r="B9" s="245"/>
      <c r="C9" s="112" t="str">
        <f>IF(A8&gt;0,VLOOKUP(A8,seznam!$A$2:$C$147,2),"------")</f>
        <v>Záviška Jakub</v>
      </c>
      <c r="D9" s="43" t="str">
        <f>IF(zap_U13!J3&gt;zap_U13!L3,CONCATENATE(zap_U13!J3,":",zap_U13!L3,"   (",zap_U13!E3,";",zap_U13!F3,";",zap_U13!G3,";",zap_U13!H3,";",zap_U13!I3,")"),IF(zap_U13!J3&lt;zap_U13!L3,CONCATENATE(zap_U13!L3,":",zap_U13!J3,"   (",IF(zap_U13!E3="0","-0",-zap_U13!E3),";",IF(zap_U13!F3="0","-0",-zap_U13!F3),";",IF(zap_U13!G3="0","-0",-zap_U13!G3),";",IF(zap_U13!H3="0","-0",IF(LEN(zap_U13!H3)&gt;0,-zap_U13!H3,zap_U13!H3)),";",IF(LEN(zap_U13!I3)&gt;0,-zap_U13!I3,zap_U13!I3),")")," "))</f>
        <v>3:0   (2;6;5;;)</v>
      </c>
      <c r="E9" s="43"/>
      <c r="F9" s="45"/>
      <c r="G9" s="43"/>
    </row>
    <row r="10" spans="1:7" ht="12" customHeight="1">
      <c r="A10" s="151">
        <v>22</v>
      </c>
      <c r="B10" s="245">
        <v>5</v>
      </c>
      <c r="C10" s="77" t="str">
        <f>IF(A10&gt;0,VLOOKUP(A10,seznam!$A$2:$C$147,3),"------")</f>
        <v>KST Blansko</v>
      </c>
      <c r="D10" s="43"/>
      <c r="E10" s="43"/>
      <c r="F10" s="46" t="str">
        <f>IF(zap_U13!W11&gt;zap_U13!Y11,zap_U13!O11,IF(zap_U13!W11&lt;zap_U13!Y11,zap_U13!Q11," "))</f>
        <v>Musil David</v>
      </c>
      <c r="G10" s="43"/>
    </row>
    <row r="11" spans="1:7" ht="12" customHeight="1">
      <c r="A11" s="227"/>
      <c r="B11" s="151"/>
      <c r="C11" s="78" t="str">
        <f>IF(A10&gt;0,VLOOKUP(A10,seznam!$A$2:$C$147,2),"------")</f>
        <v>Musil David</v>
      </c>
      <c r="D11" s="43"/>
      <c r="E11" s="43"/>
      <c r="F11" s="45" t="str">
        <f>IF(zap_U13!W11&gt;zap_U13!Y11,CONCATENATE(zap_U13!W11,":",zap_U13!Y11,"   (",zap_U13!R11,";",zap_U13!S11,";",zap_U13!T11,";",zap_U13!U11,";",zap_U13!V11,")"),IF(zap_U13!W11&lt;zap_U13!Y11,CONCATENATE(zap_U13!Y11,":",zap_U13!W11,"   (",IF(zap_U13!R11="0","-0",-zap_U13!R11),";",IF(zap_U13!S11="0","-0",-zap_U13!S11),";",IF(zap_U13!T11="0","-0",-zap_U13!T11),";",IF(zap_U13!U11="0","-0",IF(LEN(zap_U13!U11)&gt;0,-zap_U13!U11,zap_U13!U11)),";",IF(LEN(zap_U13!V11)&gt;0,-zap_U13!V11,zap_U13!V11),")")," "))</f>
        <v>3:2   (-10;-7;11;8;10)</v>
      </c>
      <c r="G11" s="45"/>
    </row>
    <row r="12" spans="1:7" ht="12" customHeight="1">
      <c r="A12" s="227">
        <v>48</v>
      </c>
      <c r="B12" s="203">
        <v>6</v>
      </c>
      <c r="C12" s="114" t="str">
        <f>IF(A12&gt;0,VLOOKUP(A12,seznam!$A$2:$C$147,3),"------")</f>
        <v>STK Zbraslavec</v>
      </c>
      <c r="D12" s="44" t="str">
        <f>IF(zap_U13!J4&gt;zap_U13!L4,zap_U13!B4,IF(zap_U13!J4&lt;zap_U13!L4,zap_U13!D4," "))</f>
        <v>Musil David</v>
      </c>
      <c r="E12" s="43"/>
      <c r="F12" s="45"/>
      <c r="G12" s="45"/>
    </row>
    <row r="13" spans="1:7" ht="12" customHeight="1">
      <c r="A13" s="203"/>
      <c r="B13" s="245"/>
      <c r="C13" s="112" t="str">
        <f>IF(A12&gt;0,VLOOKUP(A12,seznam!$A$2:$C$147,2),"------")</f>
        <v>Odehnalová Tereza</v>
      </c>
      <c r="D13" s="43" t="str">
        <f>IF(zap_U13!J4&gt;zap_U13!L4,CONCATENATE(zap_U13!J4,":",zap_U13!L4,"   (",zap_U13!E4,";",zap_U13!F4,";",zap_U13!G4,";",zap_U13!H4,";",zap_U13!I4,")"),IF(zap_U13!J4&lt;zap_U13!L4,CONCATENATE(zap_U13!L4,":",zap_U13!J4,"   (",IF(zap_U13!E4="0","-0",-zap_U13!E4),";",IF(zap_U13!F4="0","-0",-zap_U13!F4),";",IF(zap_U13!G4="0","-0",-zap_U13!G4),";",IF(zap_U13!H4="0","-0",IF(LEN(zap_U13!H4)&gt;0,-zap_U13!H4,zap_U13!H4)),";",IF(LEN(zap_U13!I4)&gt;0,-zap_U13!I4,zap_U13!I4),")")," "))</f>
        <v>3:0   (2;3;7;;)</v>
      </c>
      <c r="E13" s="45"/>
      <c r="F13" s="45"/>
      <c r="G13" s="45"/>
    </row>
    <row r="14" spans="1:7" ht="12" customHeight="1">
      <c r="A14" s="151">
        <v>34</v>
      </c>
      <c r="B14" s="245">
        <v>7</v>
      </c>
      <c r="C14" s="77" t="str">
        <f>IF(A14&gt;0,VLOOKUP(A14,seznam!$A$2:$C$147,3),"------")</f>
        <v>Orel Jednota Boskovice</v>
      </c>
      <c r="D14" s="43"/>
      <c r="E14" s="46" t="str">
        <f>IF(zap_U13!W3&gt;zap_U13!Y3,zap_U13!O3,IF(zap_U13!W3&lt;zap_U13!Y3,zap_U13!Q3," "))</f>
        <v>Musil David</v>
      </c>
      <c r="F14" s="45"/>
      <c r="G14" s="45"/>
    </row>
    <row r="15" spans="1:7" ht="12" customHeight="1">
      <c r="A15" s="227"/>
      <c r="B15" s="151"/>
      <c r="C15" s="78" t="str">
        <f>IF(A14&gt;0,VLOOKUP(A14,seznam!$A$2:$C$147,2),"------")</f>
        <v>Adámková Nicole</v>
      </c>
      <c r="D15" s="43"/>
      <c r="E15" s="45" t="str">
        <f>IF(zap_U13!W3&gt;zap_U13!Y3,CONCATENATE(zap_U13!W3,":",zap_U13!Y3,"   (",zap_U13!R3,";",zap_U13!S3,";",zap_U13!T3,";",zap_U13!U3,";",zap_U13!V3,")"),IF(zap_U13!W3&lt;zap_U13!Y3,CONCATENATE(zap_U13!Y3,":",zap_U13!W3,"   (",IF(zap_U13!R3="0","-0",-zap_U13!R3),";",IF(zap_U13!S3="0","-0",-zap_U13!S3),";",IF(zap_U13!T3="0","-0",-zap_U13!T3),";",IF(zap_U13!U3="0","-0",IF(LEN(zap_U13!U3)&gt;0,-zap_U13!U3,zap_U13!U3)),";",IF(LEN(zap_U13!V3)&gt;0,-zap_U13!V3,zap_U13!V3),")")," "))</f>
        <v>3:0   (4;3;8;;)</v>
      </c>
      <c r="F15" s="43"/>
      <c r="G15" s="45"/>
    </row>
    <row r="16" spans="1:7" ht="12" customHeight="1">
      <c r="A16" s="227">
        <v>29</v>
      </c>
      <c r="B16" s="203">
        <v>8</v>
      </c>
      <c r="C16" s="114" t="str">
        <f>IF(A16&gt;0,VLOOKUP(A16,seznam!$A$2:$C$147,3),"------")</f>
        <v>Orel Jednota Boskovice</v>
      </c>
      <c r="D16" s="44" t="str">
        <f>IF(zap_U13!J5&gt;zap_U13!L5,zap_U13!B5,IF(zap_U13!J5&lt;zap_U13!L5,zap_U13!D5," "))</f>
        <v>Adámková Nicole</v>
      </c>
      <c r="E16" s="45"/>
      <c r="F16" s="43"/>
      <c r="G16" s="45"/>
    </row>
    <row r="17" spans="1:7" ht="12" customHeight="1" thickBot="1">
      <c r="A17" s="246"/>
      <c r="B17" s="247"/>
      <c r="C17" s="142" t="str">
        <f>IF(A16&gt;0,VLOOKUP(A16,seznam!$A$2:$C$147,2),"------")</f>
        <v>Tichý Dominik</v>
      </c>
      <c r="D17" s="43" t="str">
        <f>IF(zap_U13!J5&gt;zap_U13!L5,CONCATENATE(zap_U13!J5,":",zap_U13!L5,"   (",zap_U13!E5,";",zap_U13!F5,";",zap_U13!G5,";",zap_U13!H5,";",zap_U13!I5,")"),IF(zap_U13!J5&lt;zap_U13!L5,CONCATENATE(zap_U13!L5,":",zap_U13!J5,"   (",IF(zap_U13!E5="0","-0",-zap_U13!E5),";",IF(zap_U13!F5="0","-0",-zap_U13!F5),";",IF(zap_U13!G5="0","-0",-zap_U13!G5),";",IF(zap_U13!H5="0","-0",IF(LEN(zap_U13!H5)&gt;0,-zap_U13!H5,zap_U13!H5)),";",IF(LEN(zap_U13!I5)&gt;0,-zap_U13!I5,zap_U13!I5),")")," "))</f>
        <v>3:2   (-5;11;-5;10;6)</v>
      </c>
      <c r="E17" s="43"/>
      <c r="F17" s="43"/>
      <c r="G17" s="45"/>
    </row>
    <row r="18" spans="1:7" ht="12" customHeight="1">
      <c r="A18" s="227">
        <v>18</v>
      </c>
      <c r="B18" s="203">
        <v>9</v>
      </c>
      <c r="C18" s="77" t="str">
        <f>IF(A18&gt;0,VLOOKUP(A18,seznam!$A$2:$C$147,3),"------")</f>
        <v>KST Kunštát</v>
      </c>
      <c r="D18" s="43"/>
      <c r="E18" s="43"/>
      <c r="F18" s="43"/>
      <c r="G18" s="46" t="str">
        <f>IF(zap_U13!W16&gt;zap_U13!Y16,zap_U13!O16,IF(zap_U13!W16&lt;zap_U13!Y16,zap_U13!Q16," "))</f>
        <v>Prchal Jindřich</v>
      </c>
    </row>
    <row r="19" spans="1:7" ht="12" customHeight="1">
      <c r="A19" s="227"/>
      <c r="B19" s="151"/>
      <c r="C19" s="78" t="str">
        <f>IF(A18&gt;0,VLOOKUP(A18,seznam!$A$2:$C$147,2),"------")</f>
        <v>Prchal Jindřich</v>
      </c>
      <c r="D19" s="43"/>
      <c r="E19" s="43"/>
      <c r="F19" s="43"/>
      <c r="G19" s="138" t="str">
        <f>IF(zap_U13!W16&gt;zap_U13!Y16,CONCATENATE(zap_U13!W16,":",zap_U13!Y16,"   (",zap_U13!R16,";",zap_U13!S16,";",zap_U13!T16,";",zap_U13!U16,";",zap_U13!V16,")"),IF(zap_U13!W16&lt;zap_U13!Y16,CONCATENATE(zap_U13!Y16,":",zap_U13!W16,"   (",IF(zap_U13!R16="0","-0",-zap_U13!R16),";",IF(zap_U13!S16="0","-0",-zap_U13!S16),";",IF(zap_U13!T16="0","-0",-zap_U13!T16),";",IF(zap_U13!U16="0","-0",IF(LEN(zap_U13!U16)&gt;0,-zap_U13!U16,zap_U13!U16)),";",IF(LEN(zap_U13!V16)&gt;0,-zap_U13!V16,zap_U13!V16),")")," "))</f>
        <v>3:2   (6;-9;9;-7;9)</v>
      </c>
    </row>
    <row r="20" spans="1:7" ht="12" customHeight="1">
      <c r="A20" s="227">
        <v>33</v>
      </c>
      <c r="B20" s="203">
        <v>10</v>
      </c>
      <c r="C20" s="114" t="str">
        <f>IF(A20&gt;0,VLOOKUP(A20,seznam!$A$2:$C$147,3),"------")</f>
        <v>KST Blansko</v>
      </c>
      <c r="D20" s="44" t="str">
        <f>IF(zap_U13!J6&gt;zap_U13!L6,zap_U13!B6,IF(zap_U13!J6&lt;zap_U13!L6,zap_U13!D6," "))</f>
        <v>Prchal Jindřich</v>
      </c>
      <c r="E20" s="43"/>
      <c r="F20" s="43"/>
      <c r="G20" s="45"/>
    </row>
    <row r="21" spans="1:7" ht="12" customHeight="1">
      <c r="A21" s="203"/>
      <c r="B21" s="245"/>
      <c r="C21" s="112" t="str">
        <f>IF(A20&gt;0,VLOOKUP(A20,seznam!$A$2:$C$147,2),"------")</f>
        <v>Krupková Amálie</v>
      </c>
      <c r="D21" s="43" t="str">
        <f>IF(zap_U13!J6&gt;zap_U13!L6,CONCATENATE(zap_U13!J6,":",zap_U13!L6,"   (",zap_U13!E6,";",zap_U13!F6,";",zap_U13!G6,";",zap_U13!H6,";",zap_U13!I6,")"),IF(zap_U13!J6&lt;zap_U13!L6,CONCATENATE(zap_U13!L6,":",zap_U13!J6,"   (",IF(zap_U13!E6="0","-0",-zap_U13!E6),";",IF(zap_U13!F6="0","-0",-zap_U13!F6),";",IF(zap_U13!G6="0","-0",-zap_U13!G6),";",IF(zap_U13!H6="0","-0",IF(LEN(zap_U13!H6)&gt;0,-zap_U13!H6,zap_U13!H6)),";",IF(LEN(zap_U13!I6)&gt;0,-zap_U13!I6,zap_U13!I6),")")," "))</f>
        <v>3:0   (4;6;7;;)</v>
      </c>
      <c r="E21" s="45"/>
      <c r="F21" s="43"/>
      <c r="G21" s="45"/>
    </row>
    <row r="22" spans="1:7" ht="12" customHeight="1">
      <c r="A22" s="151">
        <v>43</v>
      </c>
      <c r="B22" s="245">
        <v>11</v>
      </c>
      <c r="C22" s="77" t="str">
        <f>IF(A22&gt;0,VLOOKUP(A22,seznam!$A$2:$C$147,3),"------")</f>
        <v>KST Kunštát</v>
      </c>
      <c r="D22" s="43"/>
      <c r="E22" s="46" t="str">
        <f>IF(zap_U13!W4&gt;zap_U13!Y4,zap_U13!O4,IF(zap_U13!W4&lt;zap_U13!Y4,zap_U13!Q4," "))</f>
        <v>Prchal Jindřich</v>
      </c>
      <c r="F22" s="43"/>
      <c r="G22" s="45"/>
    </row>
    <row r="23" spans="1:7" ht="12" customHeight="1">
      <c r="A23" s="227"/>
      <c r="B23" s="151"/>
      <c r="C23" s="78" t="str">
        <f>IF(A22&gt;0,VLOOKUP(A22,seznam!$A$2:$C$147,2),"------")</f>
        <v>Polák Matěj</v>
      </c>
      <c r="D23" s="43"/>
      <c r="E23" s="45" t="str">
        <f>IF(zap_U13!W4&gt;zap_U13!Y4,CONCATENATE(zap_U13!W4,":",zap_U13!Y4,"   (",zap_U13!R4,";",zap_U13!S4,";",zap_U13!T4,";",zap_U13!U4,";",zap_U13!V4,")"),IF(zap_U13!W4&lt;zap_U13!Y4,CONCATENATE(zap_U13!Y4,":",zap_U13!W4,"   (",IF(zap_U13!R4="0","-0",-zap_U13!R4),";",IF(zap_U13!S4="0","-0",-zap_U13!S4),";",IF(zap_U13!T4="0","-0",-zap_U13!T4),";",IF(zap_U13!U4="0","-0",IF(LEN(zap_U13!U4)&gt;0,-zap_U13!U4,zap_U13!U4)),";",IF(LEN(zap_U13!V4)&gt;0,-zap_U13!V4,zap_U13!V4),")")," "))</f>
        <v>3:1   (-10;6;8;6;)</v>
      </c>
      <c r="F23" s="45"/>
      <c r="G23" s="45"/>
    </row>
    <row r="24" spans="1:7" ht="12" customHeight="1">
      <c r="A24" s="227">
        <v>23</v>
      </c>
      <c r="B24" s="203">
        <v>12</v>
      </c>
      <c r="C24" s="114" t="str">
        <f>IF(A24&gt;0,VLOOKUP(A24,seznam!$A$2:$C$147,3),"------")</f>
        <v>KST Blansko</v>
      </c>
      <c r="D24" s="44" t="str">
        <f>IF(zap_U13!J7&gt;zap_U13!L7,zap_U13!B7,IF(zap_U13!J7&lt;zap_U13!L7,zap_U13!D7," "))</f>
        <v>Polák Matěj</v>
      </c>
      <c r="E24" s="45"/>
      <c r="F24" s="45"/>
      <c r="G24" s="45"/>
    </row>
    <row r="25" spans="1:7" ht="12" customHeight="1">
      <c r="A25" s="203"/>
      <c r="B25" s="245"/>
      <c r="C25" s="112" t="str">
        <f>IF(A24&gt;0,VLOOKUP(A24,seznam!$A$2:$C$147,2),"------")</f>
        <v>Přikryl Jan</v>
      </c>
      <c r="D25" s="43" t="str">
        <f>IF(zap_U13!J7&gt;zap_U13!L7,CONCATENATE(zap_U13!J7,":",zap_U13!L7,"   (",zap_U13!E7,";",zap_U13!F7,";",zap_U13!G7,";",zap_U13!H7,";",zap_U13!I7,")"),IF(zap_U13!J7&lt;zap_U13!L7,CONCATENATE(zap_U13!L7,":",zap_U13!J7,"   (",IF(zap_U13!E7="0","-0",-zap_U13!E7),";",IF(zap_U13!F7="0","-0",-zap_U13!F7),";",IF(zap_U13!G7="0","-0",-zap_U13!G7),";",IF(zap_U13!H7="0","-0",IF(LEN(zap_U13!H7)&gt;0,-zap_U13!H7,zap_U13!H7)),";",IF(LEN(zap_U13!I7)&gt;0,-zap_U13!I7,zap_U13!I7),")")," "))</f>
        <v>3:1   (-8;8;7;0;)</v>
      </c>
      <c r="E25" s="43"/>
      <c r="F25" s="45"/>
      <c r="G25" s="45"/>
    </row>
    <row r="26" spans="1:7" ht="12" customHeight="1">
      <c r="A26" s="151">
        <v>32</v>
      </c>
      <c r="B26" s="245">
        <v>13</v>
      </c>
      <c r="C26" s="77" t="str">
        <f>IF(A26&gt;0,VLOOKUP(A26,seznam!$A$2:$C$147,3),"------")</f>
        <v>KST Kunštát</v>
      </c>
      <c r="D26" s="43"/>
      <c r="E26" s="43"/>
      <c r="F26" s="46" t="str">
        <f>IF(zap_U13!W12&gt;zap_U13!Y12,zap_U13!O12,IF(zap_U13!W12&lt;zap_U13!Y12,zap_U13!Q12," "))</f>
        <v>Prchal Jindřich</v>
      </c>
      <c r="G26" s="45"/>
    </row>
    <row r="27" spans="1:7" ht="12" customHeight="1">
      <c r="A27" s="227"/>
      <c r="B27" s="151"/>
      <c r="C27" s="78" t="str">
        <f>IF(A26&gt;0,VLOOKUP(A26,seznam!$A$2:$C$147,2),"------")</f>
        <v>Peška Lukáš</v>
      </c>
      <c r="D27" s="43"/>
      <c r="E27" s="43"/>
      <c r="F27" s="45" t="str">
        <f>IF(zap_U13!W12&gt;zap_U13!Y12,CONCATENATE(zap_U13!W12,":",zap_U13!Y12,"   (",zap_U13!R12,";",zap_U13!S12,";",zap_U13!T12,";",zap_U13!U12,";",zap_U13!V12,")"),IF(zap_U13!W12&lt;zap_U13!Y12,CONCATENATE(zap_U13!Y12,":",zap_U13!W12,"   (",IF(zap_U13!R12="0","-0",-zap_U13!R12),";",IF(zap_U13!S12="0","-0",-zap_U13!S12),";",IF(zap_U13!T12="0","-0",-zap_U13!T12),";",IF(zap_U13!U12="0","-0",IF(LEN(zap_U13!U12)&gt;0,-zap_U13!U12,zap_U13!U12)),";",IF(LEN(zap_U13!V12)&gt;0,-zap_U13!V12,zap_U13!V12),")")," "))</f>
        <v>3:1   (9;9;-15;9;)</v>
      </c>
      <c r="G27" s="43"/>
    </row>
    <row r="28" spans="1:7" ht="12" customHeight="1">
      <c r="A28" s="227">
        <v>20</v>
      </c>
      <c r="B28" s="203">
        <v>14</v>
      </c>
      <c r="C28" s="114" t="str">
        <f>IF(A28&gt;0,VLOOKUP(A28,seznam!$A$2:$C$147,3),"------")</f>
        <v>STK Zbraslavec</v>
      </c>
      <c r="D28" s="44" t="str">
        <f>IF(zap_U13!J8&gt;zap_U13!L8,zap_U13!B8,IF(zap_U13!J8&lt;zap_U13!L8,zap_U13!D8," "))</f>
        <v>Křepela David</v>
      </c>
      <c r="E28" s="43"/>
      <c r="F28" s="45"/>
      <c r="G28" s="43"/>
    </row>
    <row r="29" spans="1:7" ht="12" customHeight="1">
      <c r="A29" s="203"/>
      <c r="B29" s="245"/>
      <c r="C29" s="112" t="str">
        <f>IF(A28&gt;0,VLOOKUP(A28,seznam!$A$2:$C$147,2),"------")</f>
        <v>Křepela David</v>
      </c>
      <c r="D29" s="43" t="str">
        <f>IF(zap_U13!J8&gt;zap_U13!L8,CONCATENATE(zap_U13!J8,":",zap_U13!L8,"   (",zap_U13!E8,";",zap_U13!F8,";",zap_U13!G8,";",zap_U13!H8,";",zap_U13!I8,")"),IF(zap_U13!J8&lt;zap_U13!L8,CONCATENATE(zap_U13!L8,":",zap_U13!J8,"   (",IF(zap_U13!E8="0","-0",-zap_U13!E8),";",IF(zap_U13!F8="0","-0",-zap_U13!F8),";",IF(zap_U13!G8="0","-0",-zap_U13!G8),";",IF(zap_U13!H8="0","-0",IF(LEN(zap_U13!H8)&gt;0,-zap_U13!H8,zap_U13!H8)),";",IF(LEN(zap_U13!I8)&gt;0,-zap_U13!I8,zap_U13!I8),")")," "))</f>
        <v>3:1   (-8;9;8;8;)</v>
      </c>
      <c r="E29" s="45"/>
      <c r="F29" s="45"/>
      <c r="G29" s="43"/>
    </row>
    <row r="30" spans="1:7" ht="12" customHeight="1">
      <c r="A30" s="151">
        <v>0</v>
      </c>
      <c r="B30" s="245">
        <v>15</v>
      </c>
      <c r="C30" s="77" t="str">
        <f>IF(A30&gt;0,VLOOKUP(A30,seznam!$A$2:$C$147,3),"------")</f>
        <v>------</v>
      </c>
      <c r="D30" s="43"/>
      <c r="E30" s="46" t="str">
        <f>IF(zap_U13!W5&gt;zap_U13!Y5,zap_U13!O5,IF(zap_U13!W5&lt;zap_U13!Y5,zap_U13!Q5," "))</f>
        <v>Křepela David</v>
      </c>
      <c r="F30" s="45"/>
      <c r="G30" s="43"/>
    </row>
    <row r="31" spans="1:7" ht="12" customHeight="1">
      <c r="A31" s="227"/>
      <c r="B31" s="151"/>
      <c r="C31" s="78" t="str">
        <f>IF(A30&gt;0,VLOOKUP(A30,seznam!$A$2:$C$147,2),"------")</f>
        <v>------</v>
      </c>
      <c r="D31" s="43"/>
      <c r="E31" s="45" t="str">
        <f>IF(zap_U13!W5&gt;zap_U13!Y5,CONCATENATE(zap_U13!W5,":",zap_U13!Y5,"   (",zap_U13!R5,";",zap_U13!S5,";",zap_U13!T5,";",zap_U13!U5,";",zap_U13!V5,")"),IF(zap_U13!W5&lt;zap_U13!Y5,CONCATENATE(zap_U13!Y5,":",zap_U13!W5,"   (",IF(zap_U13!R5="0","-0",-zap_U13!R5),";",IF(zap_U13!S5="0","-0",-zap_U13!S5),";",IF(zap_U13!T5="0","-0",-zap_U13!T5),";",IF(zap_U13!U5="0","-0",IF(LEN(zap_U13!U5)&gt;0,-zap_U13!U5,zap_U13!U5)),";",IF(LEN(zap_U13!V5)&gt;0,-zap_U13!V5,zap_U13!V5),")")," "))</f>
        <v>3:0   (4;8;11;;)</v>
      </c>
      <c r="F31" s="43"/>
      <c r="G31" s="43"/>
    </row>
    <row r="32" spans="1:7" ht="12" customHeight="1">
      <c r="A32" s="227">
        <v>19</v>
      </c>
      <c r="B32" s="203">
        <v>16</v>
      </c>
      <c r="C32" s="114" t="str">
        <f>IF(A32&gt;0,VLOOKUP(A32,seznam!$A$2:$C$147,3),"------")</f>
        <v>KST Blansko</v>
      </c>
      <c r="D32" s="44" t="str">
        <f>IF(zap_U13!J9&gt;zap_U13!L9,zap_U13!B9,IF(zap_U13!J9&lt;zap_U13!L9,zap_U13!D9," "))</f>
        <v>Musil Jan</v>
      </c>
      <c r="E32" s="45"/>
    </row>
    <row r="33" spans="1:7" ht="12" customHeight="1">
      <c r="A33" s="203"/>
      <c r="B33" s="245"/>
      <c r="C33" s="112" t="str">
        <f>IF(A32&gt;0,VLOOKUP(A32,seznam!$A$2:$C$147,2),"------")</f>
        <v>Musil Jan</v>
      </c>
      <c r="D33" s="43" t="str">
        <f>IF(zap_U13!J9&gt;zap_U13!L9,CONCATENATE(zap_U13!J9,":",zap_U13!L9,"   (",zap_U13!E9,";",zap_U13!F9,";",zap_U13!G9,";",zap_U13!H9,";",zap_U13!I9,")"),IF(zap_U13!J9&lt;zap_U13!L9,CONCATENATE(zap_U13!L9,":",zap_U13!J9,"   (",IF(zap_U13!E9="0","-0",-zap_U13!E9),";",IF(zap_U13!F9="0","-0",-zap_U13!F9),";",IF(zap_U13!G9="0","-0",-zap_U13!G9),";",IF(zap_U13!H9="0","-0",IF(LEN(zap_U13!H9)&gt;0,-zap_U13!H9,zap_U13!H9)),";",IF(LEN(zap_U13!I9)&gt;0,-zap_U13!I9,zap_U13!I9),")")," "))</f>
        <v>3:0   (0;0;0;;)</v>
      </c>
      <c r="E33" s="43"/>
    </row>
    <row r="34" spans="1:7" ht="12" customHeight="1">
      <c r="A34" s="227"/>
      <c r="B34" s="227"/>
      <c r="C34" s="77"/>
      <c r="D34" s="43"/>
      <c r="E34" s="43"/>
      <c r="F34" s="43" t="str">
        <f>IF(zap_U13!W11&lt;zap_U13!Y11,zap_U13!O11,IF(zap_U13!W11&gt;zap_U13!Y11,zap_U13!Q11," "))</f>
        <v>Wetter Jan</v>
      </c>
      <c r="G34" s="43" t="s">
        <v>119</v>
      </c>
    </row>
    <row r="35" spans="1:7" ht="12" customHeight="1">
      <c r="A35" s="227"/>
      <c r="B35" s="227"/>
      <c r="C35" s="139"/>
      <c r="D35" s="43"/>
      <c r="E35" s="43"/>
      <c r="F35" s="140"/>
      <c r="G35" s="43"/>
    </row>
    <row r="36" spans="1:7" ht="12" customHeight="1">
      <c r="B36" s="227"/>
      <c r="C36" s="77"/>
      <c r="E36" s="43"/>
      <c r="F36" s="47"/>
      <c r="G36" s="46" t="str">
        <f>IF(OR(zap_U13!W17&gt;zap_U13!Y17,zap_U13!W17="x"),zap_U13!O17,IF(OR(zap_U13!W17&lt;zap_U13!Y17,zap_U13!Y17="x"),zap_U13!Q17," "))</f>
        <v>Křepela David</v>
      </c>
    </row>
    <row r="37" spans="1:7" ht="12" customHeight="1">
      <c r="B37" s="227"/>
      <c r="C37" s="139"/>
      <c r="E37" s="43"/>
      <c r="F37" s="47"/>
      <c r="G37" s="43"/>
    </row>
    <row r="38" spans="1:7">
      <c r="F38" s="48" t="str">
        <f>IF(zap_U13!W12&lt;zap_U13!Y12,zap_U13!O12,IF(zap_U13!W12&gt;zap_U13!Y12,zap_U13!Q12," "))</f>
        <v>Křepela David</v>
      </c>
      <c r="G38" s="43"/>
    </row>
  </sheetData>
  <mergeCells count="36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B36:B37"/>
  </mergeCells>
  <pageMargins left="0.19685039370078741" right="0.19685039370078741" top="0" bottom="0.59055118110236227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9CEDE-84FB-403B-8AA9-DF6B2FB88EDA}">
  <sheetPr codeName="List11"/>
  <dimension ref="A1:Y17"/>
  <sheetViews>
    <sheetView workbookViewId="0">
      <selection activeCell="R16" sqref="R16:V16"/>
    </sheetView>
  </sheetViews>
  <sheetFormatPr defaultRowHeight="12.75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>
      <c r="A1" s="249" t="s">
        <v>10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N1" s="249" t="s">
        <v>11</v>
      </c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</row>
    <row r="2" spans="1:25">
      <c r="A2" s="26">
        <v>1</v>
      </c>
      <c r="B2" s="27" t="str">
        <f>pav_U13!C3</f>
        <v>Wetter Jan</v>
      </c>
      <c r="C2" s="28" t="s">
        <v>9</v>
      </c>
      <c r="D2" s="4" t="str">
        <f>pav_U13!C5</f>
        <v>------</v>
      </c>
      <c r="E2" s="19" t="s">
        <v>237</v>
      </c>
      <c r="F2" s="20" t="s">
        <v>237</v>
      </c>
      <c r="G2" s="20" t="s">
        <v>237</v>
      </c>
      <c r="H2" s="20"/>
      <c r="I2" s="33"/>
      <c r="J2" s="32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11" t="s">
        <v>7</v>
      </c>
      <c r="L2" s="1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26">
        <v>1</v>
      </c>
      <c r="O2" s="27" t="str">
        <f>pav_U13!D4</f>
        <v>Wetter Jan</v>
      </c>
      <c r="P2" s="28" t="s">
        <v>9</v>
      </c>
      <c r="Q2" s="4" t="str">
        <f>pav_U13!D8</f>
        <v>Záviška Jakub</v>
      </c>
      <c r="R2" s="19" t="s">
        <v>172</v>
      </c>
      <c r="S2" s="20" t="s">
        <v>168</v>
      </c>
      <c r="T2" s="20" t="s">
        <v>176</v>
      </c>
      <c r="U2" s="20"/>
      <c r="V2" s="33"/>
      <c r="W2" s="31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11" t="s">
        <v>7</v>
      </c>
      <c r="Y2" s="12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>
      <c r="A3" s="29">
        <v>2</v>
      </c>
      <c r="B3" s="24" t="str">
        <f>pav_U13!C7</f>
        <v>Voráčová Kateřina</v>
      </c>
      <c r="C3" s="25" t="s">
        <v>9</v>
      </c>
      <c r="D3" s="5" t="str">
        <f>pav_U13!C9</f>
        <v>Záviška Jakub</v>
      </c>
      <c r="E3" s="21" t="s">
        <v>183</v>
      </c>
      <c r="F3" s="18" t="s">
        <v>179</v>
      </c>
      <c r="G3" s="18" t="s">
        <v>165</v>
      </c>
      <c r="H3" s="18"/>
      <c r="I3" s="34"/>
      <c r="J3" s="32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13" t="s">
        <v>7</v>
      </c>
      <c r="L3" s="14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29">
        <v>2</v>
      </c>
      <c r="O3" s="24" t="str">
        <f>pav_U13!D12</f>
        <v>Musil David</v>
      </c>
      <c r="P3" s="25" t="s">
        <v>9</v>
      </c>
      <c r="Q3" s="24" t="str">
        <f>pav_U13!D16</f>
        <v>Adámková Nicole</v>
      </c>
      <c r="R3" s="21" t="s">
        <v>177</v>
      </c>
      <c r="S3" s="18" t="s">
        <v>168</v>
      </c>
      <c r="T3" s="18" t="s">
        <v>174</v>
      </c>
      <c r="U3" s="18"/>
      <c r="V3" s="34"/>
      <c r="W3" s="32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13" t="s">
        <v>7</v>
      </c>
      <c r="Y3" s="14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>
      <c r="A4" s="29">
        <v>3</v>
      </c>
      <c r="B4" s="24" t="str">
        <f>pav_U13!C11</f>
        <v>Musil David</v>
      </c>
      <c r="C4" s="25" t="s">
        <v>9</v>
      </c>
      <c r="D4" s="5" t="str">
        <f>pav_U13!C13</f>
        <v>Odehnalová Tereza</v>
      </c>
      <c r="E4" s="39" t="s">
        <v>169</v>
      </c>
      <c r="F4" s="40" t="s">
        <v>168</v>
      </c>
      <c r="G4" s="40" t="s">
        <v>173</v>
      </c>
      <c r="H4" s="18"/>
      <c r="I4" s="34"/>
      <c r="J4" s="32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13" t="s">
        <v>7</v>
      </c>
      <c r="L4" s="14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29">
        <v>3</v>
      </c>
      <c r="O4" s="24" t="str">
        <f>pav_U13!D20</f>
        <v>Prchal Jindřich</v>
      </c>
      <c r="P4" s="25" t="s">
        <v>9</v>
      </c>
      <c r="Q4" s="5" t="str">
        <f>pav_U13!D24</f>
        <v>Polák Matěj</v>
      </c>
      <c r="R4" s="21" t="s">
        <v>184</v>
      </c>
      <c r="S4" s="18" t="s">
        <v>176</v>
      </c>
      <c r="T4" s="18" t="s">
        <v>174</v>
      </c>
      <c r="U4" s="18" t="s">
        <v>176</v>
      </c>
      <c r="V4" s="34"/>
      <c r="W4" s="32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13" t="s">
        <v>7</v>
      </c>
      <c r="Y4" s="14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ht="13.5" thickBot="1">
      <c r="A5" s="29">
        <v>4</v>
      </c>
      <c r="B5" s="24" t="str">
        <f>pav_U13!C15</f>
        <v>Adámková Nicole</v>
      </c>
      <c r="C5" s="25" t="s">
        <v>9</v>
      </c>
      <c r="D5" s="5" t="str">
        <f>pav_U13!C17</f>
        <v>Tichý Dominik</v>
      </c>
      <c r="E5" s="21" t="s">
        <v>165</v>
      </c>
      <c r="F5" s="18" t="s">
        <v>182</v>
      </c>
      <c r="G5" s="18" t="s">
        <v>165</v>
      </c>
      <c r="H5" s="18" t="s">
        <v>172</v>
      </c>
      <c r="I5" s="34" t="s">
        <v>176</v>
      </c>
      <c r="J5" s="32">
        <f t="shared" si="0"/>
        <v>3</v>
      </c>
      <c r="K5" s="13" t="s">
        <v>7</v>
      </c>
      <c r="L5" s="14">
        <f t="shared" si="1"/>
        <v>2</v>
      </c>
      <c r="N5" s="30">
        <v>4</v>
      </c>
      <c r="O5" s="35" t="str">
        <f>pav_U13!D28</f>
        <v>Křepela David</v>
      </c>
      <c r="P5" s="36" t="s">
        <v>9</v>
      </c>
      <c r="Q5" s="6" t="str">
        <f>pav_U13!D32</f>
        <v>Musil Jan</v>
      </c>
      <c r="R5" s="22" t="s">
        <v>177</v>
      </c>
      <c r="S5" s="23" t="s">
        <v>174</v>
      </c>
      <c r="T5" s="23" t="s">
        <v>182</v>
      </c>
      <c r="U5" s="23"/>
      <c r="V5" s="37"/>
      <c r="W5" s="38">
        <f t="shared" si="2"/>
        <v>3</v>
      </c>
      <c r="X5" s="15" t="s">
        <v>7</v>
      </c>
      <c r="Y5" s="16">
        <f t="shared" si="3"/>
        <v>0</v>
      </c>
    </row>
    <row r="6" spans="1:25">
      <c r="A6" s="29">
        <v>5</v>
      </c>
      <c r="B6" s="24" t="str">
        <f>pav_U13!C19</f>
        <v>Prchal Jindřich</v>
      </c>
      <c r="C6" s="25" t="s">
        <v>9</v>
      </c>
      <c r="D6" s="5" t="str">
        <f>pav_U13!C21</f>
        <v>Krupková Amálie</v>
      </c>
      <c r="E6" s="39" t="s">
        <v>177</v>
      </c>
      <c r="F6" s="40" t="s">
        <v>176</v>
      </c>
      <c r="G6" s="40" t="s">
        <v>173</v>
      </c>
      <c r="H6" s="18"/>
      <c r="I6" s="34"/>
      <c r="J6" s="32">
        <f t="shared" si="0"/>
        <v>3</v>
      </c>
      <c r="K6" s="13" t="s">
        <v>7</v>
      </c>
      <c r="L6" s="14">
        <f t="shared" si="1"/>
        <v>0</v>
      </c>
    </row>
    <row r="7" spans="1:25">
      <c r="A7" s="29">
        <v>6</v>
      </c>
      <c r="B7" s="24" t="str">
        <f>pav_U13!C23</f>
        <v>Polák Matěj</v>
      </c>
      <c r="C7" s="25" t="s">
        <v>9</v>
      </c>
      <c r="D7" s="5" t="str">
        <f>pav_U13!C25</f>
        <v>Přikryl Jan</v>
      </c>
      <c r="E7" s="21" t="s">
        <v>166</v>
      </c>
      <c r="F7" s="18" t="s">
        <v>174</v>
      </c>
      <c r="G7" s="18" t="s">
        <v>173</v>
      </c>
      <c r="H7" s="18" t="s">
        <v>237</v>
      </c>
      <c r="I7" s="34"/>
      <c r="J7" s="32">
        <f t="shared" si="0"/>
        <v>3</v>
      </c>
      <c r="K7" s="13" t="s">
        <v>7</v>
      </c>
      <c r="L7" s="14">
        <f t="shared" si="1"/>
        <v>1</v>
      </c>
    </row>
    <row r="8" spans="1:25">
      <c r="A8" s="29">
        <v>7</v>
      </c>
      <c r="B8" s="24" t="str">
        <f>pav_U13!C27</f>
        <v>Peška Lukáš</v>
      </c>
      <c r="C8" s="25" t="s">
        <v>9</v>
      </c>
      <c r="D8" s="5" t="str">
        <f>pav_U13!C29</f>
        <v>Křepela David</v>
      </c>
      <c r="E8" s="39" t="s">
        <v>174</v>
      </c>
      <c r="F8" s="40" t="s">
        <v>170</v>
      </c>
      <c r="G8" s="40" t="s">
        <v>166</v>
      </c>
      <c r="H8" s="18" t="s">
        <v>166</v>
      </c>
      <c r="I8" s="34"/>
      <c r="J8" s="32">
        <f t="shared" si="0"/>
        <v>1</v>
      </c>
      <c r="K8" s="13" t="s">
        <v>7</v>
      </c>
      <c r="L8" s="14">
        <f t="shared" si="1"/>
        <v>3</v>
      </c>
    </row>
    <row r="9" spans="1:25" ht="13.5" thickBot="1">
      <c r="A9" s="30">
        <v>8</v>
      </c>
      <c r="B9" s="35" t="str">
        <f>pav_U13!C31</f>
        <v>------</v>
      </c>
      <c r="C9" s="36" t="s">
        <v>9</v>
      </c>
      <c r="D9" s="6" t="str">
        <f>pav_U13!C33</f>
        <v>Musil Jan</v>
      </c>
      <c r="E9" s="22" t="s">
        <v>239</v>
      </c>
      <c r="F9" s="23" t="s">
        <v>239</v>
      </c>
      <c r="G9" s="23" t="s">
        <v>239</v>
      </c>
      <c r="H9" s="23"/>
      <c r="I9" s="37"/>
      <c r="J9" s="38">
        <f t="shared" si="0"/>
        <v>0</v>
      </c>
      <c r="K9" s="15" t="s">
        <v>7</v>
      </c>
      <c r="L9" s="16">
        <f>IF(AND(LEN(E9)&gt;0,MID(E9,1,1)="-"),"1","0")+IF(AND(LEN(F9)&gt;0,MID(F9,1,1)="-"),"1","0")+IF(AND(LEN(G9)&gt;0,MID(G9,1,1)="-"),"1","0")+IF(AND(LEN(H9)&gt;0,MID(H9,1,1)="-"),"1","0")+IF(AND(LEN(I9)&gt;0,MID(I9,1,1)="-"),"1","0")</f>
        <v>3</v>
      </c>
    </row>
    <row r="10" spans="1:25" ht="13.5" thickBot="1">
      <c r="N10" s="250" t="s">
        <v>12</v>
      </c>
      <c r="O10" s="250"/>
      <c r="P10" s="250"/>
      <c r="Q10" s="250"/>
      <c r="R10" s="249"/>
      <c r="S10" s="249"/>
      <c r="T10" s="249"/>
      <c r="U10" s="249"/>
      <c r="V10" s="249"/>
      <c r="W10" s="249"/>
      <c r="X10" s="249"/>
      <c r="Y10" s="249"/>
    </row>
    <row r="11" spans="1:25">
      <c r="N11" s="26">
        <v>1</v>
      </c>
      <c r="O11" s="27" t="str">
        <f>pav_U13!E6</f>
        <v>Wetter Jan</v>
      </c>
      <c r="P11" s="28" t="s">
        <v>9</v>
      </c>
      <c r="Q11" s="41" t="str">
        <f>pav_U13!E14</f>
        <v>Musil David</v>
      </c>
      <c r="R11" s="19" t="s">
        <v>172</v>
      </c>
      <c r="S11" s="20" t="s">
        <v>173</v>
      </c>
      <c r="T11" s="20" t="s">
        <v>240</v>
      </c>
      <c r="U11" s="20" t="s">
        <v>166</v>
      </c>
      <c r="V11" s="33" t="s">
        <v>184</v>
      </c>
      <c r="W11" s="31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2</v>
      </c>
      <c r="X11" s="11" t="s">
        <v>7</v>
      </c>
      <c r="Y11" s="12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ht="13.5" thickBot="1">
      <c r="N12" s="30">
        <v>2</v>
      </c>
      <c r="O12" s="35" t="str">
        <f>pav_U13!E22</f>
        <v>Prchal Jindřich</v>
      </c>
      <c r="P12" s="36" t="s">
        <v>9</v>
      </c>
      <c r="Q12" s="6" t="str">
        <f>pav_U13!E30</f>
        <v>Křepela David</v>
      </c>
      <c r="R12" s="22" t="s">
        <v>178</v>
      </c>
      <c r="S12" s="23" t="s">
        <v>178</v>
      </c>
      <c r="T12" s="23" t="s">
        <v>241</v>
      </c>
      <c r="U12" s="23" t="s">
        <v>178</v>
      </c>
      <c r="V12" s="37"/>
      <c r="W12" s="3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15" t="s">
        <v>7</v>
      </c>
      <c r="Y12" s="16">
        <f>IF(AND(LEN(R12)&gt;0,MID(R12,1,1)="-"),"1","0")+IF(AND(LEN(S12)&gt;0,MID(S12,1,1)="-"),"1","0")+IF(AND(LEN(T12)&gt;0,MID(T12,1,1)="-"),"1","0")+IF(AND(LEN(U12)&gt;0,MID(U12,1,1)="-"),"1","0")+IF(AND(LEN(V12)&gt;0,MID(V12,1,1)="-"),"1","0")</f>
        <v>1</v>
      </c>
    </row>
    <row r="15" spans="1:25" ht="13.5" thickBot="1">
      <c r="N15" s="250" t="s">
        <v>13</v>
      </c>
      <c r="O15" s="250"/>
      <c r="P15" s="250"/>
      <c r="Q15" s="250"/>
      <c r="R15" s="249"/>
      <c r="S15" s="249"/>
      <c r="T15" s="249"/>
      <c r="U15" s="249"/>
      <c r="V15" s="249"/>
      <c r="W15" s="249"/>
      <c r="X15" s="249"/>
      <c r="Y15" s="249"/>
    </row>
    <row r="16" spans="1:25">
      <c r="N16" s="26" t="s">
        <v>242</v>
      </c>
      <c r="O16" s="27" t="str">
        <f>pav_U13!F10</f>
        <v>Musil David</v>
      </c>
      <c r="P16" s="28" t="s">
        <v>9</v>
      </c>
      <c r="Q16" s="41" t="str">
        <f>pav_U13!F26</f>
        <v>Prchal Jindřich</v>
      </c>
      <c r="R16" s="19" t="s">
        <v>179</v>
      </c>
      <c r="S16" s="20" t="s">
        <v>178</v>
      </c>
      <c r="T16" s="20" t="s">
        <v>170</v>
      </c>
      <c r="U16" s="20" t="s">
        <v>173</v>
      </c>
      <c r="V16" s="33" t="s">
        <v>170</v>
      </c>
      <c r="W16" s="31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2</v>
      </c>
      <c r="X16" s="11" t="s">
        <v>7</v>
      </c>
      <c r="Y16" s="12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4:25" ht="13.5" thickBot="1">
      <c r="N17" s="30" t="s">
        <v>243</v>
      </c>
      <c r="O17" s="35" t="str">
        <f>pav_U13!F34</f>
        <v>Wetter Jan</v>
      </c>
      <c r="P17" s="36" t="s">
        <v>9</v>
      </c>
      <c r="Q17" s="42" t="str">
        <f>pav_U13!F38</f>
        <v>Křepela David</v>
      </c>
      <c r="R17" s="22" t="s">
        <v>174</v>
      </c>
      <c r="S17" s="23" t="s">
        <v>165</v>
      </c>
      <c r="T17" s="23" t="s">
        <v>181</v>
      </c>
      <c r="U17" s="23" t="s">
        <v>165</v>
      </c>
      <c r="V17" s="37"/>
      <c r="W17" s="38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1</v>
      </c>
      <c r="X17" s="15" t="s">
        <v>7</v>
      </c>
      <c r="Y17" s="16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</sheetData>
  <mergeCells count="4">
    <mergeCell ref="A1:L1"/>
    <mergeCell ref="N1:Y1"/>
    <mergeCell ref="N10:Y10"/>
    <mergeCell ref="N15:Y15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E0C6B-7CDF-4458-A937-32C0A60D1D93}">
  <sheetPr codeName="List8"/>
  <dimension ref="A1:G38"/>
  <sheetViews>
    <sheetView view="pageBreakPreview" zoomScaleNormal="100" zoomScaleSheetLayoutView="100" workbookViewId="0">
      <selection activeCell="B2" sqref="B2:B3"/>
    </sheetView>
  </sheetViews>
  <sheetFormatPr defaultRowHeight="12.75"/>
  <cols>
    <col min="1" max="1" width="5.42578125" style="2" customWidth="1"/>
    <col min="2" max="2" width="4.2851562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3" customHeight="1">
      <c r="A1" s="76"/>
      <c r="B1" s="248" t="s">
        <v>63</v>
      </c>
      <c r="C1" s="248"/>
      <c r="D1" s="248"/>
      <c r="E1" s="248"/>
      <c r="F1" s="248"/>
      <c r="G1" s="248"/>
    </row>
    <row r="2" spans="1:7" ht="12" customHeight="1">
      <c r="A2" s="227">
        <v>59</v>
      </c>
      <c r="B2" s="227">
        <v>1</v>
      </c>
      <c r="C2" s="77" t="str">
        <f>IF(A2&gt;0,VLOOKUP(A2,seznam!$A$2:$C$147,3),"------")</f>
        <v>KST Kunštát</v>
      </c>
      <c r="D2" s="43"/>
      <c r="E2" s="43"/>
      <c r="F2" s="43"/>
      <c r="G2" s="43"/>
    </row>
    <row r="3" spans="1:7" ht="12" customHeight="1">
      <c r="A3" s="227"/>
      <c r="B3" s="227"/>
      <c r="C3" s="78" t="str">
        <f>IF(A2&gt;0,VLOOKUP(A2,seznam!$A$2:$C$147,2),"------")</f>
        <v>Barták Lukáš</v>
      </c>
      <c r="D3" s="43"/>
      <c r="E3" s="43"/>
      <c r="F3" s="43"/>
      <c r="G3" s="43"/>
    </row>
    <row r="4" spans="1:7" ht="12" customHeight="1">
      <c r="A4" s="227">
        <v>0</v>
      </c>
      <c r="B4" s="203">
        <v>2</v>
      </c>
      <c r="C4" s="113" t="str">
        <f>IF(A4&gt;0,VLOOKUP(A4,seznam!$A$2:$C$147,3),"------")</f>
        <v>------</v>
      </c>
      <c r="D4" s="44" t="str">
        <f>IF(zap_U15!J2&gt;zap_U15!L2,zap_U15!B2,IF(zap_U15!J2&lt;zap_U15!L2,zap_U15!D2," "))</f>
        <v>Barták Lukáš</v>
      </c>
      <c r="E4" s="43"/>
      <c r="F4" s="43"/>
      <c r="G4" s="43"/>
    </row>
    <row r="5" spans="1:7" ht="12" customHeight="1">
      <c r="A5" s="203"/>
      <c r="B5" s="245"/>
      <c r="C5" s="112" t="str">
        <f>IF(A4&gt;0,VLOOKUP(A4,seznam!$A$2:$C$147,2),"------")</f>
        <v>------</v>
      </c>
      <c r="D5" s="43" t="str">
        <f>IF(zap_U15!J2&gt;zap_U15!L2,CONCATENATE(zap_U15!J2,":",zap_U15!L2,"   (",zap_U15!E2,";",zap_U15!F2,";",zap_U15!G2,";",zap_U15!H2,";",zap_U15!I2,")"),IF(zap_U15!J2&lt;zap_U15!L2,CONCATENATE(zap_U15!L2,":",zap_U15!J2,"   (",IF(zap_U15!E2="0","-0",-zap_U15!E2),";",IF(zap_U15!F2="0","-0",-zap_U15!F2),";",IF(zap_U15!G2="0","-0",-zap_U15!G2),";",IF(zap_U15!H2="0","-0",IF(LEN(zap_U15!H2)&gt;0,-zap_U15!H2,zap_U15!H2)),";",IF(LEN(zap_U15!I2)&gt;0,-zap_U15!I2,zap_U15!I2),")")," "))</f>
        <v>3:0   (0;0;0;;)</v>
      </c>
      <c r="E5" s="45"/>
      <c r="F5" s="43"/>
      <c r="G5" s="43"/>
    </row>
    <row r="6" spans="1:7" ht="12" customHeight="1">
      <c r="A6" s="227">
        <v>71</v>
      </c>
      <c r="B6" s="227">
        <v>3</v>
      </c>
      <c r="C6" s="77" t="str">
        <f>IF(A6&gt;0,VLOOKUP(A6,seznam!$A$2:$C$147,3),"------")</f>
        <v>KST Blansko</v>
      </c>
      <c r="D6" s="43"/>
      <c r="E6" s="46" t="str">
        <f>IF(zap_U15!W2&gt;zap_U15!Y2,zap_U15!O2,IF(zap_U15!W2&lt;zap_U15!Y2,zap_U15!Q2," "))</f>
        <v>Barták Lukáš</v>
      </c>
      <c r="F6" s="43"/>
      <c r="G6" s="43"/>
    </row>
    <row r="7" spans="1:7" ht="12" customHeight="1">
      <c r="A7" s="227"/>
      <c r="B7" s="227"/>
      <c r="C7" s="78" t="str">
        <f>IF(A6&gt;0,VLOOKUP(A6,seznam!$A$2:$C$147,2),"------")</f>
        <v>Přikrylová Adéla</v>
      </c>
      <c r="D7" s="43"/>
      <c r="E7" s="45" t="str">
        <f>IF(zap_U15!W2&gt;zap_U15!Y2,CONCATENATE(zap_U15!W2,":",zap_U15!Y2,"   (",zap_U15!R2,";",zap_U15!S2,";",zap_U15!T2,";",zap_U15!U2,";",zap_U15!V2,")"),IF(zap_U15!W2&lt;zap_U15!Y2,CONCATENATE(zap_U15!Y2,":",zap_U15!W2,"   (",IF(zap_U15!R2="0","-0",-zap_U15!R2),";",IF(zap_U15!S2="0","-0",-zap_U15!S2),";",IF(zap_U15!T2="0","-0",-zap_U15!T2),";",IF(zap_U15!U2="0","-0",IF(LEN(zap_U15!U2)&gt;0,-zap_U15!U2,zap_U15!U2)),";",IF(LEN(zap_U15!V2)&gt;0,-zap_U15!V2,zap_U15!V2),")")," "))</f>
        <v>3:0   (9;10;7;;)</v>
      </c>
      <c r="F7" s="45"/>
      <c r="G7" s="43"/>
    </row>
    <row r="8" spans="1:7" ht="12" customHeight="1">
      <c r="A8" s="227">
        <v>95</v>
      </c>
      <c r="B8" s="203">
        <v>4</v>
      </c>
      <c r="C8" s="114" t="str">
        <f>IF(A8&gt;0,VLOOKUP(A8,seznam!$A$2:$C$147,3),"------")</f>
        <v>STK Zbraslavec</v>
      </c>
      <c r="D8" s="44" t="str">
        <f>IF(zap_U15!J3&gt;zap_U15!L3,zap_U15!B3,IF(zap_U15!J3&lt;zap_U15!L3,zap_U15!D3," "))</f>
        <v>Přikrylová Adéla</v>
      </c>
      <c r="E8" s="45"/>
      <c r="F8" s="45"/>
      <c r="G8" s="43"/>
    </row>
    <row r="9" spans="1:7" ht="12" customHeight="1">
      <c r="A9" s="203"/>
      <c r="B9" s="245"/>
      <c r="C9" s="112" t="str">
        <f>IF(A8&gt;0,VLOOKUP(A8,seznam!$A$2:$C$147,2),"------")</f>
        <v>Jonášová Karolína</v>
      </c>
      <c r="D9" s="43" t="str">
        <f>IF(zap_U15!J3&gt;zap_U15!L3,CONCATENATE(zap_U15!J3,":",zap_U15!L3,"   (",zap_U15!E3,";",zap_U15!F3,";",zap_U15!G3,";",zap_U15!H3,";",zap_U15!I3,")"),IF(zap_U15!J3&lt;zap_U15!L3,CONCATENATE(zap_U15!L3,":",zap_U15!J3,"   (",IF(zap_U15!E3="0","-0",-zap_U15!E3),";",IF(zap_U15!F3="0","-0",-zap_U15!F3),";",IF(zap_U15!G3="0","-0",-zap_U15!G3),";",IF(zap_U15!H3="0","-0",IF(LEN(zap_U15!H3)&gt;0,-zap_U15!H3,zap_U15!H3)),";",IF(LEN(zap_U15!I3)&gt;0,-zap_U15!I3,zap_U15!I3),")")," "))</f>
        <v>3:0   (3;11;8;;)</v>
      </c>
      <c r="E9" s="43"/>
      <c r="F9" s="45"/>
      <c r="G9" s="43"/>
    </row>
    <row r="10" spans="1:7" ht="12" customHeight="1">
      <c r="A10" s="151">
        <v>70</v>
      </c>
      <c r="B10" s="245">
        <v>5</v>
      </c>
      <c r="C10" s="77" t="str">
        <f>IF(A10&gt;0,VLOOKUP(A10,seznam!$A$2:$C$147,3),"------")</f>
        <v>TJ Sokol Bořitov</v>
      </c>
      <c r="D10" s="43"/>
      <c r="E10" s="43"/>
      <c r="F10" s="46" t="str">
        <f>IF(zap_U15!W11&gt;zap_U15!Y11,zap_U15!O11,IF(zap_U15!W11&lt;zap_U15!Y11,zap_U15!Q11," "))</f>
        <v>Barták Lukáš</v>
      </c>
      <c r="G10" s="43"/>
    </row>
    <row r="11" spans="1:7" ht="12" customHeight="1">
      <c r="A11" s="227"/>
      <c r="B11" s="151"/>
      <c r="C11" s="78" t="str">
        <f>IF(A10&gt;0,VLOOKUP(A10,seznam!$A$2:$C$147,2),"------")</f>
        <v>Kovář Jakub</v>
      </c>
      <c r="D11" s="43"/>
      <c r="E11" s="43"/>
      <c r="F11" s="45" t="str">
        <f>IF(zap_U15!W11&gt;zap_U15!Y11,CONCATENATE(zap_U15!W11,":",zap_U15!Y11,"   (",zap_U15!R11,";",zap_U15!S11,";",zap_U15!T11,";",zap_U15!U11,";",zap_U15!V11,")"),IF(zap_U15!W11&lt;zap_U15!Y11,CONCATENATE(zap_U15!Y11,":",zap_U15!W11,"   (",IF(zap_U15!R11="0","-0",-zap_U15!R11),";",IF(zap_U15!S11="0","-0",-zap_U15!S11),";",IF(zap_U15!T11="0","-0",-zap_U15!T11),";",IF(zap_U15!U11="0","-0",IF(LEN(zap_U15!U11)&gt;0,-zap_U15!U11,zap_U15!U11)),";",IF(LEN(zap_U15!V11)&gt;0,-zap_U15!V11,zap_U15!V11),")")," "))</f>
        <v>3:0   (6;9;9;;)</v>
      </c>
      <c r="G11" s="45"/>
    </row>
    <row r="12" spans="1:7" ht="12" customHeight="1">
      <c r="A12" s="227">
        <v>0</v>
      </c>
      <c r="B12" s="203">
        <v>6</v>
      </c>
      <c r="C12" s="114" t="str">
        <f>IF(A12&gt;0,VLOOKUP(A12,seznam!$A$2:$C$147,3),"------")</f>
        <v>------</v>
      </c>
      <c r="D12" s="44" t="str">
        <f>IF(zap_U15!J4&gt;zap_U15!L4,zap_U15!B4,IF(zap_U15!J4&lt;zap_U15!L4,zap_U15!D4," "))</f>
        <v>Kovář Jakub</v>
      </c>
      <c r="E12" s="43"/>
      <c r="F12" s="45"/>
      <c r="G12" s="45"/>
    </row>
    <row r="13" spans="1:7" ht="12" customHeight="1">
      <c r="A13" s="203"/>
      <c r="B13" s="245"/>
      <c r="C13" s="112" t="str">
        <f>IF(A12&gt;0,VLOOKUP(A12,seznam!$A$2:$C$147,2),"------")</f>
        <v>------</v>
      </c>
      <c r="D13" s="43" t="str">
        <f>IF(zap_U15!J4&gt;zap_U15!L4,CONCATENATE(zap_U15!J4,":",zap_U15!L4,"   (",zap_U15!E4,";",zap_U15!F4,";",zap_U15!G4,";",zap_U15!H4,";",zap_U15!I4,")"),IF(zap_U15!J4&lt;zap_U15!L4,CONCATENATE(zap_U15!L4,":",zap_U15!J4,"   (",IF(zap_U15!E4="0","-0",-zap_U15!E4),";",IF(zap_U15!F4="0","-0",-zap_U15!F4),";",IF(zap_U15!G4="0","-0",-zap_U15!G4),";",IF(zap_U15!H4="0","-0",IF(LEN(zap_U15!H4)&gt;0,-zap_U15!H4,zap_U15!H4)),";",IF(LEN(zap_U15!I4)&gt;0,-zap_U15!I4,zap_U15!I4),")")," "))</f>
        <v>3:0   (0;0;0;;)</v>
      </c>
      <c r="E13" s="45"/>
      <c r="F13" s="45"/>
      <c r="G13" s="45"/>
    </row>
    <row r="14" spans="1:7" ht="12" customHeight="1">
      <c r="A14" s="151">
        <v>0</v>
      </c>
      <c r="B14" s="245">
        <v>7</v>
      </c>
      <c r="C14" s="77" t="str">
        <f>IF(A14&gt;0,VLOOKUP(A14,seznam!$A$2:$C$147,3),"------")</f>
        <v>------</v>
      </c>
      <c r="D14" s="43"/>
      <c r="E14" s="46" t="str">
        <f>IF(zap_U15!W3&gt;zap_U15!Y3,zap_U15!O3,IF(zap_U15!W3&lt;zap_U15!Y3,zap_U15!Q3," "))</f>
        <v>Doležel Ondřej</v>
      </c>
      <c r="F14" s="45"/>
      <c r="G14" s="45"/>
    </row>
    <row r="15" spans="1:7" ht="12" customHeight="1">
      <c r="A15" s="227"/>
      <c r="B15" s="151"/>
      <c r="C15" s="78" t="str">
        <f>IF(A14&gt;0,VLOOKUP(A14,seznam!$A$2:$C$147,2),"------")</f>
        <v>------</v>
      </c>
      <c r="D15" s="43"/>
      <c r="E15" s="45" t="str">
        <f>IF(zap_U15!W3&gt;zap_U15!Y3,CONCATENATE(zap_U15!W3,":",zap_U15!Y3,"   (",zap_U15!R3,";",zap_U15!S3,";",zap_U15!T3,";",zap_U15!U3,";",zap_U15!V3,")"),IF(zap_U15!W3&lt;zap_U15!Y3,CONCATENATE(zap_U15!Y3,":",zap_U15!W3,"   (",IF(zap_U15!R3="0","-0",-zap_U15!R3),";",IF(zap_U15!S3="0","-0",-zap_U15!S3),";",IF(zap_U15!T3="0","-0",-zap_U15!T3),";",IF(zap_U15!U3="0","-0",IF(LEN(zap_U15!U3)&gt;0,-zap_U15!U3,zap_U15!U3)),";",IF(LEN(zap_U15!V3)&gt;0,-zap_U15!V3,zap_U15!V3),")")," "))</f>
        <v>3:1   (9;9;-5;6;)</v>
      </c>
      <c r="F15" s="43"/>
      <c r="G15" s="45"/>
    </row>
    <row r="16" spans="1:7" ht="12" customHeight="1">
      <c r="A16" s="227">
        <v>65</v>
      </c>
      <c r="B16" s="203">
        <v>8</v>
      </c>
      <c r="C16" s="114" t="str">
        <f>IF(A16&gt;0,VLOOKUP(A16,seznam!$A$2:$C$147,3),"------")</f>
        <v>KST Blansko</v>
      </c>
      <c r="D16" s="44" t="str">
        <f>IF(zap_U15!J5&gt;zap_U15!L5,zap_U15!B5,IF(zap_U15!J5&lt;zap_U15!L5,zap_U15!D5," "))</f>
        <v>Doležel Ondřej</v>
      </c>
      <c r="E16" s="45"/>
      <c r="F16" s="43"/>
      <c r="G16" s="45"/>
    </row>
    <row r="17" spans="1:7" ht="12" customHeight="1">
      <c r="A17" s="203"/>
      <c r="B17" s="245"/>
      <c r="C17" s="112" t="str">
        <f>IF(A16&gt;0,VLOOKUP(A16,seznam!$A$2:$C$147,2),"------")</f>
        <v>Doležel Ondřej</v>
      </c>
      <c r="D17" s="43" t="str">
        <f>IF(zap_U15!J5&gt;zap_U15!L5,CONCATENATE(zap_U15!J5,":",zap_U15!L5,"   (",zap_U15!E5,";",zap_U15!F5,";",zap_U15!G5,";",zap_U15!H5,";",zap_U15!I5,")"),IF(zap_U15!J5&lt;zap_U15!L5,CONCATENATE(zap_U15!L5,":",zap_U15!J5,"   (",IF(zap_U15!E5="0","-0",-zap_U15!E5),";",IF(zap_U15!F5="0","-0",-zap_U15!F5),";",IF(zap_U15!G5="0","-0",-zap_U15!G5),";",IF(zap_U15!H5="0","-0",IF(LEN(zap_U15!H5)&gt;0,-zap_U15!H5,zap_U15!H5)),";",IF(LEN(zap_U15!I5)&gt;0,-zap_U15!I5,zap_U15!I5),")")," "))</f>
        <v>3:0   (0;0;0;;)</v>
      </c>
      <c r="E17" s="43"/>
      <c r="F17" s="43"/>
      <c r="G17" s="45"/>
    </row>
    <row r="18" spans="1:7" ht="12" customHeight="1">
      <c r="A18" s="151">
        <v>67</v>
      </c>
      <c r="B18" s="245">
        <v>9</v>
      </c>
      <c r="C18" s="77" t="str">
        <f>IF(A18&gt;0,VLOOKUP(A18,seznam!$A$2:$C$147,3),"------")</f>
        <v>KST Blansko</v>
      </c>
      <c r="D18" s="43"/>
      <c r="E18" s="43"/>
      <c r="F18" s="43"/>
      <c r="G18" s="46" t="str">
        <f>IF(zap_U15!W16&gt;zap_U15!Y16,zap_U15!O16,IF(zap_U15!W16&lt;zap_U15!Y16,zap_U15!Q16," "))</f>
        <v>Barták Lukáš</v>
      </c>
    </row>
    <row r="19" spans="1:7" ht="12" customHeight="1">
      <c r="A19" s="227"/>
      <c r="B19" s="151"/>
      <c r="C19" s="78" t="str">
        <f>IF(A18&gt;0,VLOOKUP(A18,seznam!$A$2:$C$147,2),"------")</f>
        <v>Bárta Martin</v>
      </c>
      <c r="D19" s="43"/>
      <c r="E19" s="43"/>
      <c r="F19" s="43"/>
      <c r="G19" s="138" t="str">
        <f>IF(zap_U15!W16&gt;zap_U15!Y16,CONCATENATE(zap_U15!W16,":",zap_U15!Y16,"   (",zap_U15!R16,";",zap_U15!S16,";",zap_U15!T16,";",zap_U15!U16,";",zap_U15!V16,")"),IF(zap_U15!W16&lt;zap_U15!Y16,CONCATENATE(zap_U15!Y16,":",zap_U15!W16,"   (",IF(zap_U15!R16="0","-0",-zap_U15!R16),";",IF(zap_U15!S16="0","-0",-zap_U15!S16),";",IF(zap_U15!T16="0","-0",-zap_U15!T16),";",IF(zap_U15!U16="0","-0",IF(LEN(zap_U15!U16)&gt;0,-zap_U15!U16,zap_U15!U16)),";",IF(LEN(zap_U15!V16)&gt;0,-zap_U15!V16,zap_U15!V16),")")," "))</f>
        <v>3:0   (7;10;7;;)</v>
      </c>
    </row>
    <row r="20" spans="1:7" ht="12" customHeight="1">
      <c r="A20" s="227">
        <v>0</v>
      </c>
      <c r="B20" s="203">
        <v>10</v>
      </c>
      <c r="C20" s="114" t="str">
        <f>IF(A20&gt;0,VLOOKUP(A20,seznam!$A$2:$C$147,3),"------")</f>
        <v>------</v>
      </c>
      <c r="D20" s="44" t="str">
        <f>IF(zap_U15!J6&gt;zap_U15!L6,zap_U15!B6,IF(zap_U15!J6&lt;zap_U15!L6,zap_U15!D6," "))</f>
        <v>Bárta Martin</v>
      </c>
      <c r="E20" s="43"/>
      <c r="F20" s="43"/>
      <c r="G20" s="45"/>
    </row>
    <row r="21" spans="1:7" ht="12" customHeight="1">
      <c r="A21" s="203"/>
      <c r="B21" s="245"/>
      <c r="C21" s="112" t="str">
        <f>IF(A20&gt;0,VLOOKUP(A20,seznam!$A$2:$C$147,2),"------")</f>
        <v>------</v>
      </c>
      <c r="D21" s="43" t="str">
        <f>IF(zap_U15!J6&gt;zap_U15!L6,CONCATENATE(zap_U15!J6,":",zap_U15!L6,"   (",zap_U15!E6,";",zap_U15!F6,";",zap_U15!G6,";",zap_U15!H6,";",zap_U15!I6,")"),IF(zap_U15!J6&lt;zap_U15!L6,CONCATENATE(zap_U15!L6,":",zap_U15!J6,"   (",IF(zap_U15!E6="0","-0",-zap_U15!E6),";",IF(zap_U15!F6="0","-0",-zap_U15!F6),";",IF(zap_U15!G6="0","-0",-zap_U15!G6),";",IF(zap_U15!H6="0","-0",IF(LEN(zap_U15!H6)&gt;0,-zap_U15!H6,zap_U15!H6)),";",IF(LEN(zap_U15!I6)&gt;0,-zap_U15!I6,zap_U15!I6),")")," "))</f>
        <v>3:0   (0;0;0;;)</v>
      </c>
      <c r="E21" s="45"/>
      <c r="F21" s="43"/>
      <c r="G21" s="45"/>
    </row>
    <row r="22" spans="1:7" ht="12" customHeight="1">
      <c r="A22" s="151">
        <v>0</v>
      </c>
      <c r="B22" s="245">
        <v>11</v>
      </c>
      <c r="C22" s="77" t="str">
        <f>IF(A22&gt;0,VLOOKUP(A22,seznam!$A$2:$C$147,3),"------")</f>
        <v>------</v>
      </c>
      <c r="D22" s="43"/>
      <c r="E22" s="46" t="str">
        <f>IF(zap_U15!W4&gt;zap_U15!Y4,zap_U15!O4,IF(zap_U15!W4&lt;zap_U15!Y4,zap_U15!Q4," "))</f>
        <v>Bárta Martin</v>
      </c>
      <c r="F22" s="43"/>
      <c r="G22" s="45"/>
    </row>
    <row r="23" spans="1:7" ht="12" customHeight="1">
      <c r="A23" s="227"/>
      <c r="B23" s="151"/>
      <c r="C23" s="78" t="str">
        <f>IF(A22&gt;0,VLOOKUP(A22,seznam!$A$2:$C$147,2),"------")</f>
        <v>------</v>
      </c>
      <c r="D23" s="43"/>
      <c r="E23" s="45" t="str">
        <f>IF(zap_U15!W4&gt;zap_U15!Y4,CONCATENATE(zap_U15!W4,":",zap_U15!Y4,"   (",zap_U15!R4,";",zap_U15!S4,";",zap_U15!T4,";",zap_U15!U4,";",zap_U15!V4,")"),IF(zap_U15!W4&lt;zap_U15!Y4,CONCATENATE(zap_U15!Y4,":",zap_U15!W4,"   (",IF(zap_U15!R4="0","-0",-zap_U15!R4),";",IF(zap_U15!S4="0","-0",-zap_U15!S4),";",IF(zap_U15!T4="0","-0",-zap_U15!T4),";",IF(zap_U15!U4="0","-0",IF(LEN(zap_U15!U4)&gt;0,-zap_U15!U4,zap_U15!U4)),";",IF(LEN(zap_U15!V4)&gt;0,-zap_U15!V4,zap_U15!V4),")")," "))</f>
        <v>3:2   (12;-8;-5;8;9)</v>
      </c>
      <c r="F23" s="45"/>
      <c r="G23" s="45"/>
    </row>
    <row r="24" spans="1:7" ht="12" customHeight="1">
      <c r="A24" s="227">
        <v>63</v>
      </c>
      <c r="B24" s="203">
        <v>12</v>
      </c>
      <c r="C24" s="114" t="str">
        <f>IF(A24&gt;0,VLOOKUP(A24,seznam!$A$2:$C$147,3),"------")</f>
        <v>KST Kunštát</v>
      </c>
      <c r="D24" s="44" t="str">
        <f>IF(zap_U15!J7&gt;zap_U15!L7,zap_U15!B7,IF(zap_U15!J7&lt;zap_U15!L7,zap_U15!D7," "))</f>
        <v>Chloupek Tomáš</v>
      </c>
      <c r="E24" s="45"/>
      <c r="F24" s="45"/>
      <c r="G24" s="45"/>
    </row>
    <row r="25" spans="1:7" ht="12" customHeight="1">
      <c r="A25" s="203"/>
      <c r="B25" s="245"/>
      <c r="C25" s="112" t="str">
        <f>IF(A24&gt;0,VLOOKUP(A24,seznam!$A$2:$C$147,2),"------")</f>
        <v>Chloupek Tomáš</v>
      </c>
      <c r="D25" s="43" t="str">
        <f>IF(zap_U15!J7&gt;zap_U15!L7,CONCATENATE(zap_U15!J7,":",zap_U15!L7,"   (",zap_U15!E7,";",zap_U15!F7,";",zap_U15!G7,";",zap_U15!H7,";",zap_U15!I7,")"),IF(zap_U15!J7&lt;zap_U15!L7,CONCATENATE(zap_U15!L7,":",zap_U15!J7,"   (",IF(zap_U15!E7="0","-0",-zap_U15!E7),";",IF(zap_U15!F7="0","-0",-zap_U15!F7),";",IF(zap_U15!G7="0","-0",-zap_U15!G7),";",IF(zap_U15!H7="0","-0",IF(LEN(zap_U15!H7)&gt;0,-zap_U15!H7,zap_U15!H7)),";",IF(LEN(zap_U15!I7)&gt;0,-zap_U15!I7,zap_U15!I7),")")," "))</f>
        <v>3:0   (0;0;0;;)</v>
      </c>
      <c r="E25" s="43"/>
      <c r="F25" s="45"/>
      <c r="G25" s="45"/>
    </row>
    <row r="26" spans="1:7" ht="12" customHeight="1">
      <c r="A26" s="151">
        <v>72</v>
      </c>
      <c r="B26" s="245">
        <v>13</v>
      </c>
      <c r="C26" s="77" t="str">
        <f>IF(A26&gt;0,VLOOKUP(A26,seznam!$A$2:$C$147,3),"------")</f>
        <v>Orel Jednota Boskovice</v>
      </c>
      <c r="D26" s="43"/>
      <c r="E26" s="43"/>
      <c r="F26" s="46" t="str">
        <f>IF(zap_U15!W12&gt;zap_U15!Y12,zap_U15!O12,IF(zap_U15!W12&lt;zap_U15!Y12,zap_U15!Q12," "))</f>
        <v>Zouharová Zuzana</v>
      </c>
      <c r="G26" s="45"/>
    </row>
    <row r="27" spans="1:7" ht="12" customHeight="1">
      <c r="A27" s="227"/>
      <c r="B27" s="151"/>
      <c r="C27" s="78" t="str">
        <f>IF(A26&gt;0,VLOOKUP(A26,seznam!$A$2:$C$147,2),"------")</f>
        <v>Ježek Oskar</v>
      </c>
      <c r="D27" s="43"/>
      <c r="E27" s="43"/>
      <c r="F27" s="45" t="str">
        <f>IF(zap_U15!W12&gt;zap_U15!Y12,CONCATENATE(zap_U15!W12,":",zap_U15!Y12,"   (",zap_U15!R12,";",zap_U15!S12,";",zap_U15!T12,";",zap_U15!U12,";",zap_U15!V12,")"),IF(zap_U15!W12&lt;zap_U15!Y12,CONCATENATE(zap_U15!Y12,":",zap_U15!W12,"   (",IF(zap_U15!R12="0","-0",-zap_U15!R12),";",IF(zap_U15!S12="0","-0",-zap_U15!S12),";",IF(zap_U15!T12="0","-0",-zap_U15!T12),";",IF(zap_U15!U12="0","-0",IF(LEN(zap_U15!U12)&gt;0,-zap_U15!U12,zap_U15!U12)),";",IF(LEN(zap_U15!V12)&gt;0,-zap_U15!V12,zap_U15!V12),")")," "))</f>
        <v>3:1   (8;-6;3;4;)</v>
      </c>
      <c r="G27" s="43"/>
    </row>
    <row r="28" spans="1:7" ht="12" customHeight="1">
      <c r="A28" s="227">
        <v>0</v>
      </c>
      <c r="B28" s="203">
        <v>14</v>
      </c>
      <c r="C28" s="114" t="str">
        <f>IF(A28&gt;0,VLOOKUP(A28,seznam!$A$2:$C$147,3),"------")</f>
        <v>------</v>
      </c>
      <c r="D28" s="44" t="str">
        <f>IF(zap_U15!J8&gt;zap_U15!L8,zap_U15!B8,IF(zap_U15!J8&lt;zap_U15!L8,zap_U15!D8," "))</f>
        <v>Ježek Oskar</v>
      </c>
      <c r="E28" s="43"/>
      <c r="F28" s="45"/>
      <c r="G28" s="43"/>
    </row>
    <row r="29" spans="1:7" ht="12" customHeight="1">
      <c r="A29" s="203"/>
      <c r="B29" s="245"/>
      <c r="C29" s="112" t="str">
        <f>IF(A28&gt;0,VLOOKUP(A28,seznam!$A$2:$C$147,2),"------")</f>
        <v>------</v>
      </c>
      <c r="D29" s="43" t="str">
        <f>IF(zap_U15!J8&gt;zap_U15!L8,CONCATENATE(zap_U15!J8,":",zap_U15!L8,"   (",zap_U15!E8,";",zap_U15!F8,";",zap_U15!G8,";",zap_U15!H8,";",zap_U15!I8,")"),IF(zap_U15!J8&lt;zap_U15!L8,CONCATENATE(zap_U15!L8,":",zap_U15!J8,"   (",IF(zap_U15!E8="0","-0",-zap_U15!E8),";",IF(zap_U15!F8="0","-0",-zap_U15!F8),";",IF(zap_U15!G8="0","-0",-zap_U15!G8),";",IF(zap_U15!H8="0","-0",IF(LEN(zap_U15!H8)&gt;0,-zap_U15!H8,zap_U15!H8)),";",IF(LEN(zap_U15!I8)&gt;0,-zap_U15!I8,zap_U15!I8),")")," "))</f>
        <v>3:0   (0;0;0;;)</v>
      </c>
      <c r="E29" s="45"/>
      <c r="F29" s="45"/>
      <c r="G29" s="43"/>
    </row>
    <row r="30" spans="1:7" ht="12" customHeight="1">
      <c r="A30" s="151">
        <v>0</v>
      </c>
      <c r="B30" s="245">
        <v>15</v>
      </c>
      <c r="C30" s="77" t="str">
        <f>IF(A30&gt;0,VLOOKUP(A30,seznam!$A$2:$C$147,3),"------")</f>
        <v>------</v>
      </c>
      <c r="D30" s="43"/>
      <c r="E30" s="46" t="str">
        <f>IF(zap_U15!W5&gt;zap_U15!Y5,zap_U15!O5,IF(zap_U15!W5&lt;zap_U15!Y5,zap_U15!Q5," "))</f>
        <v>Zouharová Zuzana</v>
      </c>
      <c r="F30" s="45"/>
      <c r="G30" s="43"/>
    </row>
    <row r="31" spans="1:7" ht="12" customHeight="1">
      <c r="A31" s="227"/>
      <c r="B31" s="151"/>
      <c r="C31" s="78" t="str">
        <f>IF(A30&gt;0,VLOOKUP(A30,seznam!$A$2:$C$147,2),"------")</f>
        <v>------</v>
      </c>
      <c r="D31" s="43"/>
      <c r="E31" s="45" t="str">
        <f>IF(zap_U15!W5&gt;zap_U15!Y5,CONCATENATE(zap_U15!W5,":",zap_U15!Y5,"   (",zap_U15!R5,";",zap_U15!S5,";",zap_U15!T5,";",zap_U15!U5,";",zap_U15!V5,")"),IF(zap_U15!W5&lt;zap_U15!Y5,CONCATENATE(zap_U15!Y5,":",zap_U15!W5,"   (",IF(zap_U15!R5="0","-0",-zap_U15!R5),";",IF(zap_U15!S5="0","-0",-zap_U15!S5),";",IF(zap_U15!T5="0","-0",-zap_U15!T5),";",IF(zap_U15!U5="0","-0",IF(LEN(zap_U15!U5)&gt;0,-zap_U15!U5,zap_U15!U5)),";",IF(LEN(zap_U15!V5)&gt;0,-zap_U15!V5,zap_U15!V5),")")," "))</f>
        <v>3:1   (-5;4;9;5;)</v>
      </c>
      <c r="F31" s="43"/>
      <c r="G31" s="43"/>
    </row>
    <row r="32" spans="1:7" ht="12" customHeight="1">
      <c r="A32" s="227">
        <v>62</v>
      </c>
      <c r="B32" s="203">
        <v>16</v>
      </c>
      <c r="C32" s="114" t="str">
        <f>IF(A32&gt;0,VLOOKUP(A32,seznam!$A$2:$C$147,3),"------")</f>
        <v>KST Blansko</v>
      </c>
      <c r="D32" s="44" t="str">
        <f>IF(zap_U15!J9&gt;zap_U15!L9,zap_U15!B9,IF(zap_U15!J9&lt;zap_U15!L9,zap_U15!D9," "))</f>
        <v>Zouharová Zuzana</v>
      </c>
      <c r="E32" s="45"/>
    </row>
    <row r="33" spans="1:7" ht="12" customHeight="1">
      <c r="A33" s="203"/>
      <c r="B33" s="245"/>
      <c r="C33" s="112" t="str">
        <f>IF(A32&gt;0,VLOOKUP(A32,seznam!$A$2:$C$147,2),"------")</f>
        <v>Zouharová Zuzana</v>
      </c>
      <c r="D33" s="43" t="str">
        <f>IF(zap_U15!J9&gt;zap_U15!L9,CONCATENATE(zap_U15!J9,":",zap_U15!L9,"   (",zap_U15!E9,";",zap_U15!F9,";",zap_U15!G9,";",zap_U15!H9,";",zap_U15!I9,")"),IF(zap_U15!J9&lt;zap_U15!L9,CONCATENATE(zap_U15!L9,":",zap_U15!J9,"   (",IF(zap_U15!E9="0","-0",-zap_U15!E9),";",IF(zap_U15!F9="0","-0",-zap_U15!F9),";",IF(zap_U15!G9="0","-0",-zap_U15!G9),";",IF(zap_U15!H9="0","-0",IF(LEN(zap_U15!H9)&gt;0,-zap_U15!H9,zap_U15!H9)),";",IF(LEN(zap_U15!I9)&gt;0,-zap_U15!I9,zap_U15!I9),")")," "))</f>
        <v>3:0   (0;0;0;;)</v>
      </c>
      <c r="E33" s="43"/>
    </row>
    <row r="34" spans="1:7" ht="12" customHeight="1">
      <c r="A34" s="227"/>
      <c r="B34" s="227"/>
      <c r="C34" s="77"/>
      <c r="D34" s="43"/>
      <c r="E34" s="43"/>
      <c r="F34" s="43" t="str">
        <f>IF(zap_U15!W11&lt;zap_U15!Y11,zap_U15!O11,IF(zap_U15!W11&gt;zap_U15!Y11,zap_U15!Q11," "))</f>
        <v>Doležel Ondřej</v>
      </c>
      <c r="G34" s="43" t="s">
        <v>119</v>
      </c>
    </row>
    <row r="35" spans="1:7" ht="12" customHeight="1">
      <c r="A35" s="227"/>
      <c r="B35" s="227"/>
      <c r="C35" s="139"/>
      <c r="D35" s="43"/>
      <c r="E35" s="43"/>
      <c r="F35" s="140"/>
      <c r="G35" s="43"/>
    </row>
    <row r="36" spans="1:7" ht="12" customHeight="1">
      <c r="B36" s="227"/>
      <c r="C36" s="77"/>
      <c r="E36" s="43"/>
      <c r="F36" s="47"/>
      <c r="G36" s="46" t="str">
        <f>IF(OR(zap_U15!W17&gt;zap_U15!Y17,zap_U15!W17="x"),zap_U15!O17,IF(OR(zap_U15!W17&lt;zap_U15!Y17,zap_U15!Y17="x"),zap_U15!Q17," "))</f>
        <v>Doležel Ondřej</v>
      </c>
    </row>
    <row r="37" spans="1:7" ht="12" customHeight="1">
      <c r="B37" s="227"/>
      <c r="C37" s="139"/>
      <c r="E37" s="43"/>
      <c r="F37" s="47"/>
      <c r="G37" s="43"/>
    </row>
    <row r="38" spans="1:7">
      <c r="F38" s="48" t="str">
        <f>IF(zap_U15!W12&lt;zap_U15!Y12,zap_U15!O12,IF(zap_U15!W12&gt;zap_U15!Y12,zap_U15!Q12," "))</f>
        <v>Bárta Martin</v>
      </c>
      <c r="G38" s="43"/>
    </row>
  </sheetData>
  <mergeCells count="36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B36:B37"/>
  </mergeCells>
  <pageMargins left="0.19685039370078741" right="0.19685039370078741" top="0" bottom="0.59055118110236227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8</vt:i4>
      </vt:variant>
    </vt:vector>
  </HeadingPairs>
  <TitlesOfParts>
    <vt:vector size="20" baseType="lpstr">
      <vt:lpstr>seznam</vt:lpstr>
      <vt:lpstr>Prehledy</vt:lpstr>
      <vt:lpstr>I.Stupen</vt:lpstr>
      <vt:lpstr>I.Stupen6U13</vt:lpstr>
      <vt:lpstr>I.Stupen6U15</vt:lpstr>
      <vt:lpstr>I.Stupen6U17</vt:lpstr>
      <vt:lpstr>pav_U13</vt:lpstr>
      <vt:lpstr>zap_U13</vt:lpstr>
      <vt:lpstr>pav_U15</vt:lpstr>
      <vt:lpstr>zap_U15</vt:lpstr>
      <vt:lpstr>pav_U17U19</vt:lpstr>
      <vt:lpstr>zap_U17U19</vt:lpstr>
      <vt:lpstr>I.Stupen!Oblast_tisku</vt:lpstr>
      <vt:lpstr>I.Stupen6U13!Oblast_tisku</vt:lpstr>
      <vt:lpstr>I.Stupen6U15!Oblast_tisku</vt:lpstr>
      <vt:lpstr>I.Stupen6U17!Oblast_tisku</vt:lpstr>
      <vt:lpstr>pav_U13!Oblast_tisku</vt:lpstr>
      <vt:lpstr>pav_U15!Oblast_tisku</vt:lpstr>
      <vt:lpstr>pav_U17U19!Oblast_tisku</vt:lpstr>
      <vt:lpstr>seznam!Oblast_tisku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OBTM Křetín</dc:title>
  <dc:creator>LK</dc:creator>
  <cp:lastModifiedBy>Tomáš Harna</cp:lastModifiedBy>
  <cp:lastPrinted>2024-12-08T11:45:16Z</cp:lastPrinted>
  <dcterms:created xsi:type="dcterms:W3CDTF">2003-12-23T23:27:09Z</dcterms:created>
  <dcterms:modified xsi:type="dcterms:W3CDTF">2024-12-08T17:07:51Z</dcterms:modified>
</cp:coreProperties>
</file>